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9_{ACCDD7CE-BEC9-413E-A641-E6DE91F49B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29112022 - Townsville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29112022 - Townsville'!$A$7:$S$13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6" i="1" l="1"/>
  <c r="I46" i="1"/>
  <c r="J46" i="1" s="1"/>
  <c r="K46" i="1" s="1"/>
  <c r="L46" i="1" s="1"/>
  <c r="H51" i="1"/>
  <c r="I51" i="1"/>
  <c r="J51" i="1" s="1"/>
  <c r="K51" i="1" s="1"/>
  <c r="L51" i="1" s="1"/>
  <c r="H49" i="1"/>
  <c r="I49" i="1"/>
  <c r="J49" i="1" s="1"/>
  <c r="K49" i="1" s="1"/>
  <c r="L49" i="1" s="1"/>
  <c r="H48" i="1"/>
  <c r="I48" i="1"/>
  <c r="J48" i="1" s="1"/>
  <c r="K48" i="1" s="1"/>
  <c r="L48" i="1" s="1"/>
  <c r="H53" i="1"/>
  <c r="I53" i="1"/>
  <c r="J53" i="1" s="1"/>
  <c r="K53" i="1" s="1"/>
  <c r="L53" i="1" s="1"/>
  <c r="H47" i="1"/>
  <c r="I47" i="1"/>
  <c r="J47" i="1" s="1"/>
  <c r="K47" i="1" s="1"/>
  <c r="L47" i="1" s="1"/>
  <c r="H52" i="1"/>
  <c r="I52" i="1"/>
  <c r="J52" i="1" s="1"/>
  <c r="K52" i="1" s="1"/>
  <c r="L52" i="1" s="1"/>
  <c r="H50" i="1"/>
  <c r="I50" i="1"/>
  <c r="J50" i="1" s="1"/>
  <c r="K50" i="1" s="1"/>
  <c r="L50" i="1" s="1"/>
  <c r="H54" i="1"/>
  <c r="I54" i="1"/>
  <c r="J54" i="1" s="1"/>
  <c r="K54" i="1" s="1"/>
  <c r="L54" i="1" s="1"/>
  <c r="H56" i="1"/>
  <c r="I56" i="1"/>
  <c r="J56" i="1" s="1"/>
  <c r="K56" i="1" s="1"/>
  <c r="L56" i="1" s="1"/>
  <c r="H65" i="1"/>
  <c r="I65" i="1"/>
  <c r="J65" i="1" s="1"/>
  <c r="K65" i="1" s="1"/>
  <c r="L65" i="1" s="1"/>
  <c r="H57" i="1"/>
  <c r="I57" i="1"/>
  <c r="J57" i="1" s="1"/>
  <c r="K57" i="1" s="1"/>
  <c r="L57" i="1" s="1"/>
  <c r="H61" i="1"/>
  <c r="I61" i="1"/>
  <c r="J61" i="1" s="1"/>
  <c r="K61" i="1" s="1"/>
  <c r="L61" i="1" s="1"/>
  <c r="H60" i="1"/>
  <c r="I60" i="1"/>
  <c r="J60" i="1" s="1"/>
  <c r="K60" i="1" s="1"/>
  <c r="L60" i="1" s="1"/>
  <c r="H64" i="1"/>
  <c r="I64" i="1"/>
  <c r="J64" i="1" s="1"/>
  <c r="K64" i="1" s="1"/>
  <c r="L64" i="1" s="1"/>
  <c r="H59" i="1"/>
  <c r="I59" i="1"/>
  <c r="J59" i="1" s="1"/>
  <c r="K59" i="1" s="1"/>
  <c r="L59" i="1" s="1"/>
  <c r="H63" i="1"/>
  <c r="I63" i="1"/>
  <c r="J63" i="1" s="1"/>
  <c r="K63" i="1" s="1"/>
  <c r="L63" i="1" s="1"/>
  <c r="H62" i="1"/>
  <c r="I62" i="1"/>
  <c r="J62" i="1" s="1"/>
  <c r="K62" i="1" s="1"/>
  <c r="L62" i="1" s="1"/>
  <c r="H66" i="1"/>
  <c r="I66" i="1"/>
  <c r="J66" i="1" s="1"/>
  <c r="K66" i="1" s="1"/>
  <c r="L66" i="1" s="1"/>
  <c r="H68" i="1"/>
  <c r="I68" i="1"/>
  <c r="J68" i="1" s="1"/>
  <c r="K68" i="1" s="1"/>
  <c r="L68" i="1" s="1"/>
  <c r="H58" i="1"/>
  <c r="I58" i="1"/>
  <c r="J58" i="1" s="1"/>
  <c r="K58" i="1" s="1"/>
  <c r="L58" i="1" s="1"/>
  <c r="H67" i="1"/>
  <c r="I67" i="1"/>
  <c r="J67" i="1" s="1"/>
  <c r="K67" i="1" s="1"/>
  <c r="L67" i="1" s="1"/>
  <c r="H43" i="1"/>
  <c r="I43" i="1"/>
  <c r="J43" i="1" s="1"/>
  <c r="K43" i="1" s="1"/>
  <c r="L43" i="1" s="1"/>
  <c r="H42" i="1"/>
  <c r="I42" i="1"/>
  <c r="J42" i="1" s="1"/>
  <c r="K42" i="1" s="1"/>
  <c r="L42" i="1" s="1"/>
  <c r="H41" i="1"/>
  <c r="I41" i="1"/>
  <c r="J41" i="1" s="1"/>
  <c r="K41" i="1" s="1"/>
  <c r="L41" i="1" s="1"/>
  <c r="H35" i="1"/>
  <c r="I35" i="1"/>
  <c r="J35" i="1" s="1"/>
  <c r="K35" i="1" s="1"/>
  <c r="L35" i="1" s="1"/>
  <c r="H36" i="1"/>
  <c r="I36" i="1"/>
  <c r="J36" i="1" s="1"/>
  <c r="K36" i="1" s="1"/>
  <c r="L36" i="1" s="1"/>
  <c r="H38" i="1"/>
  <c r="I38" i="1"/>
  <c r="J38" i="1" s="1"/>
  <c r="K38" i="1" s="1"/>
  <c r="L38" i="1" s="1"/>
  <c r="H37" i="1"/>
  <c r="I37" i="1"/>
  <c r="J37" i="1" s="1"/>
  <c r="K37" i="1" s="1"/>
  <c r="L37" i="1" s="1"/>
  <c r="H39" i="1"/>
  <c r="I39" i="1"/>
  <c r="J39" i="1" s="1"/>
  <c r="K39" i="1" s="1"/>
  <c r="L39" i="1" s="1"/>
  <c r="H40" i="1"/>
  <c r="I40" i="1"/>
  <c r="J40" i="1" s="1"/>
  <c r="K40" i="1" s="1"/>
  <c r="L40" i="1" s="1"/>
  <c r="H44" i="1"/>
  <c r="I44" i="1"/>
  <c r="J44" i="1" s="1"/>
  <c r="K44" i="1" s="1"/>
  <c r="L44" i="1" s="1"/>
  <c r="H11" i="1"/>
  <c r="I11" i="1"/>
  <c r="J11" i="1" s="1"/>
  <c r="K11" i="1" s="1"/>
  <c r="L11" i="1" s="1"/>
  <c r="H9" i="1"/>
  <c r="I9" i="1"/>
  <c r="J9" i="1" s="1"/>
  <c r="K9" i="1" s="1"/>
  <c r="L9" i="1" s="1"/>
  <c r="H12" i="1"/>
  <c r="I12" i="1"/>
  <c r="J12" i="1" s="1"/>
  <c r="K12" i="1" s="1"/>
  <c r="L12" i="1" s="1"/>
  <c r="H8" i="1"/>
  <c r="I8" i="1"/>
  <c r="J8" i="1" s="1"/>
  <c r="K8" i="1" s="1"/>
  <c r="L8" i="1" s="1"/>
  <c r="H10" i="1"/>
  <c r="I10" i="1"/>
  <c r="J10" i="1" s="1"/>
  <c r="K10" i="1" s="1"/>
  <c r="L10" i="1" s="1"/>
  <c r="H13" i="1"/>
  <c r="I13" i="1"/>
  <c r="J13" i="1" s="1"/>
  <c r="K13" i="1" s="1"/>
  <c r="L13" i="1" s="1"/>
  <c r="H20" i="1"/>
  <c r="I20" i="1"/>
  <c r="J20" i="1" s="1"/>
  <c r="K20" i="1" s="1"/>
  <c r="L20" i="1" s="1"/>
  <c r="H15" i="1"/>
  <c r="I15" i="1"/>
  <c r="J15" i="1" s="1"/>
  <c r="K15" i="1" s="1"/>
  <c r="L15" i="1" s="1"/>
  <c r="H16" i="1"/>
  <c r="I16" i="1"/>
  <c r="J16" i="1" s="1"/>
  <c r="K16" i="1" s="1"/>
  <c r="L16" i="1" s="1"/>
  <c r="H18" i="1"/>
  <c r="I18" i="1"/>
  <c r="J18" i="1" s="1"/>
  <c r="K18" i="1" s="1"/>
  <c r="L18" i="1" s="1"/>
  <c r="H17" i="1"/>
  <c r="I17" i="1"/>
  <c r="J17" i="1" s="1"/>
  <c r="K17" i="1" s="1"/>
  <c r="L17" i="1" s="1"/>
  <c r="H19" i="1"/>
  <c r="I19" i="1"/>
  <c r="J19" i="1" s="1"/>
  <c r="K19" i="1" s="1"/>
  <c r="L19" i="1" s="1"/>
  <c r="H23" i="1"/>
  <c r="I23" i="1"/>
  <c r="J23" i="1" s="1"/>
  <c r="K23" i="1" s="1"/>
  <c r="L23" i="1" s="1"/>
  <c r="H21" i="1"/>
  <c r="I21" i="1"/>
  <c r="J21" i="1" s="1"/>
  <c r="K21" i="1" s="1"/>
  <c r="L21" i="1" s="1"/>
  <c r="H22" i="1"/>
  <c r="I22" i="1"/>
  <c r="J22" i="1" s="1"/>
  <c r="K22" i="1" s="1"/>
  <c r="L22" i="1" s="1"/>
  <c r="H27" i="1"/>
  <c r="I27" i="1"/>
  <c r="J27" i="1" s="1"/>
  <c r="K27" i="1" s="1"/>
  <c r="L27" i="1" s="1"/>
  <c r="H28" i="1"/>
  <c r="I28" i="1"/>
  <c r="J28" i="1" s="1"/>
  <c r="K28" i="1" s="1"/>
  <c r="L28" i="1" s="1"/>
  <c r="H25" i="1"/>
  <c r="I25" i="1"/>
  <c r="J25" i="1" s="1"/>
  <c r="K25" i="1" s="1"/>
  <c r="L25" i="1" s="1"/>
  <c r="H31" i="1"/>
  <c r="I31" i="1"/>
  <c r="J31" i="1" s="1"/>
  <c r="K31" i="1" s="1"/>
  <c r="L31" i="1" s="1"/>
  <c r="H26" i="1"/>
  <c r="I26" i="1"/>
  <c r="J26" i="1" s="1"/>
  <c r="K26" i="1" s="1"/>
  <c r="L26" i="1" s="1"/>
  <c r="H30" i="1"/>
  <c r="I30" i="1"/>
  <c r="J30" i="1" s="1"/>
  <c r="K30" i="1" s="1"/>
  <c r="L30" i="1" s="1"/>
  <c r="H29" i="1"/>
  <c r="I29" i="1"/>
  <c r="J29" i="1" s="1"/>
  <c r="K29" i="1" s="1"/>
  <c r="L29" i="1" s="1"/>
  <c r="H32" i="1"/>
  <c r="I32" i="1"/>
  <c r="J32" i="1" s="1"/>
  <c r="K32" i="1" s="1"/>
  <c r="L32" i="1" s="1"/>
  <c r="H33" i="1"/>
  <c r="I33" i="1"/>
  <c r="J33" i="1" s="1"/>
  <c r="K33" i="1" s="1"/>
  <c r="L33" i="1" s="1"/>
  <c r="M65" i="1" l="1"/>
  <c r="M64" i="1"/>
  <c r="N64" i="1" s="1"/>
  <c r="O64" i="1" s="1"/>
  <c r="P64" i="1" s="1"/>
  <c r="M62" i="1"/>
  <c r="M58" i="1"/>
  <c r="M56" i="1"/>
  <c r="N56" i="1" s="1"/>
  <c r="O56" i="1" s="1"/>
  <c r="P56" i="1" s="1"/>
  <c r="M60" i="1"/>
  <c r="N60" i="1" s="1"/>
  <c r="O60" i="1" s="1"/>
  <c r="P60" i="1" s="1"/>
  <c r="M63" i="1"/>
  <c r="N63" i="1" s="1"/>
  <c r="O63" i="1" s="1"/>
  <c r="P63" i="1" s="1"/>
  <c r="M68" i="1"/>
  <c r="N68" i="1" s="1"/>
  <c r="O68" i="1" s="1"/>
  <c r="P68" i="1" s="1"/>
  <c r="M61" i="1"/>
  <c r="N61" i="1" s="1"/>
  <c r="O61" i="1" s="1"/>
  <c r="P61" i="1" s="1"/>
  <c r="M57" i="1"/>
  <c r="N57" i="1" s="1"/>
  <c r="O57" i="1" s="1"/>
  <c r="P57" i="1" s="1"/>
  <c r="M59" i="1"/>
  <c r="N59" i="1" s="1"/>
  <c r="O59" i="1" s="1"/>
  <c r="P59" i="1" s="1"/>
  <c r="M66" i="1"/>
  <c r="N66" i="1" s="1"/>
  <c r="O66" i="1" s="1"/>
  <c r="P66" i="1" s="1"/>
  <c r="M67" i="1"/>
  <c r="N67" i="1" s="1"/>
  <c r="O67" i="1" s="1"/>
  <c r="P67" i="1" s="1"/>
  <c r="N58" i="1"/>
  <c r="O58" i="1" s="1"/>
  <c r="P58" i="1" s="1"/>
  <c r="N62" i="1"/>
  <c r="O62" i="1" s="1"/>
  <c r="P62" i="1" s="1"/>
  <c r="M51" i="1"/>
  <c r="N51" i="1" s="1"/>
  <c r="O51" i="1" s="1"/>
  <c r="P51" i="1" s="1"/>
  <c r="M47" i="1"/>
  <c r="N47" i="1" s="1"/>
  <c r="O47" i="1" s="1"/>
  <c r="P47" i="1" s="1"/>
  <c r="M54" i="1"/>
  <c r="N54" i="1" s="1"/>
  <c r="O54" i="1" s="1"/>
  <c r="P54" i="1" s="1"/>
  <c r="M46" i="1"/>
  <c r="N46" i="1" s="1"/>
  <c r="O46" i="1" s="1"/>
  <c r="P46" i="1" s="1"/>
  <c r="M53" i="1"/>
  <c r="N53" i="1" s="1"/>
  <c r="O53" i="1" s="1"/>
  <c r="P53" i="1" s="1"/>
  <c r="M50" i="1"/>
  <c r="N50" i="1" s="1"/>
  <c r="O50" i="1" s="1"/>
  <c r="P50" i="1" s="1"/>
  <c r="M48" i="1"/>
  <c r="N48" i="1" s="1"/>
  <c r="O48" i="1" s="1"/>
  <c r="P48" i="1" s="1"/>
  <c r="M52" i="1"/>
  <c r="N52" i="1" s="1"/>
  <c r="O52" i="1" s="1"/>
  <c r="P52" i="1" s="1"/>
  <c r="M49" i="1"/>
  <c r="N49" i="1" s="1"/>
  <c r="O49" i="1" s="1"/>
  <c r="P49" i="1" s="1"/>
  <c r="N65" i="1"/>
  <c r="O65" i="1" s="1"/>
  <c r="P65" i="1" s="1"/>
  <c r="M42" i="1"/>
  <c r="N42" i="1" s="1"/>
  <c r="O42" i="1" s="1"/>
  <c r="P42" i="1" s="1"/>
  <c r="M41" i="1"/>
  <c r="N41" i="1" s="1"/>
  <c r="O41" i="1" s="1"/>
  <c r="P41" i="1" s="1"/>
  <c r="M43" i="1"/>
  <c r="N43" i="1" s="1"/>
  <c r="O43" i="1" s="1"/>
  <c r="P43" i="1" s="1"/>
  <c r="M37" i="1"/>
  <c r="N37" i="1" s="1"/>
  <c r="O37" i="1" s="1"/>
  <c r="P37" i="1" s="1"/>
  <c r="M38" i="1"/>
  <c r="N38" i="1" s="1"/>
  <c r="O38" i="1" s="1"/>
  <c r="P38" i="1" s="1"/>
  <c r="M44" i="1"/>
  <c r="N44" i="1" s="1"/>
  <c r="O44" i="1" s="1"/>
  <c r="P44" i="1" s="1"/>
  <c r="M36" i="1"/>
  <c r="N36" i="1" s="1"/>
  <c r="O36" i="1" s="1"/>
  <c r="P36" i="1" s="1"/>
  <c r="M40" i="1"/>
  <c r="N40" i="1" s="1"/>
  <c r="O40" i="1" s="1"/>
  <c r="P40" i="1" s="1"/>
  <c r="M35" i="1"/>
  <c r="N35" i="1" s="1"/>
  <c r="O35" i="1" s="1"/>
  <c r="P35" i="1" s="1"/>
  <c r="M39" i="1"/>
  <c r="N39" i="1" s="1"/>
  <c r="O39" i="1" s="1"/>
  <c r="P39" i="1" s="1"/>
  <c r="M32" i="1"/>
  <c r="N32" i="1" s="1"/>
  <c r="O32" i="1" s="1"/>
  <c r="P32" i="1" s="1"/>
  <c r="M31" i="1"/>
  <c r="N31" i="1" s="1"/>
  <c r="O31" i="1" s="1"/>
  <c r="P31" i="1" s="1"/>
  <c r="M25" i="1"/>
  <c r="N25" i="1" s="1"/>
  <c r="O25" i="1" s="1"/>
  <c r="P25" i="1" s="1"/>
  <c r="M33" i="1"/>
  <c r="N33" i="1" s="1"/>
  <c r="O33" i="1" s="1"/>
  <c r="P33" i="1" s="1"/>
  <c r="M26" i="1"/>
  <c r="N26" i="1" s="1"/>
  <c r="O26" i="1" s="1"/>
  <c r="P26" i="1" s="1"/>
  <c r="M27" i="1"/>
  <c r="N27" i="1" s="1"/>
  <c r="O27" i="1" s="1"/>
  <c r="P27" i="1" s="1"/>
  <c r="M30" i="1"/>
  <c r="N30" i="1" s="1"/>
  <c r="O30" i="1" s="1"/>
  <c r="P30" i="1" s="1"/>
  <c r="M23" i="1"/>
  <c r="N23" i="1" s="1"/>
  <c r="O23" i="1" s="1"/>
  <c r="P23" i="1" s="1"/>
  <c r="M9" i="1"/>
  <c r="N9" i="1" s="1"/>
  <c r="O9" i="1" s="1"/>
  <c r="P9" i="1" s="1"/>
  <c r="M10" i="1"/>
  <c r="N10" i="1" s="1"/>
  <c r="O10" i="1" s="1"/>
  <c r="P10" i="1" s="1"/>
  <c r="M11" i="1"/>
  <c r="N11" i="1" s="1"/>
  <c r="O11" i="1" s="1"/>
  <c r="P11" i="1" s="1"/>
  <c r="M8" i="1"/>
  <c r="N8" i="1" s="1"/>
  <c r="O8" i="1" s="1"/>
  <c r="P8" i="1" s="1"/>
  <c r="M12" i="1"/>
  <c r="N12" i="1" s="1"/>
  <c r="O12" i="1" s="1"/>
  <c r="P12" i="1" s="1"/>
  <c r="M13" i="1"/>
  <c r="N13" i="1" s="1"/>
  <c r="O13" i="1" s="1"/>
  <c r="P13" i="1" s="1"/>
  <c r="M28" i="1"/>
  <c r="N28" i="1" s="1"/>
  <c r="O28" i="1" s="1"/>
  <c r="P28" i="1" s="1"/>
  <c r="M29" i="1"/>
  <c r="N29" i="1" s="1"/>
  <c r="O29" i="1" s="1"/>
  <c r="P29" i="1" s="1"/>
  <c r="M16" i="1"/>
  <c r="N16" i="1" s="1"/>
  <c r="O16" i="1" s="1"/>
  <c r="P16" i="1" s="1"/>
  <c r="M19" i="1"/>
  <c r="N19" i="1" s="1"/>
  <c r="O19" i="1" s="1"/>
  <c r="P19" i="1" s="1"/>
  <c r="M22" i="1"/>
  <c r="N22" i="1" s="1"/>
  <c r="O22" i="1" s="1"/>
  <c r="P22" i="1" s="1"/>
  <c r="M15" i="1"/>
  <c r="N15" i="1" s="1"/>
  <c r="O15" i="1" s="1"/>
  <c r="P15" i="1" s="1"/>
  <c r="M17" i="1"/>
  <c r="N17" i="1" s="1"/>
  <c r="O17" i="1" s="1"/>
  <c r="P17" i="1" s="1"/>
  <c r="M21" i="1"/>
  <c r="N21" i="1" s="1"/>
  <c r="O21" i="1" s="1"/>
  <c r="P21" i="1" s="1"/>
  <c r="M20" i="1"/>
  <c r="N20" i="1" s="1"/>
  <c r="O20" i="1" s="1"/>
  <c r="P20" i="1" s="1"/>
  <c r="M18" i="1"/>
  <c r="N18" i="1" s="1"/>
  <c r="O18" i="1" s="1"/>
  <c r="P18" i="1" s="1"/>
  <c r="Q67" i="1" l="1"/>
  <c r="R67" i="1" s="1"/>
  <c r="S67" i="1" s="1"/>
  <c r="Q52" i="1"/>
  <c r="R52" i="1" s="1"/>
  <c r="S52" i="1" s="1"/>
  <c r="Q61" i="1"/>
  <c r="R61" i="1" s="1"/>
  <c r="S61" i="1" s="1"/>
  <c r="Q49" i="1"/>
  <c r="R49" i="1" s="1"/>
  <c r="S49" i="1" s="1"/>
  <c r="Q53" i="1"/>
  <c r="R53" i="1" s="1"/>
  <c r="S53" i="1" s="1"/>
  <c r="Q48" i="1"/>
  <c r="R48" i="1" s="1"/>
  <c r="S48" i="1" s="1"/>
  <c r="Q60" i="1"/>
  <c r="R60" i="1" s="1"/>
  <c r="S60" i="1" s="1"/>
  <c r="Q56" i="1"/>
  <c r="R56" i="1" s="1"/>
  <c r="S56" i="1" s="1"/>
  <c r="Q51" i="1"/>
  <c r="R51" i="1" s="1"/>
  <c r="S51" i="1" s="1"/>
  <c r="Q66" i="1"/>
  <c r="R66" i="1" s="1"/>
  <c r="S66" i="1" s="1"/>
  <c r="Q64" i="1"/>
  <c r="R64" i="1" s="1"/>
  <c r="S64" i="1" s="1"/>
  <c r="Q50" i="1"/>
  <c r="R50" i="1" s="1"/>
  <c r="S50" i="1" s="1"/>
  <c r="Q47" i="1"/>
  <c r="R47" i="1" s="1"/>
  <c r="S47" i="1" s="1"/>
  <c r="Q68" i="1"/>
  <c r="R68" i="1" s="1"/>
  <c r="S68" i="1" s="1"/>
  <c r="Q62" i="1"/>
  <c r="R62" i="1" s="1"/>
  <c r="S62" i="1" s="1"/>
  <c r="Q57" i="1"/>
  <c r="R57" i="1" s="1"/>
  <c r="S57" i="1" s="1"/>
  <c r="Q65" i="1"/>
  <c r="R65" i="1" s="1"/>
  <c r="S65" i="1" s="1"/>
  <c r="Q63" i="1"/>
  <c r="R63" i="1" s="1"/>
  <c r="S63" i="1" s="1"/>
  <c r="Q59" i="1"/>
  <c r="R59" i="1" s="1"/>
  <c r="S59" i="1" s="1"/>
  <c r="Q54" i="1"/>
  <c r="R54" i="1" s="1"/>
  <c r="S54" i="1" s="1"/>
  <c r="Q58" i="1"/>
  <c r="R58" i="1" s="1"/>
  <c r="S58" i="1" s="1"/>
  <c r="Q46" i="1"/>
  <c r="R46" i="1" s="1"/>
  <c r="S46" i="1" s="1"/>
  <c r="Q41" i="1"/>
  <c r="R41" i="1" s="1"/>
  <c r="S41" i="1" s="1"/>
  <c r="Q43" i="1"/>
  <c r="R43" i="1" s="1"/>
  <c r="S43" i="1" s="1"/>
  <c r="Q42" i="1"/>
  <c r="R42" i="1" s="1"/>
  <c r="S42" i="1" s="1"/>
  <c r="Q40" i="1"/>
  <c r="R40" i="1" s="1"/>
  <c r="S40" i="1" s="1"/>
  <c r="Q36" i="1"/>
  <c r="R36" i="1" s="1"/>
  <c r="S36" i="1" s="1"/>
  <c r="Q37" i="1"/>
  <c r="R37" i="1" s="1"/>
  <c r="S37" i="1" s="1"/>
  <c r="Q44" i="1"/>
  <c r="R44" i="1" s="1"/>
  <c r="S44" i="1" s="1"/>
  <c r="Q35" i="1"/>
  <c r="R35" i="1" s="1"/>
  <c r="S35" i="1" s="1"/>
  <c r="Q39" i="1"/>
  <c r="R39" i="1" s="1"/>
  <c r="S39" i="1" s="1"/>
  <c r="Q38" i="1"/>
  <c r="R38" i="1" s="1"/>
  <c r="S38" i="1" s="1"/>
  <c r="Q28" i="1"/>
  <c r="R28" i="1" s="1"/>
  <c r="S28" i="1" s="1"/>
  <c r="Q8" i="1"/>
  <c r="R8" i="1" s="1"/>
  <c r="S8" i="1" s="1"/>
  <c r="Q30" i="1"/>
  <c r="R30" i="1" s="1"/>
  <c r="S30" i="1" s="1"/>
  <c r="Q20" i="1"/>
  <c r="R20" i="1" s="1"/>
  <c r="S20" i="1" s="1"/>
  <c r="Q21" i="1"/>
  <c r="R21" i="1" s="1"/>
  <c r="S21" i="1" s="1"/>
  <c r="Q17" i="1"/>
  <c r="R17" i="1" s="1"/>
  <c r="S17" i="1" s="1"/>
  <c r="Q15" i="1"/>
  <c r="R15" i="1" s="1"/>
  <c r="S15" i="1" s="1"/>
  <c r="Q22" i="1"/>
  <c r="R22" i="1" s="1"/>
  <c r="S22" i="1" s="1"/>
  <c r="Q12" i="1"/>
  <c r="R12" i="1" s="1"/>
  <c r="S12" i="1" s="1"/>
  <c r="Q11" i="1"/>
  <c r="R11" i="1" s="1"/>
  <c r="S11" i="1" s="1"/>
  <c r="Q16" i="1"/>
  <c r="R16" i="1" s="1"/>
  <c r="S16" i="1" s="1"/>
  <c r="Q13" i="1"/>
  <c r="R13" i="1" s="1"/>
  <c r="S13" i="1" s="1"/>
  <c r="Q29" i="1"/>
  <c r="R29" i="1" s="1"/>
  <c r="S29" i="1" s="1"/>
  <c r="Q31" i="1"/>
  <c r="R31" i="1" s="1"/>
  <c r="S31" i="1" s="1"/>
  <c r="Q19" i="1"/>
  <c r="R19" i="1" s="1"/>
  <c r="S19" i="1" s="1"/>
  <c r="Q27" i="1"/>
  <c r="R27" i="1" s="1"/>
  <c r="S27" i="1" s="1"/>
  <c r="Q9" i="1"/>
  <c r="R9" i="1" s="1"/>
  <c r="S9" i="1" s="1"/>
  <c r="Q26" i="1"/>
  <c r="R26" i="1" s="1"/>
  <c r="S26" i="1" s="1"/>
  <c r="Q10" i="1"/>
  <c r="R10" i="1" s="1"/>
  <c r="S10" i="1" s="1"/>
  <c r="Q25" i="1"/>
  <c r="R25" i="1" s="1"/>
  <c r="S25" i="1" s="1"/>
  <c r="Q32" i="1"/>
  <c r="R32" i="1" s="1"/>
  <c r="S32" i="1" s="1"/>
  <c r="Q23" i="1"/>
  <c r="R23" i="1" s="1"/>
  <c r="S23" i="1" s="1"/>
  <c r="Q18" i="1"/>
  <c r="R18" i="1" s="1"/>
  <c r="S18" i="1" s="1"/>
  <c r="Q33" i="1"/>
  <c r="R33" i="1" s="1"/>
  <c r="S33" i="1" s="1"/>
</calcChain>
</file>

<file path=xl/sharedStrings.xml><?xml version="1.0" encoding="utf-8"?>
<sst xmlns="http://schemas.openxmlformats.org/spreadsheetml/2006/main" count="131" uniqueCount="76">
  <si>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</si>
  <si>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</si>
  <si>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</si>
  <si>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</si>
  <si>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</si>
  <si>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</si>
  <si>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</si>
  <si>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</si>
  <si>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</si>
  <si>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</si>
  <si>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</si>
  <si>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</si>
  <si>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</si>
  <si>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</si>
  <si>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</si>
  <si>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</si>
  <si>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</si>
  <si>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</si>
  <si>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</si>
  <si>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Townsville</t>
  </si>
  <si>
    <t xml:space="preserve">Skymaster           </t>
  </si>
  <si>
    <t xml:space="preserve">Freddy Barbarossa   </t>
  </si>
  <si>
    <t xml:space="preserve">Lord Prophet        </t>
  </si>
  <si>
    <t xml:space="preserve">Worthy Essgee       </t>
  </si>
  <si>
    <t xml:space="preserve">Dominant Rose       </t>
  </si>
  <si>
    <t xml:space="preserve">Pocket Fugitive     </t>
  </si>
  <si>
    <t xml:space="preserve">Funky Music         </t>
  </si>
  <si>
    <t xml:space="preserve">Molongle Surprise   </t>
  </si>
  <si>
    <t xml:space="preserve">El Shaday           </t>
  </si>
  <si>
    <t xml:space="preserve">Sylvester           </t>
  </si>
  <si>
    <t xml:space="preserve">Hit Snooze          </t>
  </si>
  <si>
    <t xml:space="preserve">Well Beat It        </t>
  </si>
  <si>
    <t xml:space="preserve">Buster Block        </t>
  </si>
  <si>
    <t xml:space="preserve">Starsonic           </t>
  </si>
  <si>
    <t xml:space="preserve">Lifetime Quest      </t>
  </si>
  <si>
    <t xml:space="preserve">Sharpay Ruler       </t>
  </si>
  <si>
    <t xml:space="preserve">Ten Schilling       </t>
  </si>
  <si>
    <t xml:space="preserve">Master Orr          </t>
  </si>
  <si>
    <t xml:space="preserve">Whobethatnow        </t>
  </si>
  <si>
    <t xml:space="preserve">Golden Chances      </t>
  </si>
  <si>
    <t xml:space="preserve">Polhampton          </t>
  </si>
  <si>
    <t xml:space="preserve">Redzeb              </t>
  </si>
  <si>
    <t xml:space="preserve">Sunny Ekcels        </t>
  </si>
  <si>
    <t xml:space="preserve">Tiny Tiara          </t>
  </si>
  <si>
    <t xml:space="preserve">Corretto            </t>
  </si>
  <si>
    <t xml:space="preserve">Perfect Quality     </t>
  </si>
  <si>
    <t xml:space="preserve">Smarty Lee          </t>
  </si>
  <si>
    <t xml:space="preserve">Anselmo             </t>
  </si>
  <si>
    <t xml:space="preserve">Dont Doubt Hinchi   </t>
  </si>
  <si>
    <t xml:space="preserve">Voodoo Miss         </t>
  </si>
  <si>
    <t xml:space="preserve">Swahili Mai         </t>
  </si>
  <si>
    <t xml:space="preserve">Roc De Khaper       </t>
  </si>
  <si>
    <t xml:space="preserve">Well Charred        </t>
  </si>
  <si>
    <t xml:space="preserve">Toscavale Road      </t>
  </si>
  <si>
    <t xml:space="preserve">Tricology           </t>
  </si>
  <si>
    <t xml:space="preserve">Tennessee Boy       </t>
  </si>
  <si>
    <t xml:space="preserve">Helmaz              </t>
  </si>
  <si>
    <t xml:space="preserve">Break My Stride     </t>
  </si>
  <si>
    <t xml:space="preserve">Dordogne            </t>
  </si>
  <si>
    <t xml:space="preserve">Witsabouthim        </t>
  </si>
  <si>
    <t xml:space="preserve">Members Only        </t>
  </si>
  <si>
    <t xml:space="preserve">Conquering Judas    </t>
  </si>
  <si>
    <t xml:space="preserve">Fandral             </t>
  </si>
  <si>
    <t xml:space="preserve">Pluckercarn         </t>
  </si>
  <si>
    <t xml:space="preserve">Mcnair              </t>
  </si>
  <si>
    <t xml:space="preserve">Keighley Sun        </t>
  </si>
  <si>
    <t xml:space="preserve">Always Sacred       </t>
  </si>
  <si>
    <t xml:space="preserve">Gaius Julius        </t>
  </si>
  <si>
    <t xml:space="preserve">Mt Peter Miss       </t>
  </si>
  <si>
    <t xml:space="preserve">Stronach            </t>
  </si>
  <si>
    <t xml:space="preserve">Norah               </t>
  </si>
  <si>
    <t xml:space="preserve">Noir Jack           </t>
  </si>
  <si>
    <t xml:space="preserve">Jakazone            </t>
  </si>
  <si>
    <t xml:space="preserve">Chaotic Cranach     </t>
  </si>
  <si>
    <t xml:space="preserve">Forseti             </t>
  </si>
  <si>
    <t xml:space="preserve">Lightheadedness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</si>
</sst>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22860</xdr:colOff>
      <xdr:row>5</xdr:row>
      <xdr:rowOff>91452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C922DC-6D5D-6B0F-DA08-7AF6FF741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25540" cy="1005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68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Y17" sqref="Y17"/>
    </sheetView>
  </sheetViews>
  <sheetFormatPr defaultColWidth="8.88671875" defaultRowHeight="14.4" x14ac:dyDescent="0.3"/>
  <cols>
    <col min="1" max="1" width="9.6640625" style="9" hidden="1" customWidth="1"/>
    <col min="2" max="2" width="7.88671875" style="9" bestFit="1" customWidth="1"/>
    <col min="3" max="3" width="14.77734375" style="9" bestFit="1" customWidth="1"/>
    <col min="4" max="4" width="5.88671875" style="9" bestFit="1" customWidth="1"/>
    <col min="5" max="5" width="5.6640625" style="9" bestFit="1" customWidth="1"/>
    <col min="6" max="6" width="23.21875" style="9" bestFit="1" customWidth="1"/>
    <col min="7" max="7" width="10.77734375" style="10" customWidth="1"/>
    <col min="8" max="8" width="7.88671875" style="10" bestFit="1" customWidth="1"/>
    <col min="9" max="9" width="10.88671875" style="10" hidden="1" customWidth="1"/>
    <col min="10" max="10" width="9.5546875" style="10" hidden="1" customWidth="1"/>
    <col min="11" max="11" width="14" style="10" hidden="1" customWidth="1"/>
    <col min="12" max="13" width="7.5546875" style="10" hidden="1" customWidth="1"/>
    <col min="14" max="14" width="8.554687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2</v>
      </c>
      <c r="B8" s="5">
        <v>0.56597222222222221</v>
      </c>
      <c r="C8" s="1" t="s">
        <v>19</v>
      </c>
      <c r="D8" s="1">
        <v>1</v>
      </c>
      <c r="E8" s="1">
        <v>4</v>
      </c>
      <c r="F8" s="1" t="s">
        <v>23</v>
      </c>
      <c r="G8" s="1">
        <v>62.99</v>
      </c>
      <c r="H8" s="1">
        <f>1+COUNTIFS(A:A,A8,G:G,"&gt;"&amp;G8)</f>
        <v>1</v>
      </c>
      <c r="I8" s="2">
        <f>AVERAGEIF(A:A,A8,G:G)</f>
        <v>48.553333333333335</v>
      </c>
      <c r="J8" s="2">
        <f t="shared" ref="J8:J13" si="0">G8-I8</f>
        <v>14.436666666666667</v>
      </c>
      <c r="K8" s="2">
        <f t="shared" ref="K8:K13" si="1">90+J8</f>
        <v>104.43666666666667</v>
      </c>
      <c r="L8" s="2">
        <f t="shared" ref="L8:L13" si="2">EXP(0.06*K8)</f>
        <v>526.47297461990649</v>
      </c>
      <c r="M8" s="2">
        <f>SUMIF(A:A,A8,L:L)</f>
        <v>1522.5887340779723</v>
      </c>
      <c r="N8" s="3">
        <f t="shared" ref="N8:N13" si="3">L8/M8</f>
        <v>0.34577490482925488</v>
      </c>
      <c r="O8" s="6">
        <f t="shared" ref="O8:O13" si="4">1/N8</f>
        <v>2.8920548774174466</v>
      </c>
      <c r="P8" s="3">
        <f t="shared" ref="P8:P13" si="5">IF(O8&gt;21,"",N8)</f>
        <v>0.34577490482925488</v>
      </c>
      <c r="Q8" s="3">
        <f>IF(ISNUMBER(P8),SUMIF(A:A,A8,P:P),"")</f>
        <v>0.99999999999999989</v>
      </c>
      <c r="R8" s="3">
        <f t="shared" ref="R8:R13" si="6">IFERROR(P8*(1/Q8),"")</f>
        <v>0.34577490482925488</v>
      </c>
      <c r="S8" s="7">
        <f t="shared" ref="S8:S13" si="7">IFERROR(1/R8,"")</f>
        <v>2.8920548774174466</v>
      </c>
    </row>
    <row r="9" spans="1:19" x14ac:dyDescent="0.3">
      <c r="A9" s="1">
        <v>2</v>
      </c>
      <c r="B9" s="5">
        <v>0.56597222222222221</v>
      </c>
      <c r="C9" s="1" t="s">
        <v>19</v>
      </c>
      <c r="D9" s="1">
        <v>1</v>
      </c>
      <c r="E9" s="1">
        <v>2</v>
      </c>
      <c r="F9" s="1" t="s">
        <v>21</v>
      </c>
      <c r="G9" s="1">
        <v>51.63</v>
      </c>
      <c r="H9" s="1">
        <f>1+COUNTIFS(A:A,A9,G:G,"&gt;"&amp;G9)</f>
        <v>2</v>
      </c>
      <c r="I9" s="2">
        <f>AVERAGEIF(A:A,A9,G:G)</f>
        <v>48.553333333333335</v>
      </c>
      <c r="J9" s="2">
        <f t="shared" si="0"/>
        <v>3.076666666666668</v>
      </c>
      <c r="K9" s="2">
        <f t="shared" si="1"/>
        <v>93.076666666666668</v>
      </c>
      <c r="L9" s="2">
        <f t="shared" si="2"/>
        <v>266.29374393555082</v>
      </c>
      <c r="M9" s="2">
        <f>SUMIF(A:A,A9,L:L)</f>
        <v>1522.5887340779723</v>
      </c>
      <c r="N9" s="3">
        <f t="shared" si="3"/>
        <v>0.17489538571741056</v>
      </c>
      <c r="O9" s="6">
        <f t="shared" si="4"/>
        <v>5.7177037341383192</v>
      </c>
      <c r="P9" s="3">
        <f t="shared" si="5"/>
        <v>0.17489538571741056</v>
      </c>
      <c r="Q9" s="3">
        <f>IF(ISNUMBER(P9),SUMIF(A:A,A9,P:P),"")</f>
        <v>0.99999999999999989</v>
      </c>
      <c r="R9" s="3">
        <f t="shared" si="6"/>
        <v>0.17489538571741056</v>
      </c>
      <c r="S9" s="7">
        <f t="shared" si="7"/>
        <v>5.7177037341383192</v>
      </c>
    </row>
    <row r="10" spans="1:19" x14ac:dyDescent="0.3">
      <c r="A10" s="1">
        <v>2</v>
      </c>
      <c r="B10" s="5">
        <v>0.56597222222222221</v>
      </c>
      <c r="C10" s="1" t="s">
        <v>19</v>
      </c>
      <c r="D10" s="1">
        <v>1</v>
      </c>
      <c r="E10" s="1">
        <v>5</v>
      </c>
      <c r="F10" s="1" t="s">
        <v>24</v>
      </c>
      <c r="G10" s="1">
        <v>51.62</v>
      </c>
      <c r="H10" s="1">
        <f>1+COUNTIFS(A:A,A10,G:G,"&gt;"&amp;G10)</f>
        <v>3</v>
      </c>
      <c r="I10" s="2">
        <f>AVERAGEIF(A:A,A10,G:G)</f>
        <v>48.553333333333335</v>
      </c>
      <c r="J10" s="2">
        <f t="shared" si="0"/>
        <v>3.0666666666666629</v>
      </c>
      <c r="K10" s="2">
        <f t="shared" si="1"/>
        <v>93.066666666666663</v>
      </c>
      <c r="L10" s="2">
        <f t="shared" si="2"/>
        <v>266.13401561247815</v>
      </c>
      <c r="M10" s="2">
        <f>SUMIF(A:A,A10,L:L)</f>
        <v>1522.5887340779723</v>
      </c>
      <c r="N10" s="3">
        <f t="shared" si="3"/>
        <v>0.17479047996085417</v>
      </c>
      <c r="O10" s="6">
        <f t="shared" si="4"/>
        <v>5.721135385771345</v>
      </c>
      <c r="P10" s="3">
        <f t="shared" si="5"/>
        <v>0.17479047996085417</v>
      </c>
      <c r="Q10" s="3">
        <f>IF(ISNUMBER(P10),SUMIF(A:A,A10,P:P),"")</f>
        <v>0.99999999999999989</v>
      </c>
      <c r="R10" s="3">
        <f t="shared" si="6"/>
        <v>0.17479047996085417</v>
      </c>
      <c r="S10" s="7">
        <f t="shared" si="7"/>
        <v>5.721135385771345</v>
      </c>
    </row>
    <row r="11" spans="1:19" x14ac:dyDescent="0.3">
      <c r="A11" s="1">
        <v>2</v>
      </c>
      <c r="B11" s="5">
        <v>0.56597222222222221</v>
      </c>
      <c r="C11" s="1" t="s">
        <v>19</v>
      </c>
      <c r="D11" s="1">
        <v>1</v>
      </c>
      <c r="E11" s="1">
        <v>1</v>
      </c>
      <c r="F11" s="1" t="s">
        <v>20</v>
      </c>
      <c r="G11" s="1">
        <v>49.07</v>
      </c>
      <c r="H11" s="1">
        <f>1+COUNTIFS(A:A,A11,G:G,"&gt;"&amp;G11)</f>
        <v>4</v>
      </c>
      <c r="I11" s="2">
        <f>AVERAGEIF(A:A,A11,G:G)</f>
        <v>48.553333333333335</v>
      </c>
      <c r="J11" s="2">
        <f t="shared" si="0"/>
        <v>0.51666666666666572</v>
      </c>
      <c r="K11" s="2">
        <f t="shared" si="1"/>
        <v>90.516666666666666</v>
      </c>
      <c r="L11" s="2">
        <f t="shared" si="2"/>
        <v>228.3775087820851</v>
      </c>
      <c r="M11" s="2">
        <f>SUMIF(A:A,A11,L:L)</f>
        <v>1522.5887340779723</v>
      </c>
      <c r="N11" s="3">
        <f t="shared" si="3"/>
        <v>0.14999290594408787</v>
      </c>
      <c r="O11" s="6">
        <f t="shared" si="4"/>
        <v>6.6669819729525415</v>
      </c>
      <c r="P11" s="3">
        <f t="shared" si="5"/>
        <v>0.14999290594408787</v>
      </c>
      <c r="Q11" s="3">
        <f>IF(ISNUMBER(P11),SUMIF(A:A,A11,P:P),"")</f>
        <v>0.99999999999999989</v>
      </c>
      <c r="R11" s="3">
        <f t="shared" si="6"/>
        <v>0.14999290594408787</v>
      </c>
      <c r="S11" s="7">
        <f t="shared" si="7"/>
        <v>6.6669819729525415</v>
      </c>
    </row>
    <row r="12" spans="1:19" x14ac:dyDescent="0.3">
      <c r="A12" s="1">
        <v>2</v>
      </c>
      <c r="B12" s="5">
        <v>0.56597222222222221</v>
      </c>
      <c r="C12" s="1" t="s">
        <v>19</v>
      </c>
      <c r="D12" s="1">
        <v>1</v>
      </c>
      <c r="E12" s="1">
        <v>3</v>
      </c>
      <c r="F12" s="1" t="s">
        <v>22</v>
      </c>
      <c r="G12" s="1">
        <v>38.61</v>
      </c>
      <c r="H12" s="1">
        <f>1+COUNTIFS(A:A,A12,G:G,"&gt;"&amp;G12)</f>
        <v>5</v>
      </c>
      <c r="I12" s="2">
        <f>AVERAGEIF(A:A,A12,G:G)</f>
        <v>48.553333333333335</v>
      </c>
      <c r="J12" s="2">
        <f t="shared" si="0"/>
        <v>-9.9433333333333351</v>
      </c>
      <c r="K12" s="2">
        <f t="shared" si="1"/>
        <v>80.056666666666672</v>
      </c>
      <c r="L12" s="2">
        <f t="shared" si="2"/>
        <v>121.92425606516311</v>
      </c>
      <c r="M12" s="2">
        <f>SUMIF(A:A,A12,L:L)</f>
        <v>1522.5887340779723</v>
      </c>
      <c r="N12" s="3">
        <f t="shared" si="3"/>
        <v>8.0076946148558148E-2</v>
      </c>
      <c r="O12" s="6">
        <f t="shared" si="4"/>
        <v>12.487988717062306</v>
      </c>
      <c r="P12" s="3">
        <f t="shared" si="5"/>
        <v>8.0076946148558148E-2</v>
      </c>
      <c r="Q12" s="3">
        <f>IF(ISNUMBER(P12),SUMIF(A:A,A12,P:P),"")</f>
        <v>0.99999999999999989</v>
      </c>
      <c r="R12" s="3">
        <f t="shared" si="6"/>
        <v>8.0076946148558148E-2</v>
      </c>
      <c r="S12" s="7">
        <f t="shared" si="7"/>
        <v>12.487988717062306</v>
      </c>
    </row>
    <row r="13" spans="1:19" x14ac:dyDescent="0.3">
      <c r="A13" s="1">
        <v>2</v>
      </c>
      <c r="B13" s="5">
        <v>0.56597222222222221</v>
      </c>
      <c r="C13" s="1" t="s">
        <v>19</v>
      </c>
      <c r="D13" s="1">
        <v>1</v>
      </c>
      <c r="E13" s="1">
        <v>6</v>
      </c>
      <c r="F13" s="1" t="s">
        <v>25</v>
      </c>
      <c r="G13" s="1">
        <v>37.4</v>
      </c>
      <c r="H13" s="1">
        <f>1+COUNTIFS(A:A,A13,G:G,"&gt;"&amp;G13)</f>
        <v>6</v>
      </c>
      <c r="I13" s="2">
        <f>AVERAGEIF(A:A,A13,G:G)</f>
        <v>48.553333333333335</v>
      </c>
      <c r="J13" s="2">
        <f t="shared" si="0"/>
        <v>-11.153333333333336</v>
      </c>
      <c r="K13" s="2">
        <f t="shared" si="1"/>
        <v>78.846666666666664</v>
      </c>
      <c r="L13" s="2">
        <f t="shared" si="2"/>
        <v>113.3862350627885</v>
      </c>
      <c r="M13" s="2">
        <f>SUMIF(A:A,A13,L:L)</f>
        <v>1522.5887340779723</v>
      </c>
      <c r="N13" s="3">
        <f t="shared" si="3"/>
        <v>7.4469377399834322E-2</v>
      </c>
      <c r="O13" s="6">
        <f t="shared" si="4"/>
        <v>13.428338397820751</v>
      </c>
      <c r="P13" s="3">
        <f t="shared" si="5"/>
        <v>7.4469377399834322E-2</v>
      </c>
      <c r="Q13" s="3">
        <f>IF(ISNUMBER(P13),SUMIF(A:A,A13,P:P),"")</f>
        <v>0.99999999999999989</v>
      </c>
      <c r="R13" s="3">
        <f t="shared" si="6"/>
        <v>7.4469377399834322E-2</v>
      </c>
      <c r="S13" s="7">
        <f t="shared" si="7"/>
        <v>13.428338397820751</v>
      </c>
    </row>
    <row r="14" spans="1:19" x14ac:dyDescent="0.3">
      <c r="A14" s="1"/>
      <c r="B14" s="5"/>
      <c r="C14" s="1"/>
      <c r="D14" s="1"/>
      <c r="E14" s="1"/>
      <c r="F14" s="1"/>
      <c r="G14" s="1"/>
      <c r="H14" s="1"/>
      <c r="I14" s="2"/>
      <c r="J14" s="2"/>
      <c r="K14" s="2"/>
      <c r="L14" s="2"/>
      <c r="M14" s="2"/>
      <c r="N14" s="3"/>
      <c r="O14" s="6"/>
      <c r="P14" s="3"/>
      <c r="Q14" s="3"/>
      <c r="R14" s="3"/>
      <c r="S14" s="7"/>
    </row>
    <row r="15" spans="1:19" x14ac:dyDescent="0.3">
      <c r="A15" s="1">
        <v>8</v>
      </c>
      <c r="B15" s="5">
        <v>0.63888888888888895</v>
      </c>
      <c r="C15" s="1" t="s">
        <v>19</v>
      </c>
      <c r="D15" s="1">
        <v>4</v>
      </c>
      <c r="E15" s="1">
        <v>2</v>
      </c>
      <c r="F15" s="1" t="s">
        <v>27</v>
      </c>
      <c r="G15" s="1">
        <v>81.34</v>
      </c>
      <c r="H15" s="1">
        <f>1+COUNTIFS(A:A,A15,G:G,"&gt;"&amp;G15)</f>
        <v>1</v>
      </c>
      <c r="I15" s="2">
        <f>AVERAGEIF(A:A,A15,G:G)</f>
        <v>47.059999999999995</v>
      </c>
      <c r="J15" s="2">
        <f t="shared" ref="J15:J33" si="8">G15-I15</f>
        <v>34.280000000000008</v>
      </c>
      <c r="K15" s="2">
        <f t="shared" ref="K15:K33" si="9">90+J15</f>
        <v>124.28</v>
      </c>
      <c r="L15" s="2">
        <f t="shared" ref="L15:L33" si="10">EXP(0.06*K15)</f>
        <v>1731.5980682838299</v>
      </c>
      <c r="M15" s="2">
        <f>SUMIF(A:A,A15,L:L)</f>
        <v>3282.8757435730799</v>
      </c>
      <c r="N15" s="3">
        <f t="shared" ref="N15:N33" si="11">L15/M15</f>
        <v>0.52746378588156972</v>
      </c>
      <c r="O15" s="6">
        <f t="shared" ref="O15:O33" si="12">1/N15</f>
        <v>1.8958647527406323</v>
      </c>
      <c r="P15" s="3">
        <f t="shared" ref="P15:P33" si="13">IF(O15&gt;21,"",N15)</f>
        <v>0.52746378588156972</v>
      </c>
      <c r="Q15" s="3">
        <f>IF(ISNUMBER(P15),SUMIF(A:A,A15,P:P),"")</f>
        <v>0.95450523978402024</v>
      </c>
      <c r="R15" s="3">
        <f t="shared" ref="R15:R33" si="14">IFERROR(P15*(1/Q15),"")</f>
        <v>0.55260439010363216</v>
      </c>
      <c r="S15" s="7">
        <f t="shared" ref="S15:S33" si="15">IFERROR(1/R15,"")</f>
        <v>1.8096128404127696</v>
      </c>
    </row>
    <row r="16" spans="1:19" x14ac:dyDescent="0.3">
      <c r="A16" s="1">
        <v>8</v>
      </c>
      <c r="B16" s="5">
        <v>0.63888888888888895</v>
      </c>
      <c r="C16" s="1" t="s">
        <v>19</v>
      </c>
      <c r="D16" s="1">
        <v>4</v>
      </c>
      <c r="E16" s="1">
        <v>3</v>
      </c>
      <c r="F16" s="1" t="s">
        <v>28</v>
      </c>
      <c r="G16" s="1">
        <v>51.56</v>
      </c>
      <c r="H16" s="1">
        <f>1+COUNTIFS(A:A,A16,G:G,"&gt;"&amp;G16)</f>
        <v>2</v>
      </c>
      <c r="I16" s="2">
        <f>AVERAGEIF(A:A,A16,G:G)</f>
        <v>47.059999999999995</v>
      </c>
      <c r="J16" s="2">
        <f t="shared" si="8"/>
        <v>4.5000000000000071</v>
      </c>
      <c r="K16" s="2">
        <f t="shared" si="9"/>
        <v>94.5</v>
      </c>
      <c r="L16" s="2">
        <f t="shared" si="10"/>
        <v>290.03453439173467</v>
      </c>
      <c r="M16" s="2">
        <f>SUMIF(A:A,A16,L:L)</f>
        <v>3282.8757435730799</v>
      </c>
      <c r="N16" s="3">
        <f t="shared" si="11"/>
        <v>8.8347703978604211E-2</v>
      </c>
      <c r="O16" s="6">
        <f t="shared" si="12"/>
        <v>11.318913282026855</v>
      </c>
      <c r="P16" s="3">
        <f t="shared" si="13"/>
        <v>8.8347703978604211E-2</v>
      </c>
      <c r="Q16" s="3">
        <f>IF(ISNUMBER(P16),SUMIF(A:A,A16,P:P),"")</f>
        <v>0.95450523978402024</v>
      </c>
      <c r="R16" s="3">
        <f t="shared" si="14"/>
        <v>9.2558636973637767E-2</v>
      </c>
      <c r="S16" s="7">
        <f t="shared" si="15"/>
        <v>10.803962036355577</v>
      </c>
    </row>
    <row r="17" spans="1:19" x14ac:dyDescent="0.3">
      <c r="A17" s="1">
        <v>8</v>
      </c>
      <c r="B17" s="5">
        <v>0.63888888888888895</v>
      </c>
      <c r="C17" s="1" t="s">
        <v>19</v>
      </c>
      <c r="D17" s="1">
        <v>4</v>
      </c>
      <c r="E17" s="1">
        <v>5</v>
      </c>
      <c r="F17" s="1" t="s">
        <v>30</v>
      </c>
      <c r="G17" s="1">
        <v>51.13</v>
      </c>
      <c r="H17" s="1">
        <f>1+COUNTIFS(A:A,A17,G:G,"&gt;"&amp;G17)</f>
        <v>3</v>
      </c>
      <c r="I17" s="2">
        <f>AVERAGEIF(A:A,A17,G:G)</f>
        <v>47.059999999999995</v>
      </c>
      <c r="J17" s="2">
        <f t="shared" si="8"/>
        <v>4.0700000000000074</v>
      </c>
      <c r="K17" s="2">
        <f t="shared" si="9"/>
        <v>94.070000000000007</v>
      </c>
      <c r="L17" s="2">
        <f t="shared" si="10"/>
        <v>282.64734787320742</v>
      </c>
      <c r="M17" s="2">
        <f>SUMIF(A:A,A17,L:L)</f>
        <v>3282.8757435730799</v>
      </c>
      <c r="N17" s="3">
        <f t="shared" si="11"/>
        <v>8.609748584805535E-2</v>
      </c>
      <c r="O17" s="6">
        <f t="shared" si="12"/>
        <v>11.614741013051157</v>
      </c>
      <c r="P17" s="3">
        <f t="shared" si="13"/>
        <v>8.609748584805535E-2</v>
      </c>
      <c r="Q17" s="3">
        <f>IF(ISNUMBER(P17),SUMIF(A:A,A17,P:P),"")</f>
        <v>0.95450523978402024</v>
      </c>
      <c r="R17" s="3">
        <f t="shared" si="14"/>
        <v>9.0201166279125888E-2</v>
      </c>
      <c r="S17" s="7">
        <f t="shared" si="15"/>
        <v>11.08633115569169</v>
      </c>
    </row>
    <row r="18" spans="1:19" x14ac:dyDescent="0.3">
      <c r="A18" s="1">
        <v>8</v>
      </c>
      <c r="B18" s="5">
        <v>0.63888888888888895</v>
      </c>
      <c r="C18" s="1" t="s">
        <v>19</v>
      </c>
      <c r="D18" s="1">
        <v>4</v>
      </c>
      <c r="E18" s="1">
        <v>4</v>
      </c>
      <c r="F18" s="1" t="s">
        <v>29</v>
      </c>
      <c r="G18" s="1">
        <v>50.81</v>
      </c>
      <c r="H18" s="1">
        <f>1+COUNTIFS(A:A,A18,G:G,"&gt;"&amp;G18)</f>
        <v>4</v>
      </c>
      <c r="I18" s="2">
        <f>AVERAGEIF(A:A,A18,G:G)</f>
        <v>47.059999999999995</v>
      </c>
      <c r="J18" s="2">
        <f t="shared" si="8"/>
        <v>3.7500000000000071</v>
      </c>
      <c r="K18" s="2">
        <f t="shared" si="9"/>
        <v>93.75</v>
      </c>
      <c r="L18" s="2">
        <f t="shared" si="10"/>
        <v>277.27228452313398</v>
      </c>
      <c r="M18" s="2">
        <f>SUMIF(A:A,A18,L:L)</f>
        <v>3282.8757435730799</v>
      </c>
      <c r="N18" s="3">
        <f t="shared" si="11"/>
        <v>8.446018252928178E-2</v>
      </c>
      <c r="O18" s="6">
        <f t="shared" si="12"/>
        <v>11.839898636890901</v>
      </c>
      <c r="P18" s="3">
        <f t="shared" si="13"/>
        <v>8.446018252928178E-2</v>
      </c>
      <c r="Q18" s="3">
        <f>IF(ISNUMBER(P18),SUMIF(A:A,A18,P:P),"")</f>
        <v>0.95450523978402024</v>
      </c>
      <c r="R18" s="3">
        <f t="shared" si="14"/>
        <v>8.8485823868701782E-2</v>
      </c>
      <c r="S18" s="7">
        <f t="shared" si="15"/>
        <v>11.301245287424043</v>
      </c>
    </row>
    <row r="19" spans="1:19" x14ac:dyDescent="0.3">
      <c r="A19" s="1">
        <v>8</v>
      </c>
      <c r="B19" s="5">
        <v>0.63888888888888895</v>
      </c>
      <c r="C19" s="1" t="s">
        <v>19</v>
      </c>
      <c r="D19" s="1">
        <v>4</v>
      </c>
      <c r="E19" s="1">
        <v>6</v>
      </c>
      <c r="F19" s="1" t="s">
        <v>31</v>
      </c>
      <c r="G19" s="1">
        <v>45.08</v>
      </c>
      <c r="H19" s="1">
        <f>1+COUNTIFS(A:A,A19,G:G,"&gt;"&amp;G19)</f>
        <v>5</v>
      </c>
      <c r="I19" s="2">
        <f>AVERAGEIF(A:A,A19,G:G)</f>
        <v>47.059999999999995</v>
      </c>
      <c r="J19" s="2">
        <f t="shared" si="8"/>
        <v>-1.9799999999999969</v>
      </c>
      <c r="K19" s="2">
        <f t="shared" si="9"/>
        <v>88.02000000000001</v>
      </c>
      <c r="L19" s="2">
        <f t="shared" si="10"/>
        <v>196.60566064510229</v>
      </c>
      <c r="M19" s="2">
        <f>SUMIF(A:A,A19,L:L)</f>
        <v>3282.8757435730799</v>
      </c>
      <c r="N19" s="3">
        <f t="shared" si="11"/>
        <v>5.9888243114287601E-2</v>
      </c>
      <c r="O19" s="6">
        <f t="shared" si="12"/>
        <v>16.697768176161926</v>
      </c>
      <c r="P19" s="3">
        <f t="shared" si="13"/>
        <v>5.9888243114287601E-2</v>
      </c>
      <c r="Q19" s="3">
        <f>IF(ISNUMBER(P19),SUMIF(A:A,A19,P:P),"")</f>
        <v>0.95450523978402024</v>
      </c>
      <c r="R19" s="3">
        <f t="shared" si="14"/>
        <v>6.2742707549555993E-2</v>
      </c>
      <c r="S19" s="7">
        <f t="shared" si="15"/>
        <v>15.93810721684542</v>
      </c>
    </row>
    <row r="20" spans="1:19" x14ac:dyDescent="0.3">
      <c r="A20" s="1">
        <v>8</v>
      </c>
      <c r="B20" s="5">
        <v>0.63888888888888895</v>
      </c>
      <c r="C20" s="1" t="s">
        <v>19</v>
      </c>
      <c r="D20" s="1">
        <v>4</v>
      </c>
      <c r="E20" s="1">
        <v>1</v>
      </c>
      <c r="F20" s="1" t="s">
        <v>26</v>
      </c>
      <c r="G20" s="1">
        <v>43.72</v>
      </c>
      <c r="H20" s="1">
        <f>1+COUNTIFS(A:A,A20,G:G,"&gt;"&amp;G20)</f>
        <v>6</v>
      </c>
      <c r="I20" s="2">
        <f>AVERAGEIF(A:A,A20,G:G)</f>
        <v>47.059999999999995</v>
      </c>
      <c r="J20" s="2">
        <f t="shared" si="8"/>
        <v>-3.3399999999999963</v>
      </c>
      <c r="K20" s="2">
        <f t="shared" si="9"/>
        <v>86.66</v>
      </c>
      <c r="L20" s="2">
        <f t="shared" si="10"/>
        <v>181.19974747824696</v>
      </c>
      <c r="M20" s="2">
        <f>SUMIF(A:A,A20,L:L)</f>
        <v>3282.8757435730799</v>
      </c>
      <c r="N20" s="3">
        <f t="shared" si="11"/>
        <v>5.5195432794854817E-2</v>
      </c>
      <c r="O20" s="6">
        <f t="shared" si="12"/>
        <v>18.117441051992575</v>
      </c>
      <c r="P20" s="3">
        <f t="shared" si="13"/>
        <v>5.5195432794854817E-2</v>
      </c>
      <c r="Q20" s="3">
        <f>IF(ISNUMBER(P20),SUMIF(A:A,A20,P:P),"")</f>
        <v>0.95450523978402024</v>
      </c>
      <c r="R20" s="3">
        <f t="shared" si="14"/>
        <v>5.7826222941787207E-2</v>
      </c>
      <c r="S20" s="7">
        <f t="shared" si="15"/>
        <v>17.293192415605027</v>
      </c>
    </row>
    <row r="21" spans="1:19" x14ac:dyDescent="0.3">
      <c r="A21" s="1">
        <v>8</v>
      </c>
      <c r="B21" s="5">
        <v>0.63888888888888895</v>
      </c>
      <c r="C21" s="1" t="s">
        <v>19</v>
      </c>
      <c r="D21" s="1">
        <v>4</v>
      </c>
      <c r="E21" s="1">
        <v>8</v>
      </c>
      <c r="F21" s="1" t="s">
        <v>33</v>
      </c>
      <c r="G21" s="1">
        <v>43.06</v>
      </c>
      <c r="H21" s="1">
        <f>1+COUNTIFS(A:A,A21,G:G,"&gt;"&amp;G21)</f>
        <v>7</v>
      </c>
      <c r="I21" s="2">
        <f>AVERAGEIF(A:A,A21,G:G)</f>
        <v>47.059999999999995</v>
      </c>
      <c r="J21" s="2">
        <f t="shared" si="8"/>
        <v>-3.9999999999999929</v>
      </c>
      <c r="K21" s="2">
        <f t="shared" si="9"/>
        <v>86</v>
      </c>
      <c r="L21" s="2">
        <f t="shared" si="10"/>
        <v>174.16445560511082</v>
      </c>
      <c r="M21" s="2">
        <f>SUMIF(A:A,A21,L:L)</f>
        <v>3282.8757435730799</v>
      </c>
      <c r="N21" s="3">
        <f t="shared" si="11"/>
        <v>5.3052405637366684E-2</v>
      </c>
      <c r="O21" s="6">
        <f t="shared" si="12"/>
        <v>18.849286624915358</v>
      </c>
      <c r="P21" s="3">
        <f t="shared" si="13"/>
        <v>5.3052405637366684E-2</v>
      </c>
      <c r="Q21" s="3">
        <f>IF(ISNUMBER(P21),SUMIF(A:A,A21,P:P),"")</f>
        <v>0.95450523978402024</v>
      </c>
      <c r="R21" s="3">
        <f t="shared" si="14"/>
        <v>5.5581052283559029E-2</v>
      </c>
      <c r="S21" s="7">
        <f t="shared" si="15"/>
        <v>17.991742849672562</v>
      </c>
    </row>
    <row r="22" spans="1:19" x14ac:dyDescent="0.3">
      <c r="A22" s="1">
        <v>8</v>
      </c>
      <c r="B22" s="5">
        <v>0.63888888888888895</v>
      </c>
      <c r="C22" s="1" t="s">
        <v>19</v>
      </c>
      <c r="D22" s="1">
        <v>4</v>
      </c>
      <c r="E22" s="1">
        <v>9</v>
      </c>
      <c r="F22" s="1" t="s">
        <v>34</v>
      </c>
      <c r="G22" s="1">
        <v>32.630000000000003</v>
      </c>
      <c r="H22" s="1">
        <f>1+COUNTIFS(A:A,A22,G:G,"&gt;"&amp;G22)</f>
        <v>8</v>
      </c>
      <c r="I22" s="2">
        <f>AVERAGEIF(A:A,A22,G:G)</f>
        <v>47.059999999999995</v>
      </c>
      <c r="J22" s="2">
        <f t="shared" si="8"/>
        <v>-14.429999999999993</v>
      </c>
      <c r="K22" s="2">
        <f t="shared" si="9"/>
        <v>75.570000000000007</v>
      </c>
      <c r="L22" s="2">
        <f t="shared" si="10"/>
        <v>93.14896631575175</v>
      </c>
      <c r="M22" s="2">
        <f>SUMIF(A:A,A22,L:L)</f>
        <v>3282.8757435730799</v>
      </c>
      <c r="N22" s="3">
        <f t="shared" si="11"/>
        <v>2.8374197987270901E-2</v>
      </c>
      <c r="O22" s="6">
        <f t="shared" si="12"/>
        <v>35.243286892148113</v>
      </c>
      <c r="P22" s="3" t="str">
        <f t="shared" si="13"/>
        <v/>
      </c>
      <c r="Q22" s="3" t="str">
        <f>IF(ISNUMBER(P22),SUMIF(A:A,A22,P:P),"")</f>
        <v/>
      </c>
      <c r="R22" s="3" t="str">
        <f t="shared" si="14"/>
        <v/>
      </c>
      <c r="S22" s="7" t="str">
        <f t="shared" si="15"/>
        <v/>
      </c>
    </row>
    <row r="23" spans="1:19" x14ac:dyDescent="0.3">
      <c r="A23" s="1">
        <v>8</v>
      </c>
      <c r="B23" s="5">
        <v>0.63888888888888895</v>
      </c>
      <c r="C23" s="1" t="s">
        <v>19</v>
      </c>
      <c r="D23" s="1">
        <v>4</v>
      </c>
      <c r="E23" s="1">
        <v>7</v>
      </c>
      <c r="F23" s="1" t="s">
        <v>32</v>
      </c>
      <c r="G23" s="1">
        <v>24.21</v>
      </c>
      <c r="H23" s="1">
        <f>1+COUNTIFS(A:A,A23,G:G,"&gt;"&amp;G23)</f>
        <v>9</v>
      </c>
      <c r="I23" s="2">
        <f>AVERAGEIF(A:A,A23,G:G)</f>
        <v>47.059999999999995</v>
      </c>
      <c r="J23" s="2">
        <f t="shared" si="8"/>
        <v>-22.849999999999994</v>
      </c>
      <c r="K23" s="2">
        <f t="shared" si="9"/>
        <v>67.150000000000006</v>
      </c>
      <c r="L23" s="2">
        <f t="shared" si="10"/>
        <v>56.204678456961851</v>
      </c>
      <c r="M23" s="2">
        <f>SUMIF(A:A,A23,L:L)</f>
        <v>3282.8757435730799</v>
      </c>
      <c r="N23" s="3">
        <f t="shared" si="11"/>
        <v>1.7120562228708881E-2</v>
      </c>
      <c r="O23" s="6">
        <f t="shared" si="12"/>
        <v>58.409296764982081</v>
      </c>
      <c r="P23" s="3" t="str">
        <f t="shared" si="13"/>
        <v/>
      </c>
      <c r="Q23" s="3" t="str">
        <f>IF(ISNUMBER(P23),SUMIF(A:A,A23,P:P),"")</f>
        <v/>
      </c>
      <c r="R23" s="3" t="str">
        <f t="shared" si="14"/>
        <v/>
      </c>
      <c r="S23" s="7" t="str">
        <f t="shared" si="15"/>
        <v/>
      </c>
    </row>
    <row r="24" spans="1:19" x14ac:dyDescent="0.3">
      <c r="A24" s="1"/>
      <c r="B24" s="5"/>
      <c r="C24" s="1"/>
      <c r="D24" s="1"/>
      <c r="E24" s="1"/>
      <c r="F24" s="1"/>
      <c r="G24" s="1"/>
      <c r="H24" s="1"/>
      <c r="I24" s="2"/>
      <c r="J24" s="2"/>
      <c r="K24" s="2"/>
      <c r="L24" s="2"/>
      <c r="M24" s="2"/>
      <c r="N24" s="3"/>
      <c r="O24" s="6"/>
      <c r="P24" s="3"/>
      <c r="Q24" s="3"/>
      <c r="R24" s="3"/>
      <c r="S24" s="7"/>
    </row>
    <row r="25" spans="1:19" x14ac:dyDescent="0.3">
      <c r="A25" s="1">
        <v>10</v>
      </c>
      <c r="B25" s="5">
        <v>0.66319444444444442</v>
      </c>
      <c r="C25" s="1" t="s">
        <v>19</v>
      </c>
      <c r="D25" s="1">
        <v>5</v>
      </c>
      <c r="E25" s="1">
        <v>4</v>
      </c>
      <c r="F25" s="1" t="s">
        <v>37</v>
      </c>
      <c r="G25" s="1">
        <v>58.41</v>
      </c>
      <c r="H25" s="1">
        <f>1+COUNTIFS(A:A,A25,G:G,"&gt;"&amp;G25)</f>
        <v>1</v>
      </c>
      <c r="I25" s="2">
        <f>AVERAGEIF(A:A,A25,G:G)</f>
        <v>44.413333333333327</v>
      </c>
      <c r="J25" s="2">
        <f t="shared" si="8"/>
        <v>13.99666666666667</v>
      </c>
      <c r="K25" s="2">
        <f t="shared" si="9"/>
        <v>103.99666666666667</v>
      </c>
      <c r="L25" s="2">
        <f t="shared" si="10"/>
        <v>512.75594949712672</v>
      </c>
      <c r="M25" s="2">
        <f>SUMIF(A:A,A25,L:L)</f>
        <v>2637.4110025707155</v>
      </c>
      <c r="N25" s="3">
        <f t="shared" si="11"/>
        <v>0.19441639888410925</v>
      </c>
      <c r="O25" s="6">
        <f t="shared" si="12"/>
        <v>5.1435990263151385</v>
      </c>
      <c r="P25" s="3">
        <f t="shared" si="13"/>
        <v>0.19441639888410925</v>
      </c>
      <c r="Q25" s="3">
        <f>IF(ISNUMBER(P25),SUMIF(A:A,A25,P:P),"")</f>
        <v>0.95940152664170897</v>
      </c>
      <c r="R25" s="3">
        <f t="shared" si="14"/>
        <v>0.20264341204943126</v>
      </c>
      <c r="S25" s="7">
        <f t="shared" si="15"/>
        <v>4.9347767582795523</v>
      </c>
    </row>
    <row r="26" spans="1:19" x14ac:dyDescent="0.3">
      <c r="A26" s="1">
        <v>10</v>
      </c>
      <c r="B26" s="5">
        <v>0.66319444444444442</v>
      </c>
      <c r="C26" s="1" t="s">
        <v>19</v>
      </c>
      <c r="D26" s="1">
        <v>5</v>
      </c>
      <c r="E26" s="1">
        <v>6</v>
      </c>
      <c r="F26" s="1" t="s">
        <v>39</v>
      </c>
      <c r="G26" s="1">
        <v>57.4</v>
      </c>
      <c r="H26" s="1">
        <f>1+COUNTIFS(A:A,A26,G:G,"&gt;"&amp;G26)</f>
        <v>2</v>
      </c>
      <c r="I26" s="2">
        <f>AVERAGEIF(A:A,A26,G:G)</f>
        <v>44.413333333333327</v>
      </c>
      <c r="J26" s="2">
        <f t="shared" si="8"/>
        <v>12.986666666666672</v>
      </c>
      <c r="K26" s="2">
        <f t="shared" si="9"/>
        <v>102.98666666666668</v>
      </c>
      <c r="L26" s="2">
        <f t="shared" si="10"/>
        <v>482.60571730392269</v>
      </c>
      <c r="M26" s="2">
        <f>SUMIF(A:A,A26,L:L)</f>
        <v>2637.4110025707155</v>
      </c>
      <c r="N26" s="3">
        <f t="shared" si="11"/>
        <v>0.18298464548510687</v>
      </c>
      <c r="O26" s="6">
        <f t="shared" si="12"/>
        <v>5.4649394070683925</v>
      </c>
      <c r="P26" s="3">
        <f t="shared" si="13"/>
        <v>0.18298464548510687</v>
      </c>
      <c r="Q26" s="3">
        <f>IF(ISNUMBER(P26),SUMIF(A:A,A26,P:P),"")</f>
        <v>0.95940152664170897</v>
      </c>
      <c r="R26" s="3">
        <f t="shared" si="14"/>
        <v>0.19072790735035275</v>
      </c>
      <c r="S26" s="7">
        <f t="shared" si="15"/>
        <v>5.2430712101458523</v>
      </c>
    </row>
    <row r="27" spans="1:19" x14ac:dyDescent="0.3">
      <c r="A27" s="1">
        <v>10</v>
      </c>
      <c r="B27" s="5">
        <v>0.66319444444444442</v>
      </c>
      <c r="C27" s="1" t="s">
        <v>19</v>
      </c>
      <c r="D27" s="1">
        <v>5</v>
      </c>
      <c r="E27" s="1">
        <v>2</v>
      </c>
      <c r="F27" s="1" t="s">
        <v>35</v>
      </c>
      <c r="G27" s="1">
        <v>54.5</v>
      </c>
      <c r="H27" s="1">
        <f>1+COUNTIFS(A:A,A27,G:G,"&gt;"&amp;G27)</f>
        <v>3</v>
      </c>
      <c r="I27" s="2">
        <f>AVERAGEIF(A:A,A27,G:G)</f>
        <v>44.413333333333327</v>
      </c>
      <c r="J27" s="2">
        <f t="shared" si="8"/>
        <v>10.086666666666673</v>
      </c>
      <c r="K27" s="2">
        <f t="shared" si="9"/>
        <v>100.08666666666667</v>
      </c>
      <c r="L27" s="2">
        <f t="shared" si="10"/>
        <v>405.5320870427081</v>
      </c>
      <c r="M27" s="2">
        <f>SUMIF(A:A,A27,L:L)</f>
        <v>2637.4110025707155</v>
      </c>
      <c r="N27" s="3">
        <f t="shared" si="11"/>
        <v>0.15376142992026318</v>
      </c>
      <c r="O27" s="6">
        <f t="shared" si="12"/>
        <v>6.5035815582527743</v>
      </c>
      <c r="P27" s="3">
        <f t="shared" si="13"/>
        <v>0.15376142992026318</v>
      </c>
      <c r="Q27" s="3">
        <f>IF(ISNUMBER(P27),SUMIF(A:A,A27,P:P),"")</f>
        <v>0.95940152664170897</v>
      </c>
      <c r="R27" s="3">
        <f t="shared" si="14"/>
        <v>0.16026806884338612</v>
      </c>
      <c r="S27" s="7">
        <f t="shared" si="15"/>
        <v>6.2395460756265768</v>
      </c>
    </row>
    <row r="28" spans="1:19" x14ac:dyDescent="0.3">
      <c r="A28" s="1">
        <v>10</v>
      </c>
      <c r="B28" s="5">
        <v>0.66319444444444442</v>
      </c>
      <c r="C28" s="1" t="s">
        <v>19</v>
      </c>
      <c r="D28" s="1">
        <v>5</v>
      </c>
      <c r="E28" s="1">
        <v>3</v>
      </c>
      <c r="F28" s="1" t="s">
        <v>36</v>
      </c>
      <c r="G28" s="1">
        <v>52.26</v>
      </c>
      <c r="H28" s="1">
        <f>1+COUNTIFS(A:A,A28,G:G,"&gt;"&amp;G28)</f>
        <v>4</v>
      </c>
      <c r="I28" s="2">
        <f>AVERAGEIF(A:A,A28,G:G)</f>
        <v>44.413333333333327</v>
      </c>
      <c r="J28" s="2">
        <f t="shared" si="8"/>
        <v>7.8466666666666711</v>
      </c>
      <c r="K28" s="2">
        <f t="shared" si="9"/>
        <v>97.846666666666664</v>
      </c>
      <c r="L28" s="2">
        <f t="shared" si="10"/>
        <v>354.5324928418886</v>
      </c>
      <c r="M28" s="2">
        <f>SUMIF(A:A,A28,L:L)</f>
        <v>2637.4110025707155</v>
      </c>
      <c r="N28" s="3">
        <f t="shared" si="11"/>
        <v>0.13442443839671617</v>
      </c>
      <c r="O28" s="6">
        <f t="shared" si="12"/>
        <v>7.4391235100330446</v>
      </c>
      <c r="P28" s="3">
        <f t="shared" si="13"/>
        <v>0.13442443839671617</v>
      </c>
      <c r="Q28" s="3">
        <f>IF(ISNUMBER(P28),SUMIF(A:A,A28,P:P),"")</f>
        <v>0.95940152664170897</v>
      </c>
      <c r="R28" s="3">
        <f t="shared" si="14"/>
        <v>0.14011280435132903</v>
      </c>
      <c r="S28" s="7">
        <f t="shared" si="15"/>
        <v>7.137106452401933</v>
      </c>
    </row>
    <row r="29" spans="1:19" x14ac:dyDescent="0.3">
      <c r="A29" s="1">
        <v>10</v>
      </c>
      <c r="B29" s="5">
        <v>0.66319444444444442</v>
      </c>
      <c r="C29" s="1" t="s">
        <v>19</v>
      </c>
      <c r="D29" s="1">
        <v>5</v>
      </c>
      <c r="E29" s="1">
        <v>8</v>
      </c>
      <c r="F29" s="1" t="s">
        <v>41</v>
      </c>
      <c r="G29" s="1">
        <v>51.15</v>
      </c>
      <c r="H29" s="1">
        <f>1+COUNTIFS(A:A,A29,G:G,"&gt;"&amp;G29)</f>
        <v>5</v>
      </c>
      <c r="I29" s="2">
        <f>AVERAGEIF(A:A,A29,G:G)</f>
        <v>44.413333333333327</v>
      </c>
      <c r="J29" s="2">
        <f t="shared" si="8"/>
        <v>6.7366666666666717</v>
      </c>
      <c r="K29" s="2">
        <f t="shared" si="9"/>
        <v>96.736666666666679</v>
      </c>
      <c r="L29" s="2">
        <f t="shared" si="10"/>
        <v>331.68973538621282</v>
      </c>
      <c r="M29" s="2">
        <f>SUMIF(A:A,A29,L:L)</f>
        <v>2637.4110025707155</v>
      </c>
      <c r="N29" s="3">
        <f t="shared" si="11"/>
        <v>0.12576338502528084</v>
      </c>
      <c r="O29" s="6">
        <f t="shared" si="12"/>
        <v>7.951439918693195</v>
      </c>
      <c r="P29" s="3">
        <f t="shared" si="13"/>
        <v>0.12576338502528084</v>
      </c>
      <c r="Q29" s="3">
        <f>IF(ISNUMBER(P29),SUMIF(A:A,A29,P:P),"")</f>
        <v>0.95940152664170897</v>
      </c>
      <c r="R29" s="3">
        <f t="shared" si="14"/>
        <v>0.1310852458881353</v>
      </c>
      <c r="S29" s="7">
        <f t="shared" si="15"/>
        <v>7.6286235969940783</v>
      </c>
    </row>
    <row r="30" spans="1:19" x14ac:dyDescent="0.3">
      <c r="A30" s="1">
        <v>10</v>
      </c>
      <c r="B30" s="5">
        <v>0.66319444444444442</v>
      </c>
      <c r="C30" s="1" t="s">
        <v>19</v>
      </c>
      <c r="D30" s="1">
        <v>5</v>
      </c>
      <c r="E30" s="1">
        <v>7</v>
      </c>
      <c r="F30" s="1" t="s">
        <v>40</v>
      </c>
      <c r="G30" s="1">
        <v>50.06</v>
      </c>
      <c r="H30" s="1">
        <f>1+COUNTIFS(A:A,A30,G:G,"&gt;"&amp;G30)</f>
        <v>6</v>
      </c>
      <c r="I30" s="2">
        <f>AVERAGEIF(A:A,A30,G:G)</f>
        <v>44.413333333333327</v>
      </c>
      <c r="J30" s="2">
        <f t="shared" si="8"/>
        <v>5.6466666666666754</v>
      </c>
      <c r="K30" s="2">
        <f t="shared" si="9"/>
        <v>95.646666666666675</v>
      </c>
      <c r="L30" s="2">
        <f t="shared" si="10"/>
        <v>310.69135756503152</v>
      </c>
      <c r="M30" s="2">
        <f>SUMIF(A:A,A30,L:L)</f>
        <v>2637.4110025707155</v>
      </c>
      <c r="N30" s="3">
        <f t="shared" si="11"/>
        <v>0.1178016461075642</v>
      </c>
      <c r="O30" s="6">
        <f t="shared" si="12"/>
        <v>8.4888457253551799</v>
      </c>
      <c r="P30" s="3">
        <f t="shared" si="13"/>
        <v>0.1178016461075642</v>
      </c>
      <c r="Q30" s="3">
        <f>IF(ISNUMBER(P30),SUMIF(A:A,A30,P:P),"")</f>
        <v>0.95940152664170897</v>
      </c>
      <c r="R30" s="3">
        <f t="shared" si="14"/>
        <v>0.12278659438860527</v>
      </c>
      <c r="S30" s="7">
        <f t="shared" si="15"/>
        <v>8.1442115483317057</v>
      </c>
    </row>
    <row r="31" spans="1:19" x14ac:dyDescent="0.3">
      <c r="A31" s="1">
        <v>10</v>
      </c>
      <c r="B31" s="5">
        <v>0.66319444444444442</v>
      </c>
      <c r="C31" s="1" t="s">
        <v>19</v>
      </c>
      <c r="D31" s="1">
        <v>5</v>
      </c>
      <c r="E31" s="1">
        <v>5</v>
      </c>
      <c r="F31" s="1" t="s">
        <v>38</v>
      </c>
      <c r="G31" s="1">
        <v>35.86</v>
      </c>
      <c r="H31" s="1">
        <f>1+COUNTIFS(A:A,A31,G:G,"&gt;"&amp;G31)</f>
        <v>7</v>
      </c>
      <c r="I31" s="2">
        <f>AVERAGEIF(A:A,A31,G:G)</f>
        <v>44.413333333333327</v>
      </c>
      <c r="J31" s="2">
        <f t="shared" si="8"/>
        <v>-8.5533333333333275</v>
      </c>
      <c r="K31" s="2">
        <f t="shared" si="9"/>
        <v>81.446666666666673</v>
      </c>
      <c r="L31" s="2">
        <f t="shared" si="10"/>
        <v>132.52880261109456</v>
      </c>
      <c r="M31" s="2">
        <f>SUMIF(A:A,A31,L:L)</f>
        <v>2637.4110025707155</v>
      </c>
      <c r="N31" s="3">
        <f t="shared" si="11"/>
        <v>5.0249582822668587E-2</v>
      </c>
      <c r="O31" s="6">
        <f t="shared" si="12"/>
        <v>19.900662728465083</v>
      </c>
      <c r="P31" s="3">
        <f t="shared" si="13"/>
        <v>5.0249582822668587E-2</v>
      </c>
      <c r="Q31" s="3">
        <f>IF(ISNUMBER(P31),SUMIF(A:A,A31,P:P),"")</f>
        <v>0.95940152664170897</v>
      </c>
      <c r="R31" s="3">
        <f t="shared" si="14"/>
        <v>5.2375967128760283E-2</v>
      </c>
      <c r="S31" s="7">
        <f t="shared" si="15"/>
        <v>19.092726202871159</v>
      </c>
    </row>
    <row r="32" spans="1:19" x14ac:dyDescent="0.3">
      <c r="A32" s="1">
        <v>10</v>
      </c>
      <c r="B32" s="5">
        <v>0.66319444444444442</v>
      </c>
      <c r="C32" s="1" t="s">
        <v>19</v>
      </c>
      <c r="D32" s="1">
        <v>5</v>
      </c>
      <c r="E32" s="1">
        <v>9</v>
      </c>
      <c r="F32" s="1" t="s">
        <v>42</v>
      </c>
      <c r="G32" s="1">
        <v>24.95</v>
      </c>
      <c r="H32" s="1">
        <f>1+COUNTIFS(A:A,A32,G:G,"&gt;"&amp;G32)</f>
        <v>8</v>
      </c>
      <c r="I32" s="2">
        <f>AVERAGEIF(A:A,A32,G:G)</f>
        <v>44.413333333333327</v>
      </c>
      <c r="J32" s="2">
        <f t="shared" si="8"/>
        <v>-19.463333333333328</v>
      </c>
      <c r="K32" s="2">
        <f t="shared" si="9"/>
        <v>70.536666666666676</v>
      </c>
      <c r="L32" s="2">
        <f t="shared" si="10"/>
        <v>68.868576502348105</v>
      </c>
      <c r="M32" s="2">
        <f>SUMIF(A:A,A32,L:L)</f>
        <v>2637.4110025707155</v>
      </c>
      <c r="N32" s="3">
        <f t="shared" si="11"/>
        <v>2.6112189732742108E-2</v>
      </c>
      <c r="O32" s="6">
        <f t="shared" si="12"/>
        <v>38.296290362278533</v>
      </c>
      <c r="P32" s="3" t="str">
        <f t="shared" si="13"/>
        <v/>
      </c>
      <c r="Q32" s="3" t="str">
        <f>IF(ISNUMBER(P32),SUMIF(A:A,A32,P:P),"")</f>
        <v/>
      </c>
      <c r="R32" s="3" t="str">
        <f t="shared" si="14"/>
        <v/>
      </c>
      <c r="S32" s="7" t="str">
        <f t="shared" si="15"/>
        <v/>
      </c>
    </row>
    <row r="33" spans="1:19" x14ac:dyDescent="0.3">
      <c r="A33" s="1">
        <v>10</v>
      </c>
      <c r="B33" s="5">
        <v>0.66319444444444442</v>
      </c>
      <c r="C33" s="1" t="s">
        <v>19</v>
      </c>
      <c r="D33" s="1">
        <v>5</v>
      </c>
      <c r="E33" s="1">
        <v>10</v>
      </c>
      <c r="F33" s="1" t="s">
        <v>43</v>
      </c>
      <c r="G33" s="1">
        <v>15.13</v>
      </c>
      <c r="H33" s="1">
        <f>1+COUNTIFS(A:A,A33,G:G,"&gt;"&amp;G33)</f>
        <v>9</v>
      </c>
      <c r="I33" s="2">
        <f>AVERAGEIF(A:A,A33,G:G)</f>
        <v>44.413333333333327</v>
      </c>
      <c r="J33" s="2">
        <f t="shared" si="8"/>
        <v>-29.283333333333324</v>
      </c>
      <c r="K33" s="2">
        <f t="shared" si="9"/>
        <v>60.716666666666676</v>
      </c>
      <c r="L33" s="2">
        <f t="shared" si="10"/>
        <v>38.206283820382389</v>
      </c>
      <c r="M33" s="2">
        <f>SUMIF(A:A,A33,L:L)</f>
        <v>2637.4110025707155</v>
      </c>
      <c r="N33" s="3">
        <f t="shared" si="11"/>
        <v>1.4486283625548796E-2</v>
      </c>
      <c r="O33" s="6">
        <f t="shared" si="12"/>
        <v>69.03081741657644</v>
      </c>
      <c r="P33" s="3" t="str">
        <f t="shared" si="13"/>
        <v/>
      </c>
      <c r="Q33" s="3" t="str">
        <f>IF(ISNUMBER(P33),SUMIF(A:A,A33,P:P),"")</f>
        <v/>
      </c>
      <c r="R33" s="3" t="str">
        <f t="shared" si="14"/>
        <v/>
      </c>
      <c r="S33" s="7" t="str">
        <f t="shared" si="15"/>
        <v/>
      </c>
    </row>
    <row r="34" spans="1:19" x14ac:dyDescent="0.3">
      <c r="A34" s="1"/>
      <c r="B34" s="5"/>
      <c r="C34" s="1"/>
      <c r="D34" s="1"/>
      <c r="E34" s="1"/>
      <c r="F34" s="1"/>
      <c r="G34" s="1"/>
      <c r="H34" s="1"/>
      <c r="I34" s="2"/>
      <c r="J34" s="2"/>
      <c r="K34" s="2"/>
      <c r="L34" s="2"/>
      <c r="M34" s="2"/>
      <c r="N34" s="3"/>
      <c r="O34" s="6"/>
      <c r="P34" s="3"/>
      <c r="Q34" s="3"/>
      <c r="R34" s="3"/>
      <c r="S34" s="7"/>
    </row>
    <row r="35" spans="1:19" x14ac:dyDescent="0.3">
      <c r="A35" s="1">
        <v>14</v>
      </c>
      <c r="B35" s="5">
        <v>0.69097222222222221</v>
      </c>
      <c r="C35" s="1" t="s">
        <v>19</v>
      </c>
      <c r="D35" s="1">
        <v>6</v>
      </c>
      <c r="E35" s="1">
        <v>1</v>
      </c>
      <c r="F35" s="1" t="s">
        <v>44</v>
      </c>
      <c r="G35" s="1">
        <v>61.31</v>
      </c>
      <c r="H35" s="1">
        <f>1+COUNTIFS(A:A,A35,G:G,"&gt;"&amp;G35)</f>
        <v>1</v>
      </c>
      <c r="I35" s="2">
        <f>AVERAGEIF(A:A,A35,G:G)</f>
        <v>47.29699999999999</v>
      </c>
      <c r="J35" s="2">
        <f t="shared" ref="J35:J44" si="16">G35-I35</f>
        <v>14.013000000000012</v>
      </c>
      <c r="K35" s="2">
        <f t="shared" ref="K35:K44" si="17">90+J35</f>
        <v>104.01300000000001</v>
      </c>
      <c r="L35" s="2">
        <f t="shared" ref="L35:L44" si="18">EXP(0.06*K35)</f>
        <v>513.25869663349431</v>
      </c>
      <c r="M35" s="2">
        <f>SUMIF(A:A,A35,L:L)</f>
        <v>2504.9185329549441</v>
      </c>
      <c r="N35" s="3">
        <f t="shared" ref="N35:N44" si="19">L35/M35</f>
        <v>0.20490035499399065</v>
      </c>
      <c r="O35" s="6">
        <f t="shared" ref="O35:O44" si="20">1/N35</f>
        <v>4.880421022351709</v>
      </c>
      <c r="P35" s="3">
        <f t="shared" ref="P35:P44" si="21">IF(O35&gt;21,"",N35)</f>
        <v>0.20490035499399065</v>
      </c>
      <c r="Q35" s="3">
        <f>IF(ISNUMBER(P35),SUMIF(A:A,A35,P:P),"")</f>
        <v>0.95783781253348632</v>
      </c>
      <c r="R35" s="3">
        <f t="shared" ref="R35:R44" si="22">IFERROR(P35*(1/Q35),"")</f>
        <v>0.21391967649724342</v>
      </c>
      <c r="S35" s="7">
        <f t="shared" ref="S35:S44" si="23">IFERROR(1/R35,"")</f>
        <v>4.6746517962918013</v>
      </c>
    </row>
    <row r="36" spans="1:19" x14ac:dyDescent="0.3">
      <c r="A36" s="1">
        <v>14</v>
      </c>
      <c r="B36" s="5">
        <v>0.69097222222222221</v>
      </c>
      <c r="C36" s="1" t="s">
        <v>19</v>
      </c>
      <c r="D36" s="1">
        <v>6</v>
      </c>
      <c r="E36" s="1">
        <v>2</v>
      </c>
      <c r="F36" s="1" t="s">
        <v>45</v>
      </c>
      <c r="G36" s="1">
        <v>60.76</v>
      </c>
      <c r="H36" s="1">
        <f>1+COUNTIFS(A:A,A36,G:G,"&gt;"&amp;G36)</f>
        <v>2</v>
      </c>
      <c r="I36" s="2">
        <f>AVERAGEIF(A:A,A36,G:G)</f>
        <v>47.29699999999999</v>
      </c>
      <c r="J36" s="2">
        <f t="shared" si="16"/>
        <v>13.463000000000008</v>
      </c>
      <c r="K36" s="2">
        <f t="shared" si="17"/>
        <v>103.46300000000001</v>
      </c>
      <c r="L36" s="2">
        <f t="shared" si="18"/>
        <v>496.59758003731531</v>
      </c>
      <c r="M36" s="2">
        <f>SUMIF(A:A,A36,L:L)</f>
        <v>2504.9185329549441</v>
      </c>
      <c r="N36" s="3">
        <f t="shared" si="19"/>
        <v>0.19824899433016716</v>
      </c>
      <c r="O36" s="6">
        <f t="shared" si="20"/>
        <v>5.0441617793762097</v>
      </c>
      <c r="P36" s="3">
        <f t="shared" si="21"/>
        <v>0.19824899433016716</v>
      </c>
      <c r="Q36" s="3">
        <f>IF(ISNUMBER(P36),SUMIF(A:A,A36,P:P),"")</f>
        <v>0.95783781253348632</v>
      </c>
      <c r="R36" s="3">
        <f t="shared" si="22"/>
        <v>0.20697553566589472</v>
      </c>
      <c r="S36" s="7">
        <f t="shared" si="23"/>
        <v>4.8314888848227255</v>
      </c>
    </row>
    <row r="37" spans="1:19" x14ac:dyDescent="0.3">
      <c r="A37" s="1">
        <v>14</v>
      </c>
      <c r="B37" s="5">
        <v>0.69097222222222221</v>
      </c>
      <c r="C37" s="1" t="s">
        <v>19</v>
      </c>
      <c r="D37" s="1">
        <v>6</v>
      </c>
      <c r="E37" s="1">
        <v>4</v>
      </c>
      <c r="F37" s="1" t="s">
        <v>47</v>
      </c>
      <c r="G37" s="1">
        <v>49.48</v>
      </c>
      <c r="H37" s="1">
        <f>1+COUNTIFS(A:A,A37,G:G,"&gt;"&amp;G37)</f>
        <v>3</v>
      </c>
      <c r="I37" s="2">
        <f>AVERAGEIF(A:A,A37,G:G)</f>
        <v>47.29699999999999</v>
      </c>
      <c r="J37" s="2">
        <f t="shared" si="16"/>
        <v>2.1830000000000069</v>
      </c>
      <c r="K37" s="2">
        <f t="shared" si="17"/>
        <v>92.183000000000007</v>
      </c>
      <c r="L37" s="2">
        <f t="shared" si="18"/>
        <v>252.39113317538428</v>
      </c>
      <c r="M37" s="2">
        <f>SUMIF(A:A,A37,L:L)</f>
        <v>2504.9185329549441</v>
      </c>
      <c r="N37" s="3">
        <f t="shared" si="19"/>
        <v>0.10075822021950126</v>
      </c>
      <c r="O37" s="6">
        <f t="shared" si="20"/>
        <v>9.9247485497610537</v>
      </c>
      <c r="P37" s="3">
        <f t="shared" si="21"/>
        <v>0.10075822021950126</v>
      </c>
      <c r="Q37" s="3">
        <f>IF(ISNUMBER(P37),SUMIF(A:A,A37,P:P),"")</f>
        <v>0.95783781253348632</v>
      </c>
      <c r="R37" s="3">
        <f t="shared" si="22"/>
        <v>0.10519340424971867</v>
      </c>
      <c r="S37" s="7">
        <f t="shared" si="23"/>
        <v>9.5062994408480179</v>
      </c>
    </row>
    <row r="38" spans="1:19" x14ac:dyDescent="0.3">
      <c r="A38" s="1">
        <v>14</v>
      </c>
      <c r="B38" s="5">
        <v>0.69097222222222221</v>
      </c>
      <c r="C38" s="1" t="s">
        <v>19</v>
      </c>
      <c r="D38" s="1">
        <v>6</v>
      </c>
      <c r="E38" s="1">
        <v>3</v>
      </c>
      <c r="F38" s="1" t="s">
        <v>46</v>
      </c>
      <c r="G38" s="1">
        <v>49</v>
      </c>
      <c r="H38" s="1">
        <f>1+COUNTIFS(A:A,A38,G:G,"&gt;"&amp;G38)</f>
        <v>4</v>
      </c>
      <c r="I38" s="2">
        <f>AVERAGEIF(A:A,A38,G:G)</f>
        <v>47.29699999999999</v>
      </c>
      <c r="J38" s="2">
        <f t="shared" si="16"/>
        <v>1.7030000000000101</v>
      </c>
      <c r="K38" s="2">
        <f t="shared" si="17"/>
        <v>91.703000000000003</v>
      </c>
      <c r="L38" s="2">
        <f t="shared" si="18"/>
        <v>245.2259425362671</v>
      </c>
      <c r="M38" s="2">
        <f>SUMIF(A:A,A38,L:L)</f>
        <v>2504.9185329549441</v>
      </c>
      <c r="N38" s="3">
        <f t="shared" si="19"/>
        <v>9.7897771648080167E-2</v>
      </c>
      <c r="O38" s="6">
        <f t="shared" si="20"/>
        <v>10.21473709937718</v>
      </c>
      <c r="P38" s="3">
        <f t="shared" si="21"/>
        <v>9.7897771648080167E-2</v>
      </c>
      <c r="Q38" s="3">
        <f>IF(ISNUMBER(P38),SUMIF(A:A,A38,P:P),"")</f>
        <v>0.95783781253348632</v>
      </c>
      <c r="R38" s="3">
        <f t="shared" si="22"/>
        <v>0.10220704420630465</v>
      </c>
      <c r="S38" s="7">
        <f t="shared" si="23"/>
        <v>9.7840614388720866</v>
      </c>
    </row>
    <row r="39" spans="1:19" x14ac:dyDescent="0.3">
      <c r="A39" s="1">
        <v>14</v>
      </c>
      <c r="B39" s="5">
        <v>0.69097222222222221</v>
      </c>
      <c r="C39" s="1" t="s">
        <v>19</v>
      </c>
      <c r="D39" s="1">
        <v>6</v>
      </c>
      <c r="E39" s="1">
        <v>5</v>
      </c>
      <c r="F39" s="1" t="s">
        <v>48</v>
      </c>
      <c r="G39" s="1">
        <v>46</v>
      </c>
      <c r="H39" s="1">
        <f>1+COUNTIFS(A:A,A39,G:G,"&gt;"&amp;G39)</f>
        <v>5</v>
      </c>
      <c r="I39" s="2">
        <f>AVERAGEIF(A:A,A39,G:G)</f>
        <v>47.29699999999999</v>
      </c>
      <c r="J39" s="2">
        <f t="shared" si="16"/>
        <v>-1.2969999999999899</v>
      </c>
      <c r="K39" s="2">
        <f t="shared" si="17"/>
        <v>88.703000000000003</v>
      </c>
      <c r="L39" s="2">
        <f t="shared" si="18"/>
        <v>204.8299248657963</v>
      </c>
      <c r="M39" s="2">
        <f>SUMIF(A:A,A39,L:L)</f>
        <v>2504.9185329549441</v>
      </c>
      <c r="N39" s="3">
        <f t="shared" si="19"/>
        <v>8.1771092421184369E-2</v>
      </c>
      <c r="O39" s="6">
        <f t="shared" si="20"/>
        <v>12.229260615098873</v>
      </c>
      <c r="P39" s="3">
        <f t="shared" si="21"/>
        <v>8.1771092421184369E-2</v>
      </c>
      <c r="Q39" s="3">
        <f>IF(ISNUMBER(P39),SUMIF(A:A,A39,P:P),"")</f>
        <v>0.95783781253348632</v>
      </c>
      <c r="R39" s="3">
        <f t="shared" si="22"/>
        <v>8.537049942192132E-2</v>
      </c>
      <c r="S39" s="7">
        <f t="shared" si="23"/>
        <v>11.713648236468222</v>
      </c>
    </row>
    <row r="40" spans="1:19" x14ac:dyDescent="0.3">
      <c r="A40" s="1">
        <v>14</v>
      </c>
      <c r="B40" s="5">
        <v>0.69097222222222221</v>
      </c>
      <c r="C40" s="1" t="s">
        <v>19</v>
      </c>
      <c r="D40" s="1">
        <v>6</v>
      </c>
      <c r="E40" s="1">
        <v>6</v>
      </c>
      <c r="F40" s="1" t="s">
        <v>49</v>
      </c>
      <c r="G40" s="1">
        <v>45.66</v>
      </c>
      <c r="H40" s="1">
        <f>1+COUNTIFS(A:A,A40,G:G,"&gt;"&amp;G40)</f>
        <v>6</v>
      </c>
      <c r="I40" s="2">
        <f>AVERAGEIF(A:A,A40,G:G)</f>
        <v>47.29699999999999</v>
      </c>
      <c r="J40" s="2">
        <f t="shared" si="16"/>
        <v>-1.6369999999999933</v>
      </c>
      <c r="K40" s="2">
        <f t="shared" si="17"/>
        <v>88.363</v>
      </c>
      <c r="L40" s="2">
        <f t="shared" si="18"/>
        <v>200.6937270585133</v>
      </c>
      <c r="M40" s="2">
        <f>SUMIF(A:A,A40,L:L)</f>
        <v>2504.9185329549441</v>
      </c>
      <c r="N40" s="3">
        <f t="shared" si="19"/>
        <v>8.0119861950864957E-2</v>
      </c>
      <c r="O40" s="6">
        <f t="shared" si="20"/>
        <v>12.481299588524868</v>
      </c>
      <c r="P40" s="3">
        <f t="shared" si="21"/>
        <v>8.0119861950864957E-2</v>
      </c>
      <c r="Q40" s="3">
        <f>IF(ISNUMBER(P40),SUMIF(A:A,A40,P:P),"")</f>
        <v>0.95783781253348632</v>
      </c>
      <c r="R40" s="3">
        <f t="shared" si="22"/>
        <v>8.3646584946304725E-2</v>
      </c>
      <c r="S40" s="7">
        <f t="shared" si="23"/>
        <v>11.955060695447761</v>
      </c>
    </row>
    <row r="41" spans="1:19" x14ac:dyDescent="0.3">
      <c r="A41" s="1">
        <v>14</v>
      </c>
      <c r="B41" s="5">
        <v>0.69097222222222221</v>
      </c>
      <c r="C41" s="1" t="s">
        <v>19</v>
      </c>
      <c r="D41" s="1">
        <v>6</v>
      </c>
      <c r="E41" s="1">
        <v>10</v>
      </c>
      <c r="F41" s="1" t="s">
        <v>53</v>
      </c>
      <c r="G41" s="1">
        <v>45.1</v>
      </c>
      <c r="H41" s="1">
        <f>1+COUNTIFS(A:A,A41,G:G,"&gt;"&amp;G41)</f>
        <v>7</v>
      </c>
      <c r="I41" s="2">
        <f>AVERAGEIF(A:A,A41,G:G)</f>
        <v>47.29699999999999</v>
      </c>
      <c r="J41" s="2">
        <f t="shared" si="16"/>
        <v>-2.1969999999999885</v>
      </c>
      <c r="K41" s="2">
        <f t="shared" si="17"/>
        <v>87.803000000000011</v>
      </c>
      <c r="L41" s="2">
        <f t="shared" si="18"/>
        <v>194.06244719020643</v>
      </c>
      <c r="M41" s="2">
        <f>SUMIF(A:A,A41,L:L)</f>
        <v>2504.9185329549441</v>
      </c>
      <c r="N41" s="3">
        <f t="shared" si="19"/>
        <v>7.7472558343555931E-2</v>
      </c>
      <c r="O41" s="6">
        <f t="shared" si="20"/>
        <v>12.907796274978425</v>
      </c>
      <c r="P41" s="3">
        <f t="shared" si="21"/>
        <v>7.7472558343555931E-2</v>
      </c>
      <c r="Q41" s="3">
        <f>IF(ISNUMBER(P41),SUMIF(A:A,A41,P:P),"")</f>
        <v>0.95783781253348632</v>
      </c>
      <c r="R41" s="3">
        <f t="shared" si="22"/>
        <v>8.0882752100421465E-2</v>
      </c>
      <c r="S41" s="7">
        <f t="shared" si="23"/>
        <v>12.363575348653217</v>
      </c>
    </row>
    <row r="42" spans="1:19" x14ac:dyDescent="0.3">
      <c r="A42" s="1">
        <v>14</v>
      </c>
      <c r="B42" s="5">
        <v>0.69097222222222221</v>
      </c>
      <c r="C42" s="1" t="s">
        <v>19</v>
      </c>
      <c r="D42" s="1">
        <v>6</v>
      </c>
      <c r="E42" s="1">
        <v>9</v>
      </c>
      <c r="F42" s="1" t="s">
        <v>52</v>
      </c>
      <c r="G42" s="1">
        <v>41.19</v>
      </c>
      <c r="H42" s="1">
        <f>1+COUNTIFS(A:A,A42,G:G,"&gt;"&amp;G42)</f>
        <v>8</v>
      </c>
      <c r="I42" s="2">
        <f>AVERAGEIF(A:A,A42,G:G)</f>
        <v>47.29699999999999</v>
      </c>
      <c r="J42" s="2">
        <f t="shared" si="16"/>
        <v>-6.1069999999999922</v>
      </c>
      <c r="K42" s="2">
        <f t="shared" si="17"/>
        <v>83.893000000000001</v>
      </c>
      <c r="L42" s="2">
        <f t="shared" si="18"/>
        <v>153.48149407694129</v>
      </c>
      <c r="M42" s="2">
        <f>SUMIF(A:A,A42,L:L)</f>
        <v>2504.9185329549441</v>
      </c>
      <c r="N42" s="3">
        <f t="shared" si="19"/>
        <v>6.127205019154288E-2</v>
      </c>
      <c r="O42" s="6">
        <f t="shared" si="20"/>
        <v>16.320655125361313</v>
      </c>
      <c r="P42" s="3">
        <f t="shared" si="21"/>
        <v>6.127205019154288E-2</v>
      </c>
      <c r="Q42" s="3">
        <f>IF(ISNUMBER(P42),SUMIF(A:A,A42,P:P),"")</f>
        <v>0.95783781253348632</v>
      </c>
      <c r="R42" s="3">
        <f t="shared" si="22"/>
        <v>6.3969128582925722E-2</v>
      </c>
      <c r="S42" s="7">
        <f t="shared" si="23"/>
        <v>15.632540604389511</v>
      </c>
    </row>
    <row r="43" spans="1:19" x14ac:dyDescent="0.3">
      <c r="A43" s="1">
        <v>14</v>
      </c>
      <c r="B43" s="5">
        <v>0.69097222222222221</v>
      </c>
      <c r="C43" s="1" t="s">
        <v>19</v>
      </c>
      <c r="D43" s="1">
        <v>6</v>
      </c>
      <c r="E43" s="1">
        <v>8</v>
      </c>
      <c r="F43" s="1" t="s">
        <v>51</v>
      </c>
      <c r="G43" s="1">
        <v>39.51</v>
      </c>
      <c r="H43" s="1">
        <f>1+COUNTIFS(A:A,A43,G:G,"&gt;"&amp;G43)</f>
        <v>9</v>
      </c>
      <c r="I43" s="2">
        <f>AVERAGEIF(A:A,A43,G:G)</f>
        <v>47.29699999999999</v>
      </c>
      <c r="J43" s="2">
        <f t="shared" si="16"/>
        <v>-7.7869999999999919</v>
      </c>
      <c r="K43" s="2">
        <f t="shared" si="17"/>
        <v>82.213000000000008</v>
      </c>
      <c r="L43" s="2">
        <f t="shared" si="18"/>
        <v>138.76474260623479</v>
      </c>
      <c r="M43" s="2">
        <f>SUMIF(A:A,A43,L:L)</f>
        <v>2504.9185329549441</v>
      </c>
      <c r="N43" s="3">
        <f t="shared" si="19"/>
        <v>5.5396908434598879E-2</v>
      </c>
      <c r="O43" s="6">
        <f t="shared" si="20"/>
        <v>18.05154887263414</v>
      </c>
      <c r="P43" s="3">
        <f t="shared" si="21"/>
        <v>5.5396908434598879E-2</v>
      </c>
      <c r="Q43" s="3">
        <f>IF(ISNUMBER(P43),SUMIF(A:A,A43,P:P),"")</f>
        <v>0.95783781253348632</v>
      </c>
      <c r="R43" s="3">
        <f t="shared" si="22"/>
        <v>5.7835374329265367E-2</v>
      </c>
      <c r="S43" s="7">
        <f t="shared" si="23"/>
        <v>17.2904560850052</v>
      </c>
    </row>
    <row r="44" spans="1:19" x14ac:dyDescent="0.3">
      <c r="A44" s="1">
        <v>14</v>
      </c>
      <c r="B44" s="5">
        <v>0.69097222222222221</v>
      </c>
      <c r="C44" s="1" t="s">
        <v>19</v>
      </c>
      <c r="D44" s="1">
        <v>6</v>
      </c>
      <c r="E44" s="1">
        <v>7</v>
      </c>
      <c r="F44" s="1" t="s">
        <v>50</v>
      </c>
      <c r="G44" s="1">
        <v>34.96</v>
      </c>
      <c r="H44" s="1">
        <f>1+COUNTIFS(A:A,A44,G:G,"&gt;"&amp;G44)</f>
        <v>10</v>
      </c>
      <c r="I44" s="2">
        <f>AVERAGEIF(A:A,A44,G:G)</f>
        <v>47.29699999999999</v>
      </c>
      <c r="J44" s="2">
        <f t="shared" si="16"/>
        <v>-12.336999999999989</v>
      </c>
      <c r="K44" s="2">
        <f t="shared" si="17"/>
        <v>77.663000000000011</v>
      </c>
      <c r="L44" s="2">
        <f t="shared" si="18"/>
        <v>105.61284477479082</v>
      </c>
      <c r="M44" s="2">
        <f>SUMIF(A:A,A44,L:L)</f>
        <v>2504.9185329549441</v>
      </c>
      <c r="N44" s="3">
        <f t="shared" si="19"/>
        <v>4.2162187466513693E-2</v>
      </c>
      <c r="O44" s="6">
        <f t="shared" si="20"/>
        <v>23.717934483219736</v>
      </c>
      <c r="P44" s="3" t="str">
        <f t="shared" si="21"/>
        <v/>
      </c>
      <c r="Q44" s="3" t="str">
        <f>IF(ISNUMBER(P44),SUMIF(A:A,A44,P:P),"")</f>
        <v/>
      </c>
      <c r="R44" s="3" t="str">
        <f t="shared" si="22"/>
        <v/>
      </c>
      <c r="S44" s="7" t="str">
        <f t="shared" si="23"/>
        <v/>
      </c>
    </row>
    <row r="45" spans="1:19" x14ac:dyDescent="0.3">
      <c r="A45" s="1"/>
      <c r="B45" s="5"/>
      <c r="C45" s="1"/>
      <c r="D45" s="1"/>
      <c r="E45" s="1"/>
      <c r="F45" s="1"/>
      <c r="G45" s="1"/>
      <c r="H45" s="1"/>
      <c r="I45" s="2"/>
      <c r="J45" s="2"/>
      <c r="K45" s="2"/>
      <c r="L45" s="2"/>
      <c r="M45" s="2"/>
      <c r="N45" s="3"/>
      <c r="O45" s="6"/>
      <c r="P45" s="3"/>
      <c r="Q45" s="3"/>
      <c r="R45" s="3"/>
      <c r="S45" s="7"/>
    </row>
    <row r="46" spans="1:19" x14ac:dyDescent="0.3">
      <c r="A46" s="1">
        <v>17</v>
      </c>
      <c r="B46" s="5">
        <v>0.71527777777777779</v>
      </c>
      <c r="C46" s="1" t="s">
        <v>19</v>
      </c>
      <c r="D46" s="1">
        <v>7</v>
      </c>
      <c r="E46" s="1">
        <v>1</v>
      </c>
      <c r="F46" s="1" t="s">
        <v>54</v>
      </c>
      <c r="G46" s="1">
        <v>70.3</v>
      </c>
      <c r="H46" s="1">
        <f>1+COUNTIFS(A:A,A46,G:G,"&gt;"&amp;G46)</f>
        <v>1</v>
      </c>
      <c r="I46" s="2">
        <f>AVERAGEIF(A:A,A46,G:G)</f>
        <v>48.80555555555555</v>
      </c>
      <c r="J46" s="2">
        <f t="shared" ref="J46:J68" si="24">G46-I46</f>
        <v>21.494444444444447</v>
      </c>
      <c r="K46" s="2">
        <f t="shared" ref="K46:K68" si="25">90+J46</f>
        <v>111.49444444444444</v>
      </c>
      <c r="L46" s="2">
        <f t="shared" ref="L46:L68" si="26">EXP(0.06*K46)</f>
        <v>804.05418940620473</v>
      </c>
      <c r="M46" s="2">
        <f>SUMIF(A:A,A46,L:L)</f>
        <v>2724.0990666545449</v>
      </c>
      <c r="N46" s="3">
        <f t="shared" ref="N46:N68" si="27">L46/M46</f>
        <v>0.29516334381835108</v>
      </c>
      <c r="O46" s="6">
        <f t="shared" ref="O46:O68" si="28">1/N46</f>
        <v>3.3879545714030748</v>
      </c>
      <c r="P46" s="3">
        <f t="shared" ref="P46:P68" si="29">IF(O46&gt;21,"",N46)</f>
        <v>0.29516334381835108</v>
      </c>
      <c r="Q46" s="3">
        <f>IF(ISNUMBER(P46),SUMIF(A:A,A46,P:P),"")</f>
        <v>0.94543004876729497</v>
      </c>
      <c r="R46" s="3">
        <f t="shared" ref="R46:R68" si="30">IFERROR(P46*(1/Q46),"")</f>
        <v>0.31220008736045751</v>
      </c>
      <c r="S46" s="7">
        <f t="shared" ref="S46:S68" si="31">IFERROR(1/R46,"")</f>
        <v>3.2030740556629884</v>
      </c>
    </row>
    <row r="47" spans="1:19" x14ac:dyDescent="0.3">
      <c r="A47" s="1">
        <v>17</v>
      </c>
      <c r="B47" s="5">
        <v>0.71527777777777779</v>
      </c>
      <c r="C47" s="1" t="s">
        <v>19</v>
      </c>
      <c r="D47" s="1">
        <v>7</v>
      </c>
      <c r="E47" s="1">
        <v>6</v>
      </c>
      <c r="F47" s="1" t="s">
        <v>59</v>
      </c>
      <c r="G47" s="1">
        <v>56.16</v>
      </c>
      <c r="H47" s="1">
        <f>1+COUNTIFS(A:A,A47,G:G,"&gt;"&amp;G47)</f>
        <v>2</v>
      </c>
      <c r="I47" s="2">
        <f>AVERAGEIF(A:A,A47,G:G)</f>
        <v>48.80555555555555</v>
      </c>
      <c r="J47" s="2">
        <f t="shared" si="24"/>
        <v>7.3544444444444466</v>
      </c>
      <c r="K47" s="2">
        <f t="shared" si="25"/>
        <v>97.354444444444454</v>
      </c>
      <c r="L47" s="2">
        <f t="shared" si="26"/>
        <v>344.21507040038261</v>
      </c>
      <c r="M47" s="2">
        <f>SUMIF(A:A,A47,L:L)</f>
        <v>2724.0990666545449</v>
      </c>
      <c r="N47" s="3">
        <f t="shared" si="27"/>
        <v>0.12635923363209833</v>
      </c>
      <c r="O47" s="6">
        <f t="shared" si="28"/>
        <v>7.9139448005165454</v>
      </c>
      <c r="P47" s="3">
        <f t="shared" si="29"/>
        <v>0.12635923363209833</v>
      </c>
      <c r="Q47" s="3">
        <f>IF(ISNUMBER(P47),SUMIF(A:A,A47,P:P),"")</f>
        <v>0.94543004876729497</v>
      </c>
      <c r="R47" s="3">
        <f t="shared" si="30"/>
        <v>0.13365265235313034</v>
      </c>
      <c r="S47" s="7">
        <f t="shared" si="31"/>
        <v>7.482081218694038</v>
      </c>
    </row>
    <row r="48" spans="1:19" x14ac:dyDescent="0.3">
      <c r="A48" s="1">
        <v>17</v>
      </c>
      <c r="B48" s="5">
        <v>0.71527777777777779</v>
      </c>
      <c r="C48" s="1" t="s">
        <v>19</v>
      </c>
      <c r="D48" s="1">
        <v>7</v>
      </c>
      <c r="E48" s="1">
        <v>4</v>
      </c>
      <c r="F48" s="1" t="s">
        <v>57</v>
      </c>
      <c r="G48" s="1">
        <v>56.03</v>
      </c>
      <c r="H48" s="1">
        <f>1+COUNTIFS(A:A,A48,G:G,"&gt;"&amp;G48)</f>
        <v>3</v>
      </c>
      <c r="I48" s="2">
        <f>AVERAGEIF(A:A,A48,G:G)</f>
        <v>48.80555555555555</v>
      </c>
      <c r="J48" s="2">
        <f t="shared" si="24"/>
        <v>7.2244444444444511</v>
      </c>
      <c r="K48" s="2">
        <f t="shared" si="25"/>
        <v>97.224444444444458</v>
      </c>
      <c r="L48" s="2">
        <f t="shared" si="26"/>
        <v>341.5406367020484</v>
      </c>
      <c r="M48" s="2">
        <f>SUMIF(A:A,A48,L:L)</f>
        <v>2724.0990666545449</v>
      </c>
      <c r="N48" s="3">
        <f t="shared" si="27"/>
        <v>0.12537746548310855</v>
      </c>
      <c r="O48" s="6">
        <f t="shared" si="28"/>
        <v>7.9759149393135944</v>
      </c>
      <c r="P48" s="3">
        <f t="shared" si="29"/>
        <v>0.12537746548310855</v>
      </c>
      <c r="Q48" s="3">
        <f>IF(ISNUMBER(P48),SUMIF(A:A,A48,P:P),"")</f>
        <v>0.94543004876729497</v>
      </c>
      <c r="R48" s="3">
        <f t="shared" si="30"/>
        <v>0.13261421682818603</v>
      </c>
      <c r="S48" s="7">
        <f t="shared" si="31"/>
        <v>7.5406696500390487</v>
      </c>
    </row>
    <row r="49" spans="1:19" x14ac:dyDescent="0.3">
      <c r="A49" s="1">
        <v>17</v>
      </c>
      <c r="B49" s="5">
        <v>0.71527777777777779</v>
      </c>
      <c r="C49" s="1" t="s">
        <v>19</v>
      </c>
      <c r="D49" s="1">
        <v>7</v>
      </c>
      <c r="E49" s="1">
        <v>3</v>
      </c>
      <c r="F49" s="1" t="s">
        <v>56</v>
      </c>
      <c r="G49" s="1">
        <v>55.17</v>
      </c>
      <c r="H49" s="1">
        <f>1+COUNTIFS(A:A,A49,G:G,"&gt;"&amp;G49)</f>
        <v>4</v>
      </c>
      <c r="I49" s="2">
        <f>AVERAGEIF(A:A,A49,G:G)</f>
        <v>48.80555555555555</v>
      </c>
      <c r="J49" s="2">
        <f t="shared" si="24"/>
        <v>6.3644444444444517</v>
      </c>
      <c r="K49" s="2">
        <f t="shared" si="25"/>
        <v>96.364444444444445</v>
      </c>
      <c r="L49" s="2">
        <f t="shared" si="26"/>
        <v>324.3641053176126</v>
      </c>
      <c r="M49" s="2">
        <f>SUMIF(A:A,A49,L:L)</f>
        <v>2724.0990666545449</v>
      </c>
      <c r="N49" s="3">
        <f t="shared" si="27"/>
        <v>0.11907206653683225</v>
      </c>
      <c r="O49" s="6">
        <f t="shared" si="28"/>
        <v>8.3982753393355498</v>
      </c>
      <c r="P49" s="3">
        <f t="shared" si="29"/>
        <v>0.11907206653683225</v>
      </c>
      <c r="Q49" s="3">
        <f>IF(ISNUMBER(P49),SUMIF(A:A,A49,P:P),"")</f>
        <v>0.94543004876729497</v>
      </c>
      <c r="R49" s="3">
        <f t="shared" si="30"/>
        <v>0.12594487206333788</v>
      </c>
      <c r="S49" s="7">
        <f t="shared" si="31"/>
        <v>7.9399818636291792</v>
      </c>
    </row>
    <row r="50" spans="1:19" x14ac:dyDescent="0.3">
      <c r="A50" s="1">
        <v>17</v>
      </c>
      <c r="B50" s="5">
        <v>0.71527777777777779</v>
      </c>
      <c r="C50" s="1" t="s">
        <v>19</v>
      </c>
      <c r="D50" s="1">
        <v>7</v>
      </c>
      <c r="E50" s="1">
        <v>9</v>
      </c>
      <c r="F50" s="1" t="s">
        <v>61</v>
      </c>
      <c r="G50" s="1">
        <v>51.54</v>
      </c>
      <c r="H50" s="1">
        <f>1+COUNTIFS(A:A,A50,G:G,"&gt;"&amp;G50)</f>
        <v>5</v>
      </c>
      <c r="I50" s="2">
        <f>AVERAGEIF(A:A,A50,G:G)</f>
        <v>48.80555555555555</v>
      </c>
      <c r="J50" s="2">
        <f t="shared" si="24"/>
        <v>2.7344444444444491</v>
      </c>
      <c r="K50" s="2">
        <f t="shared" si="25"/>
        <v>92.734444444444449</v>
      </c>
      <c r="L50" s="2">
        <f t="shared" si="26"/>
        <v>260.88160055213007</v>
      </c>
      <c r="M50" s="2">
        <f>SUMIF(A:A,A50,L:L)</f>
        <v>2724.0990666545449</v>
      </c>
      <c r="N50" s="3">
        <f t="shared" si="27"/>
        <v>9.5768029784804309E-2</v>
      </c>
      <c r="O50" s="6">
        <f t="shared" si="28"/>
        <v>10.441898013847121</v>
      </c>
      <c r="P50" s="3">
        <f t="shared" si="29"/>
        <v>9.5768029784804309E-2</v>
      </c>
      <c r="Q50" s="3">
        <f>IF(ISNUMBER(P50),SUMIF(A:A,A50,P:P),"")</f>
        <v>0.94543004876729497</v>
      </c>
      <c r="R50" s="3">
        <f t="shared" si="30"/>
        <v>0.10129573299438925</v>
      </c>
      <c r="S50" s="7">
        <f t="shared" si="31"/>
        <v>9.8720841484546025</v>
      </c>
    </row>
    <row r="51" spans="1:19" x14ac:dyDescent="0.3">
      <c r="A51" s="1">
        <v>17</v>
      </c>
      <c r="B51" s="5">
        <v>0.71527777777777779</v>
      </c>
      <c r="C51" s="1" t="s">
        <v>19</v>
      </c>
      <c r="D51" s="1">
        <v>7</v>
      </c>
      <c r="E51" s="1">
        <v>2</v>
      </c>
      <c r="F51" s="1" t="s">
        <v>55</v>
      </c>
      <c r="G51" s="1">
        <v>51.15</v>
      </c>
      <c r="H51" s="1">
        <f>1+COUNTIFS(A:A,A51,G:G,"&gt;"&amp;G51)</f>
        <v>6</v>
      </c>
      <c r="I51" s="2">
        <f>AVERAGEIF(A:A,A51,G:G)</f>
        <v>48.80555555555555</v>
      </c>
      <c r="J51" s="2">
        <f t="shared" si="24"/>
        <v>2.3444444444444485</v>
      </c>
      <c r="K51" s="2">
        <f t="shared" si="25"/>
        <v>92.344444444444449</v>
      </c>
      <c r="L51" s="2">
        <f t="shared" si="26"/>
        <v>254.84784139921678</v>
      </c>
      <c r="M51" s="2">
        <f>SUMIF(A:A,A51,L:L)</f>
        <v>2724.0990666545449</v>
      </c>
      <c r="N51" s="3">
        <f t="shared" si="27"/>
        <v>9.3553073938751563E-2</v>
      </c>
      <c r="O51" s="6">
        <f t="shared" si="28"/>
        <v>10.689119639774658</v>
      </c>
      <c r="P51" s="3">
        <f t="shared" si="29"/>
        <v>9.3553073938751563E-2</v>
      </c>
      <c r="Q51" s="3">
        <f>IF(ISNUMBER(P51),SUMIF(A:A,A51,P:P),"")</f>
        <v>0.94543004876729497</v>
      </c>
      <c r="R51" s="3">
        <f t="shared" si="30"/>
        <v>9.8952930532228534E-2</v>
      </c>
      <c r="S51" s="7">
        <f t="shared" si="31"/>
        <v>10.105814902311604</v>
      </c>
    </row>
    <row r="52" spans="1:19" x14ac:dyDescent="0.3">
      <c r="A52" s="1">
        <v>17</v>
      </c>
      <c r="B52" s="5">
        <v>0.71527777777777779</v>
      </c>
      <c r="C52" s="1" t="s">
        <v>19</v>
      </c>
      <c r="D52" s="1">
        <v>7</v>
      </c>
      <c r="E52" s="1">
        <v>8</v>
      </c>
      <c r="F52" s="1" t="s">
        <v>60</v>
      </c>
      <c r="G52" s="1">
        <v>50.53</v>
      </c>
      <c r="H52" s="1">
        <f>1+COUNTIFS(A:A,A52,G:G,"&gt;"&amp;G52)</f>
        <v>7</v>
      </c>
      <c r="I52" s="2">
        <f>AVERAGEIF(A:A,A52,G:G)</f>
        <v>48.80555555555555</v>
      </c>
      <c r="J52" s="2">
        <f t="shared" si="24"/>
        <v>1.7244444444444511</v>
      </c>
      <c r="K52" s="2">
        <f t="shared" si="25"/>
        <v>91.724444444444458</v>
      </c>
      <c r="L52" s="2">
        <f t="shared" si="26"/>
        <v>245.54166965655375</v>
      </c>
      <c r="M52" s="2">
        <f>SUMIF(A:A,A52,L:L)</f>
        <v>2724.0990666545449</v>
      </c>
      <c r="N52" s="3">
        <f t="shared" si="27"/>
        <v>9.0136835573348839E-2</v>
      </c>
      <c r="O52" s="6">
        <f t="shared" si="28"/>
        <v>11.094243475923339</v>
      </c>
      <c r="P52" s="3">
        <f t="shared" si="29"/>
        <v>9.0136835573348839E-2</v>
      </c>
      <c r="Q52" s="3">
        <f>IF(ISNUMBER(P52),SUMIF(A:A,A52,P:P),"")</f>
        <v>0.94543004876729497</v>
      </c>
      <c r="R52" s="3">
        <f t="shared" si="30"/>
        <v>9.5339507868270459E-2</v>
      </c>
      <c r="S52" s="7">
        <f t="shared" si="31"/>
        <v>10.488831150478445</v>
      </c>
    </row>
    <row r="53" spans="1:19" x14ac:dyDescent="0.3">
      <c r="A53" s="1">
        <v>17</v>
      </c>
      <c r="B53" s="5">
        <v>0.71527777777777779</v>
      </c>
      <c r="C53" s="1" t="s">
        <v>19</v>
      </c>
      <c r="D53" s="1">
        <v>7</v>
      </c>
      <c r="E53" s="1">
        <v>5</v>
      </c>
      <c r="F53" s="1" t="s">
        <v>58</v>
      </c>
      <c r="G53" s="1">
        <v>39.78</v>
      </c>
      <c r="H53" s="1">
        <f>1+COUNTIFS(A:A,A53,G:G,"&gt;"&amp;G53)</f>
        <v>8</v>
      </c>
      <c r="I53" s="2">
        <f>AVERAGEIF(A:A,A53,G:G)</f>
        <v>48.80555555555555</v>
      </c>
      <c r="J53" s="2">
        <f t="shared" si="24"/>
        <v>-9.0255555555555489</v>
      </c>
      <c r="K53" s="2">
        <f t="shared" si="25"/>
        <v>80.974444444444458</v>
      </c>
      <c r="L53" s="2">
        <f t="shared" si="26"/>
        <v>128.82651659510481</v>
      </c>
      <c r="M53" s="2">
        <f>SUMIF(A:A,A53,L:L)</f>
        <v>2724.0990666545449</v>
      </c>
      <c r="N53" s="3">
        <f t="shared" si="27"/>
        <v>4.7291421289357191E-2</v>
      </c>
      <c r="O53" s="6">
        <f t="shared" si="28"/>
        <v>21.145484164694526</v>
      </c>
      <c r="P53" s="3" t="str">
        <f t="shared" si="29"/>
        <v/>
      </c>
      <c r="Q53" s="3" t="str">
        <f>IF(ISNUMBER(P53),SUMIF(A:A,A53,P:P),"")</f>
        <v/>
      </c>
      <c r="R53" s="3" t="str">
        <f t="shared" si="30"/>
        <v/>
      </c>
      <c r="S53" s="7" t="str">
        <f t="shared" si="31"/>
        <v/>
      </c>
    </row>
    <row r="54" spans="1:19" x14ac:dyDescent="0.3">
      <c r="A54" s="1">
        <v>17</v>
      </c>
      <c r="B54" s="5">
        <v>0.71527777777777779</v>
      </c>
      <c r="C54" s="1" t="s">
        <v>19</v>
      </c>
      <c r="D54" s="1">
        <v>7</v>
      </c>
      <c r="E54" s="1">
        <v>10</v>
      </c>
      <c r="F54" s="1" t="s">
        <v>62</v>
      </c>
      <c r="G54" s="1">
        <v>8.59</v>
      </c>
      <c r="H54" s="1">
        <f>1+COUNTIFS(A:A,A54,G:G,"&gt;"&amp;G54)</f>
        <v>9</v>
      </c>
      <c r="I54" s="2">
        <f>AVERAGEIF(A:A,A54,G:G)</f>
        <v>48.80555555555555</v>
      </c>
      <c r="J54" s="2">
        <f t="shared" si="24"/>
        <v>-40.215555555555554</v>
      </c>
      <c r="K54" s="2">
        <f t="shared" si="25"/>
        <v>49.784444444444446</v>
      </c>
      <c r="L54" s="2">
        <f t="shared" si="26"/>
        <v>19.82743662529111</v>
      </c>
      <c r="M54" s="2">
        <f>SUMIF(A:A,A54,L:L)</f>
        <v>2724.0990666545449</v>
      </c>
      <c r="N54" s="3">
        <f t="shared" si="27"/>
        <v>7.278529943347877E-3</v>
      </c>
      <c r="O54" s="6">
        <f t="shared" si="28"/>
        <v>137.39038072020816</v>
      </c>
      <c r="P54" s="3" t="str">
        <f t="shared" si="29"/>
        <v/>
      </c>
      <c r="Q54" s="3" t="str">
        <f>IF(ISNUMBER(P54),SUMIF(A:A,A54,P:P),"")</f>
        <v/>
      </c>
      <c r="R54" s="3" t="str">
        <f t="shared" si="30"/>
        <v/>
      </c>
      <c r="S54" s="7" t="str">
        <f t="shared" si="31"/>
        <v/>
      </c>
    </row>
    <row r="55" spans="1:19" x14ac:dyDescent="0.3">
      <c r="A55" s="1"/>
      <c r="B55" s="5"/>
      <c r="C55" s="1"/>
      <c r="D55" s="1"/>
      <c r="E55" s="1"/>
      <c r="F55" s="1"/>
      <c r="G55" s="1"/>
      <c r="H55" s="1"/>
      <c r="I55" s="2"/>
      <c r="J55" s="2"/>
      <c r="K55" s="2"/>
      <c r="L55" s="2"/>
      <c r="M55" s="2"/>
      <c r="N55" s="3"/>
      <c r="O55" s="6"/>
      <c r="P55" s="3"/>
      <c r="Q55" s="3"/>
      <c r="R55" s="3"/>
      <c r="S55" s="7"/>
    </row>
    <row r="56" spans="1:19" x14ac:dyDescent="0.3">
      <c r="A56" s="1">
        <v>19</v>
      </c>
      <c r="B56" s="5">
        <v>0.74305555555555547</v>
      </c>
      <c r="C56" s="1" t="s">
        <v>19</v>
      </c>
      <c r="D56" s="1">
        <v>8</v>
      </c>
      <c r="E56" s="1">
        <v>1</v>
      </c>
      <c r="F56" s="1" t="s">
        <v>63</v>
      </c>
      <c r="G56" s="1">
        <v>67.040000000000006</v>
      </c>
      <c r="H56" s="1">
        <f>1+COUNTIFS(A:A,A56,G:G,"&gt;"&amp;G56)</f>
        <v>1</v>
      </c>
      <c r="I56" s="2">
        <f>AVERAGEIF(A:A,A56,G:G)</f>
        <v>46.386153846153846</v>
      </c>
      <c r="J56" s="2">
        <f t="shared" si="24"/>
        <v>20.65384615384616</v>
      </c>
      <c r="K56" s="2">
        <f t="shared" si="25"/>
        <v>110.65384615384616</v>
      </c>
      <c r="L56" s="2">
        <f t="shared" si="26"/>
        <v>764.50668471145821</v>
      </c>
      <c r="M56" s="2">
        <f>SUMIF(A:A,A56,L:L)</f>
        <v>3724.7770474987087</v>
      </c>
      <c r="N56" s="3">
        <f t="shared" si="27"/>
        <v>0.20524897865359371</v>
      </c>
      <c r="O56" s="6">
        <f t="shared" si="28"/>
        <v>4.8721314306159691</v>
      </c>
      <c r="P56" s="3">
        <f t="shared" si="29"/>
        <v>0.20524897865359371</v>
      </c>
      <c r="Q56" s="3">
        <f>IF(ISNUMBER(P56),SUMIF(A:A,A56,P:P),"")</f>
        <v>0.85385190502201702</v>
      </c>
      <c r="R56" s="3">
        <f t="shared" si="30"/>
        <v>0.24038006760469927</v>
      </c>
      <c r="S56" s="7">
        <f t="shared" si="31"/>
        <v>4.1600787035490905</v>
      </c>
    </row>
    <row r="57" spans="1:19" x14ac:dyDescent="0.3">
      <c r="A57" s="1">
        <v>19</v>
      </c>
      <c r="B57" s="5">
        <v>0.74305555555555547</v>
      </c>
      <c r="C57" s="1" t="s">
        <v>19</v>
      </c>
      <c r="D57" s="1">
        <v>8</v>
      </c>
      <c r="E57" s="1">
        <v>3</v>
      </c>
      <c r="F57" s="1" t="s">
        <v>65</v>
      </c>
      <c r="G57" s="1">
        <v>62.37</v>
      </c>
      <c r="H57" s="1">
        <f>1+COUNTIFS(A:A,A57,G:G,"&gt;"&amp;G57)</f>
        <v>2</v>
      </c>
      <c r="I57" s="2">
        <f>AVERAGEIF(A:A,A57,G:G)</f>
        <v>46.386153846153846</v>
      </c>
      <c r="J57" s="2">
        <f t="shared" si="24"/>
        <v>15.983846153846152</v>
      </c>
      <c r="K57" s="2">
        <f t="shared" si="25"/>
        <v>105.98384615384614</v>
      </c>
      <c r="L57" s="2">
        <f t="shared" si="26"/>
        <v>577.68617374989446</v>
      </c>
      <c r="M57" s="2">
        <f>SUMIF(A:A,A57,L:L)</f>
        <v>3724.7770474987087</v>
      </c>
      <c r="N57" s="3">
        <f t="shared" si="27"/>
        <v>0.15509281935084593</v>
      </c>
      <c r="O57" s="6">
        <f t="shared" si="28"/>
        <v>6.4477517668811766</v>
      </c>
      <c r="P57" s="3">
        <f t="shared" si="29"/>
        <v>0.15509281935084593</v>
      </c>
      <c r="Q57" s="3">
        <f>IF(ISNUMBER(P57),SUMIF(A:A,A57,P:P),"")</f>
        <v>0.85385190502201702</v>
      </c>
      <c r="R57" s="3">
        <f t="shared" si="30"/>
        <v>0.1816390154295513</v>
      </c>
      <c r="S57" s="7">
        <f t="shared" si="31"/>
        <v>5.5054251292605692</v>
      </c>
    </row>
    <row r="58" spans="1:19" x14ac:dyDescent="0.3">
      <c r="A58" s="1">
        <v>19</v>
      </c>
      <c r="B58" s="5">
        <v>0.74305555555555547</v>
      </c>
      <c r="C58" s="1" t="s">
        <v>19</v>
      </c>
      <c r="D58" s="1">
        <v>8</v>
      </c>
      <c r="E58" s="1">
        <v>14</v>
      </c>
      <c r="F58" s="1" t="s">
        <v>74</v>
      </c>
      <c r="G58" s="1">
        <v>57.31</v>
      </c>
      <c r="H58" s="1">
        <f>1+COUNTIFS(A:A,A58,G:G,"&gt;"&amp;G58)</f>
        <v>3</v>
      </c>
      <c r="I58" s="2">
        <f>AVERAGEIF(A:A,A58,G:G)</f>
        <v>46.386153846153846</v>
      </c>
      <c r="J58" s="2">
        <f t="shared" si="24"/>
        <v>10.923846153846156</v>
      </c>
      <c r="K58" s="2">
        <f t="shared" si="25"/>
        <v>100.92384615384616</v>
      </c>
      <c r="L58" s="2">
        <f t="shared" si="26"/>
        <v>426.42255561261277</v>
      </c>
      <c r="M58" s="2">
        <f>SUMIF(A:A,A58,L:L)</f>
        <v>3724.7770474987087</v>
      </c>
      <c r="N58" s="3">
        <f t="shared" si="27"/>
        <v>0.11448270599148139</v>
      </c>
      <c r="O58" s="6">
        <f t="shared" si="28"/>
        <v>8.7349437746030354</v>
      </c>
      <c r="P58" s="3">
        <f t="shared" si="29"/>
        <v>0.11448270599148139</v>
      </c>
      <c r="Q58" s="3">
        <f>IF(ISNUMBER(P58),SUMIF(A:A,A58,P:P),"")</f>
        <v>0.85385190502201702</v>
      </c>
      <c r="R58" s="3">
        <f t="shared" si="30"/>
        <v>0.13407794175797896</v>
      </c>
      <c r="S58" s="7">
        <f t="shared" si="31"/>
        <v>7.4583483822050107</v>
      </c>
    </row>
    <row r="59" spans="1:19" x14ac:dyDescent="0.3">
      <c r="A59" s="1">
        <v>19</v>
      </c>
      <c r="B59" s="5">
        <v>0.74305555555555547</v>
      </c>
      <c r="C59" s="1" t="s">
        <v>19</v>
      </c>
      <c r="D59" s="1">
        <v>8</v>
      </c>
      <c r="E59" s="1">
        <v>7</v>
      </c>
      <c r="F59" s="1" t="s">
        <v>69</v>
      </c>
      <c r="G59" s="1">
        <v>55.8</v>
      </c>
      <c r="H59" s="1">
        <f>1+COUNTIFS(A:A,A59,G:G,"&gt;"&amp;G59)</f>
        <v>4</v>
      </c>
      <c r="I59" s="2">
        <f>AVERAGEIF(A:A,A59,G:G)</f>
        <v>46.386153846153846</v>
      </c>
      <c r="J59" s="2">
        <f t="shared" si="24"/>
        <v>9.4138461538461513</v>
      </c>
      <c r="K59" s="2">
        <f t="shared" si="25"/>
        <v>99.413846153846151</v>
      </c>
      <c r="L59" s="2">
        <f t="shared" si="26"/>
        <v>389.48710929014391</v>
      </c>
      <c r="M59" s="2">
        <f>SUMIF(A:A,A59,L:L)</f>
        <v>3724.7770474987087</v>
      </c>
      <c r="N59" s="3">
        <f t="shared" si="27"/>
        <v>0.10456655642025482</v>
      </c>
      <c r="O59" s="6">
        <f t="shared" si="28"/>
        <v>9.563287098993511</v>
      </c>
      <c r="P59" s="3">
        <f t="shared" si="29"/>
        <v>0.10456655642025482</v>
      </c>
      <c r="Q59" s="3">
        <f>IF(ISNUMBER(P59),SUMIF(A:A,A59,P:P),"")</f>
        <v>0.85385190502201702</v>
      </c>
      <c r="R59" s="3">
        <f t="shared" si="30"/>
        <v>0.12246451147469012</v>
      </c>
      <c r="S59" s="7">
        <f t="shared" si="31"/>
        <v>8.1656309077480884</v>
      </c>
    </row>
    <row r="60" spans="1:19" x14ac:dyDescent="0.3">
      <c r="A60" s="1">
        <v>19</v>
      </c>
      <c r="B60" s="5">
        <v>0.74305555555555547</v>
      </c>
      <c r="C60" s="1" t="s">
        <v>19</v>
      </c>
      <c r="D60" s="1">
        <v>8</v>
      </c>
      <c r="E60" s="1">
        <v>5</v>
      </c>
      <c r="F60" s="1" t="s">
        <v>67</v>
      </c>
      <c r="G60" s="1">
        <v>53.02</v>
      </c>
      <c r="H60" s="1">
        <f>1+COUNTIFS(A:A,A60,G:G,"&gt;"&amp;G60)</f>
        <v>5</v>
      </c>
      <c r="I60" s="2">
        <f>AVERAGEIF(A:A,A60,G:G)</f>
        <v>46.386153846153846</v>
      </c>
      <c r="J60" s="2">
        <f t="shared" si="24"/>
        <v>6.6338461538461573</v>
      </c>
      <c r="K60" s="2">
        <f t="shared" si="25"/>
        <v>96.63384615384615</v>
      </c>
      <c r="L60" s="2">
        <f t="shared" si="26"/>
        <v>329.64976386238135</v>
      </c>
      <c r="M60" s="2">
        <f>SUMIF(A:A,A60,L:L)</f>
        <v>3724.7770474987087</v>
      </c>
      <c r="N60" s="3">
        <f t="shared" si="27"/>
        <v>8.850187800736968E-2</v>
      </c>
      <c r="O60" s="6">
        <f t="shared" si="28"/>
        <v>11.29919525455413</v>
      </c>
      <c r="P60" s="3">
        <f t="shared" si="29"/>
        <v>8.850187800736968E-2</v>
      </c>
      <c r="Q60" s="3">
        <f>IF(ISNUMBER(P60),SUMIF(A:A,A60,P:P),"")</f>
        <v>0.85385190502201702</v>
      </c>
      <c r="R60" s="3">
        <f t="shared" si="30"/>
        <v>0.1036501499696105</v>
      </c>
      <c r="S60" s="7">
        <f t="shared" si="31"/>
        <v>9.6478393933167776</v>
      </c>
    </row>
    <row r="61" spans="1:19" x14ac:dyDescent="0.3">
      <c r="A61" s="1">
        <v>19</v>
      </c>
      <c r="B61" s="5">
        <v>0.74305555555555547</v>
      </c>
      <c r="C61" s="1" t="s">
        <v>19</v>
      </c>
      <c r="D61" s="1">
        <v>8</v>
      </c>
      <c r="E61" s="1">
        <v>4</v>
      </c>
      <c r="F61" s="1" t="s">
        <v>66</v>
      </c>
      <c r="G61" s="1">
        <v>52.23</v>
      </c>
      <c r="H61" s="1">
        <f>1+COUNTIFS(A:A,A61,G:G,"&gt;"&amp;G61)</f>
        <v>6</v>
      </c>
      <c r="I61" s="2">
        <f>AVERAGEIF(A:A,A61,G:G)</f>
        <v>46.386153846153846</v>
      </c>
      <c r="J61" s="2">
        <f t="shared" si="24"/>
        <v>5.843846153846151</v>
      </c>
      <c r="K61" s="2">
        <f t="shared" si="25"/>
        <v>95.843846153846158</v>
      </c>
      <c r="L61" s="2">
        <f t="shared" si="26"/>
        <v>314.38890460343237</v>
      </c>
      <c r="M61" s="2">
        <f>SUMIF(A:A,A61,L:L)</f>
        <v>3724.7770474987087</v>
      </c>
      <c r="N61" s="3">
        <f t="shared" si="27"/>
        <v>8.440475781350544E-2</v>
      </c>
      <c r="O61" s="6">
        <f t="shared" si="28"/>
        <v>11.847673352840211</v>
      </c>
      <c r="P61" s="3">
        <f t="shared" si="29"/>
        <v>8.440475781350544E-2</v>
      </c>
      <c r="Q61" s="3">
        <f>IF(ISNUMBER(P61),SUMIF(A:A,A61,P:P),"")</f>
        <v>0.85385190502201702</v>
      </c>
      <c r="R61" s="3">
        <f t="shared" si="30"/>
        <v>9.8851753233869077E-2</v>
      </c>
      <c r="S61" s="7">
        <f t="shared" si="31"/>
        <v>10.116158462401202</v>
      </c>
    </row>
    <row r="62" spans="1:19" x14ac:dyDescent="0.3">
      <c r="A62" s="1">
        <v>19</v>
      </c>
      <c r="B62" s="5">
        <v>0.74305555555555547</v>
      </c>
      <c r="C62" s="1" t="s">
        <v>19</v>
      </c>
      <c r="D62" s="1">
        <v>8</v>
      </c>
      <c r="E62" s="1">
        <v>10</v>
      </c>
      <c r="F62" s="1" t="s">
        <v>71</v>
      </c>
      <c r="G62" s="1">
        <v>43.87</v>
      </c>
      <c r="H62" s="1">
        <f>1+COUNTIFS(A:A,A62,G:G,"&gt;"&amp;G62)</f>
        <v>7</v>
      </c>
      <c r="I62" s="2">
        <f>AVERAGEIF(A:A,A62,G:G)</f>
        <v>46.386153846153846</v>
      </c>
      <c r="J62" s="2">
        <f t="shared" si="24"/>
        <v>-2.5161538461538484</v>
      </c>
      <c r="K62" s="2">
        <f t="shared" si="25"/>
        <v>87.483846153846144</v>
      </c>
      <c r="L62" s="2">
        <f t="shared" si="26"/>
        <v>190.3816552485163</v>
      </c>
      <c r="M62" s="2">
        <f>SUMIF(A:A,A62,L:L)</f>
        <v>3724.7770474987087</v>
      </c>
      <c r="N62" s="3">
        <f t="shared" si="27"/>
        <v>5.1112228415486738E-2</v>
      </c>
      <c r="O62" s="6">
        <f t="shared" si="28"/>
        <v>19.564789699073369</v>
      </c>
      <c r="P62" s="3">
        <f t="shared" si="29"/>
        <v>5.1112228415486738E-2</v>
      </c>
      <c r="Q62" s="3">
        <f>IF(ISNUMBER(P62),SUMIF(A:A,A62,P:P),"")</f>
        <v>0.85385190502201702</v>
      </c>
      <c r="R62" s="3">
        <f t="shared" si="30"/>
        <v>5.9860765215683134E-2</v>
      </c>
      <c r="S62" s="7">
        <f t="shared" si="31"/>
        <v>16.705432955908929</v>
      </c>
    </row>
    <row r="63" spans="1:19" x14ac:dyDescent="0.3">
      <c r="A63" s="1">
        <v>19</v>
      </c>
      <c r="B63" s="5">
        <v>0.74305555555555547</v>
      </c>
      <c r="C63" s="1" t="s">
        <v>19</v>
      </c>
      <c r="D63" s="1">
        <v>8</v>
      </c>
      <c r="E63" s="1">
        <v>9</v>
      </c>
      <c r="F63" s="1" t="s">
        <v>70</v>
      </c>
      <c r="G63" s="1">
        <v>43.65</v>
      </c>
      <c r="H63" s="1">
        <f>1+COUNTIFS(A:A,A63,G:G,"&gt;"&amp;G63)</f>
        <v>8</v>
      </c>
      <c r="I63" s="2">
        <f>AVERAGEIF(A:A,A63,G:G)</f>
        <v>46.386153846153846</v>
      </c>
      <c r="J63" s="2">
        <f t="shared" si="24"/>
        <v>-2.7361538461538473</v>
      </c>
      <c r="K63" s="2">
        <f t="shared" si="25"/>
        <v>87.263846153846146</v>
      </c>
      <c r="L63" s="2">
        <f t="shared" si="26"/>
        <v>187.88513071061715</v>
      </c>
      <c r="M63" s="2">
        <f>SUMIF(A:A,A63,L:L)</f>
        <v>3724.7770474987087</v>
      </c>
      <c r="N63" s="3">
        <f t="shared" si="27"/>
        <v>5.0441980369479361E-2</v>
      </c>
      <c r="O63" s="6">
        <f t="shared" si="28"/>
        <v>19.824756932126007</v>
      </c>
      <c r="P63" s="3">
        <f t="shared" si="29"/>
        <v>5.0441980369479361E-2</v>
      </c>
      <c r="Q63" s="3">
        <f>IF(ISNUMBER(P63),SUMIF(A:A,A63,P:P),"")</f>
        <v>0.85385190502201702</v>
      </c>
      <c r="R63" s="3">
        <f t="shared" si="30"/>
        <v>5.9075795313917684E-2</v>
      </c>
      <c r="S63" s="7">
        <f t="shared" si="31"/>
        <v>16.92740647309423</v>
      </c>
    </row>
    <row r="64" spans="1:19" x14ac:dyDescent="0.3">
      <c r="A64" s="1">
        <v>19</v>
      </c>
      <c r="B64" s="5">
        <v>0.74305555555555547</v>
      </c>
      <c r="C64" s="1" t="s">
        <v>19</v>
      </c>
      <c r="D64" s="1">
        <v>8</v>
      </c>
      <c r="E64" s="1">
        <v>6</v>
      </c>
      <c r="F64" s="1" t="s">
        <v>68</v>
      </c>
      <c r="G64" s="1">
        <v>41.44</v>
      </c>
      <c r="H64" s="1">
        <f>1+COUNTIFS(A:A,A64,G:G,"&gt;"&amp;G64)</f>
        <v>9</v>
      </c>
      <c r="I64" s="2">
        <f>AVERAGEIF(A:A,A64,G:G)</f>
        <v>46.386153846153846</v>
      </c>
      <c r="J64" s="2">
        <f t="shared" si="24"/>
        <v>-4.9461538461538481</v>
      </c>
      <c r="K64" s="2">
        <f t="shared" si="25"/>
        <v>85.053846153846152</v>
      </c>
      <c r="L64" s="2">
        <f t="shared" si="26"/>
        <v>164.55268117344889</v>
      </c>
      <c r="M64" s="2">
        <f>SUMIF(A:A,A64,L:L)</f>
        <v>3724.7770474987087</v>
      </c>
      <c r="N64" s="3">
        <f t="shared" si="27"/>
        <v>4.417786060079773E-2</v>
      </c>
      <c r="O64" s="6">
        <f t="shared" si="28"/>
        <v>22.63577245254703</v>
      </c>
      <c r="P64" s="3" t="str">
        <f t="shared" si="29"/>
        <v/>
      </c>
      <c r="Q64" s="3" t="str">
        <f>IF(ISNUMBER(P64),SUMIF(A:A,A64,P:P),"")</f>
        <v/>
      </c>
      <c r="R64" s="3" t="str">
        <f t="shared" si="30"/>
        <v/>
      </c>
      <c r="S64" s="7" t="str">
        <f t="shared" si="31"/>
        <v/>
      </c>
    </row>
    <row r="65" spans="1:19" x14ac:dyDescent="0.3">
      <c r="A65" s="1">
        <v>19</v>
      </c>
      <c r="B65" s="5">
        <v>0.74305555555555547</v>
      </c>
      <c r="C65" s="1" t="s">
        <v>19</v>
      </c>
      <c r="D65" s="1">
        <v>8</v>
      </c>
      <c r="E65" s="1">
        <v>2</v>
      </c>
      <c r="F65" s="1" t="s">
        <v>64</v>
      </c>
      <c r="G65" s="1">
        <v>36.25</v>
      </c>
      <c r="H65" s="1">
        <f>1+COUNTIFS(A:A,A65,G:G,"&gt;"&amp;G65)</f>
        <v>10</v>
      </c>
      <c r="I65" s="2">
        <f>AVERAGEIF(A:A,A65,G:G)</f>
        <v>46.386153846153846</v>
      </c>
      <c r="J65" s="2">
        <f t="shared" si="24"/>
        <v>-10.136153846153846</v>
      </c>
      <c r="K65" s="2">
        <f t="shared" si="25"/>
        <v>79.863846153846154</v>
      </c>
      <c r="L65" s="2">
        <f t="shared" si="26"/>
        <v>120.52181443848204</v>
      </c>
      <c r="M65" s="2">
        <f>SUMIF(A:A,A65,L:L)</f>
        <v>3724.7770474987087</v>
      </c>
      <c r="N65" s="3">
        <f t="shared" si="27"/>
        <v>3.235678616507149E-2</v>
      </c>
      <c r="O65" s="6">
        <f t="shared" si="28"/>
        <v>30.905417951535625</v>
      </c>
      <c r="P65" s="3" t="str">
        <f t="shared" si="29"/>
        <v/>
      </c>
      <c r="Q65" s="3" t="str">
        <f>IF(ISNUMBER(P65),SUMIF(A:A,A65,P:P),"")</f>
        <v/>
      </c>
      <c r="R65" s="3" t="str">
        <f t="shared" si="30"/>
        <v/>
      </c>
      <c r="S65" s="7" t="str">
        <f t="shared" si="31"/>
        <v/>
      </c>
    </row>
    <row r="66" spans="1:19" x14ac:dyDescent="0.3">
      <c r="A66" s="1">
        <v>19</v>
      </c>
      <c r="B66" s="5">
        <v>0.74305555555555547</v>
      </c>
      <c r="C66" s="1" t="s">
        <v>19</v>
      </c>
      <c r="D66" s="1">
        <v>8</v>
      </c>
      <c r="E66" s="1">
        <v>11</v>
      </c>
      <c r="F66" s="1" t="s">
        <v>72</v>
      </c>
      <c r="G66" s="1">
        <v>34.29</v>
      </c>
      <c r="H66" s="1">
        <f>1+COUNTIFS(A:A,A66,G:G,"&gt;"&amp;G66)</f>
        <v>11</v>
      </c>
      <c r="I66" s="2">
        <f>AVERAGEIF(A:A,A66,G:G)</f>
        <v>46.386153846153846</v>
      </c>
      <c r="J66" s="2">
        <f t="shared" si="24"/>
        <v>-12.096153846153847</v>
      </c>
      <c r="K66" s="2">
        <f t="shared" si="25"/>
        <v>77.90384615384616</v>
      </c>
      <c r="L66" s="2">
        <f t="shared" si="26"/>
        <v>107.15011221945207</v>
      </c>
      <c r="M66" s="2">
        <f>SUMIF(A:A,A66,L:L)</f>
        <v>3724.7770474987087</v>
      </c>
      <c r="N66" s="3">
        <f t="shared" si="27"/>
        <v>2.8766852580184993E-2</v>
      </c>
      <c r="O66" s="6">
        <f t="shared" si="28"/>
        <v>34.762231885208529</v>
      </c>
      <c r="P66" s="3" t="str">
        <f t="shared" si="29"/>
        <v/>
      </c>
      <c r="Q66" s="3" t="str">
        <f>IF(ISNUMBER(P66),SUMIF(A:A,A66,P:P),"")</f>
        <v/>
      </c>
      <c r="R66" s="3" t="str">
        <f t="shared" si="30"/>
        <v/>
      </c>
      <c r="S66" s="7" t="str">
        <f t="shared" si="31"/>
        <v/>
      </c>
    </row>
    <row r="67" spans="1:19" x14ac:dyDescent="0.3">
      <c r="A67" s="1">
        <v>19</v>
      </c>
      <c r="B67" s="5">
        <v>0.74305555555555547</v>
      </c>
      <c r="C67" s="1" t="s">
        <v>19</v>
      </c>
      <c r="D67" s="1">
        <v>8</v>
      </c>
      <c r="E67" s="1">
        <v>15</v>
      </c>
      <c r="F67" s="1" t="s">
        <v>75</v>
      </c>
      <c r="G67" s="1">
        <v>32.76</v>
      </c>
      <c r="H67" s="1">
        <f>1+COUNTIFS(A:A,A67,G:G,"&gt;"&amp;G67)</f>
        <v>12</v>
      </c>
      <c r="I67" s="2">
        <f>AVERAGEIF(A:A,A67,G:G)</f>
        <v>46.386153846153846</v>
      </c>
      <c r="J67" s="2">
        <f t="shared" si="24"/>
        <v>-13.626153846153848</v>
      </c>
      <c r="K67" s="2">
        <f t="shared" si="25"/>
        <v>76.373846153846159</v>
      </c>
      <c r="L67" s="2">
        <f t="shared" si="26"/>
        <v>97.751717518296175</v>
      </c>
      <c r="M67" s="2">
        <f>SUMIF(A:A,A67,L:L)</f>
        <v>3724.7770474987087</v>
      </c>
      <c r="N67" s="3">
        <f t="shared" si="27"/>
        <v>2.6243642578268993E-2</v>
      </c>
      <c r="O67" s="6">
        <f t="shared" si="28"/>
        <v>38.104466520514514</v>
      </c>
      <c r="P67" s="3" t="str">
        <f t="shared" si="29"/>
        <v/>
      </c>
      <c r="Q67" s="3" t="str">
        <f>IF(ISNUMBER(P67),SUMIF(A:A,A67,P:P),"")</f>
        <v/>
      </c>
      <c r="R67" s="3" t="str">
        <f t="shared" si="30"/>
        <v/>
      </c>
      <c r="S67" s="7" t="str">
        <f t="shared" si="31"/>
        <v/>
      </c>
    </row>
    <row r="68" spans="1:19" x14ac:dyDescent="0.3">
      <c r="A68" s="1">
        <v>19</v>
      </c>
      <c r="B68" s="5">
        <v>0.74305555555555547</v>
      </c>
      <c r="C68" s="1" t="s">
        <v>19</v>
      </c>
      <c r="D68" s="1">
        <v>8</v>
      </c>
      <c r="E68" s="1">
        <v>13</v>
      </c>
      <c r="F68" s="1" t="s">
        <v>73</v>
      </c>
      <c r="G68" s="1">
        <v>22.99</v>
      </c>
      <c r="H68" s="1">
        <f>1+COUNTIFS(A:A,A68,G:G,"&gt;"&amp;G68)</f>
        <v>13</v>
      </c>
      <c r="I68" s="2">
        <f>AVERAGEIF(A:A,A68,G:G)</f>
        <v>46.386153846153846</v>
      </c>
      <c r="J68" s="2">
        <f t="shared" si="24"/>
        <v>-23.396153846153847</v>
      </c>
      <c r="K68" s="2">
        <f t="shared" si="25"/>
        <v>66.603846153846149</v>
      </c>
      <c r="L68" s="2">
        <f t="shared" si="26"/>
        <v>54.392744359972809</v>
      </c>
      <c r="M68" s="2">
        <f>SUMIF(A:A,A68,L:L)</f>
        <v>3724.7770474987087</v>
      </c>
      <c r="N68" s="3">
        <f t="shared" si="27"/>
        <v>1.4602953053659695E-2</v>
      </c>
      <c r="O68" s="6">
        <f t="shared" si="28"/>
        <v>68.479299791310822</v>
      </c>
      <c r="P68" s="3" t="str">
        <f t="shared" si="29"/>
        <v/>
      </c>
      <c r="Q68" s="3" t="str">
        <f>IF(ISNUMBER(P68),SUMIF(A:A,A68,P:P),"")</f>
        <v/>
      </c>
      <c r="R68" s="3" t="str">
        <f t="shared" si="30"/>
        <v/>
      </c>
      <c r="S68" s="7" t="str">
        <f t="shared" si="31"/>
        <v/>
      </c>
    </row>
  </sheetData>
  <autoFilter ref="A7:S13" xr:uid="{00000000-0009-0000-0000-000000000000}"/>
  <sortState xmlns:xlrd2="http://schemas.microsoft.com/office/spreadsheetml/2017/richdata2" ref="A8:T68">
    <sortCondition ref="B8:B68"/>
    <sortCondition ref="H8:H68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25:G1048576 G7"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24"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8" fitToHeight="0" orientation="portrait" r:id="rId1"/>
  <rowBreaks count="1" manualBreakCount="1">
    <brk id="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29112022 - Townsville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2022-11-28T22:15:48Z</cp:lastPrinted>
  <dcterms:created xsi:type="dcterms:W3CDTF">2016-03-11T05:58:01Z</dcterms:created>
  <dcterms:modified xsi:type="dcterms:W3CDTF">2022-11-28T22:15:54Z</dcterms:modified>
</cp:coreProperties>
</file>