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AA1EE89E-8248-4386-9490-DFE85CB33E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0052022 - PREMIU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20052022 - PREMIUM'!$A$1:$S$29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8" i="1" l="1"/>
  <c r="I58" i="1"/>
  <c r="J58" i="1" s="1"/>
  <c r="K58" i="1" s="1"/>
  <c r="L58" i="1" s="1"/>
  <c r="H57" i="1"/>
  <c r="I57" i="1"/>
  <c r="J57" i="1" s="1"/>
  <c r="K57" i="1" s="1"/>
  <c r="L57" i="1" s="1"/>
  <c r="H60" i="1"/>
  <c r="I60" i="1"/>
  <c r="J60" i="1" s="1"/>
  <c r="K60" i="1" s="1"/>
  <c r="L60" i="1" s="1"/>
  <c r="H56" i="1"/>
  <c r="I56" i="1"/>
  <c r="J56" i="1" s="1"/>
  <c r="K56" i="1" s="1"/>
  <c r="L56" i="1" s="1"/>
  <c r="H64" i="1"/>
  <c r="I64" i="1"/>
  <c r="J64" i="1" s="1"/>
  <c r="K64" i="1" s="1"/>
  <c r="L64" i="1" s="1"/>
  <c r="H61" i="1"/>
  <c r="I61" i="1"/>
  <c r="J61" i="1" s="1"/>
  <c r="K61" i="1" s="1"/>
  <c r="L61" i="1" s="1"/>
  <c r="H59" i="1"/>
  <c r="I59" i="1"/>
  <c r="J59" i="1" s="1"/>
  <c r="K59" i="1" s="1"/>
  <c r="L59" i="1" s="1"/>
  <c r="H62" i="1"/>
  <c r="I62" i="1"/>
  <c r="J62" i="1" s="1"/>
  <c r="K62" i="1" s="1"/>
  <c r="L62" i="1" s="1"/>
  <c r="H68" i="1"/>
  <c r="I68" i="1"/>
  <c r="J68" i="1" s="1"/>
  <c r="K68" i="1" s="1"/>
  <c r="L68" i="1" s="1"/>
  <c r="H65" i="1"/>
  <c r="I65" i="1"/>
  <c r="J65" i="1" s="1"/>
  <c r="K65" i="1" s="1"/>
  <c r="L65" i="1" s="1"/>
  <c r="H66" i="1"/>
  <c r="I66" i="1"/>
  <c r="J66" i="1" s="1"/>
  <c r="K66" i="1" s="1"/>
  <c r="L66" i="1" s="1"/>
  <c r="H63" i="1"/>
  <c r="I63" i="1"/>
  <c r="J63" i="1" s="1"/>
  <c r="K63" i="1" s="1"/>
  <c r="L63" i="1" s="1"/>
  <c r="H67" i="1"/>
  <c r="I67" i="1"/>
  <c r="J67" i="1" s="1"/>
  <c r="K67" i="1" s="1"/>
  <c r="L67" i="1" s="1"/>
  <c r="H55" i="1"/>
  <c r="I55" i="1"/>
  <c r="J55" i="1" s="1"/>
  <c r="K55" i="1" s="1"/>
  <c r="L55" i="1" s="1"/>
  <c r="H51" i="1"/>
  <c r="I51" i="1"/>
  <c r="J51" i="1" s="1"/>
  <c r="K51" i="1" s="1"/>
  <c r="L51" i="1" s="1"/>
  <c r="H52" i="1"/>
  <c r="I52" i="1"/>
  <c r="J52" i="1" s="1"/>
  <c r="K52" i="1" s="1"/>
  <c r="L52" i="1" s="1"/>
  <c r="H38" i="1"/>
  <c r="I38" i="1"/>
  <c r="J38" i="1" s="1"/>
  <c r="K38" i="1" s="1"/>
  <c r="L38" i="1" s="1"/>
  <c r="H41" i="1"/>
  <c r="I41" i="1"/>
  <c r="J41" i="1" s="1"/>
  <c r="K41" i="1" s="1"/>
  <c r="L41" i="1" s="1"/>
  <c r="H43" i="1"/>
  <c r="I43" i="1"/>
  <c r="J43" i="1" s="1"/>
  <c r="K43" i="1" s="1"/>
  <c r="L43" i="1" s="1"/>
  <c r="H37" i="1"/>
  <c r="I37" i="1"/>
  <c r="J37" i="1" s="1"/>
  <c r="K37" i="1" s="1"/>
  <c r="L37" i="1" s="1"/>
  <c r="H35" i="1"/>
  <c r="I35" i="1"/>
  <c r="J35" i="1" s="1"/>
  <c r="K35" i="1" s="1"/>
  <c r="L35" i="1" s="1"/>
  <c r="H42" i="1"/>
  <c r="I42" i="1"/>
  <c r="J42" i="1" s="1"/>
  <c r="K42" i="1" s="1"/>
  <c r="L42" i="1" s="1"/>
  <c r="H34" i="1"/>
  <c r="I34" i="1"/>
  <c r="J34" i="1" s="1"/>
  <c r="K34" i="1" s="1"/>
  <c r="L34" i="1" s="1"/>
  <c r="H36" i="1"/>
  <c r="I36" i="1"/>
  <c r="J36" i="1" s="1"/>
  <c r="K36" i="1" s="1"/>
  <c r="L36" i="1" s="1"/>
  <c r="H39" i="1"/>
  <c r="I39" i="1"/>
  <c r="J39" i="1" s="1"/>
  <c r="K39" i="1" s="1"/>
  <c r="L39" i="1" s="1"/>
  <c r="H33" i="1"/>
  <c r="I33" i="1"/>
  <c r="J33" i="1" s="1"/>
  <c r="K33" i="1" s="1"/>
  <c r="L33" i="1" s="1"/>
  <c r="H40" i="1"/>
  <c r="I40" i="1"/>
  <c r="J40" i="1" s="1"/>
  <c r="K40" i="1" s="1"/>
  <c r="L40" i="1" s="1"/>
  <c r="H44" i="1"/>
  <c r="I44" i="1"/>
  <c r="J44" i="1" s="1"/>
  <c r="K44" i="1" s="1"/>
  <c r="L44" i="1" s="1"/>
  <c r="H45" i="1"/>
  <c r="I45" i="1"/>
  <c r="J45" i="1" s="1"/>
  <c r="K45" i="1" s="1"/>
  <c r="L45" i="1" s="1"/>
  <c r="H47" i="1"/>
  <c r="I47" i="1"/>
  <c r="J47" i="1" s="1"/>
  <c r="K47" i="1" s="1"/>
  <c r="L47" i="1" s="1"/>
  <c r="H46" i="1"/>
  <c r="I46" i="1"/>
  <c r="J46" i="1" s="1"/>
  <c r="K46" i="1" s="1"/>
  <c r="L46" i="1" s="1"/>
  <c r="H48" i="1"/>
  <c r="I48" i="1"/>
  <c r="J48" i="1" s="1"/>
  <c r="K48" i="1" s="1"/>
  <c r="L48" i="1" s="1"/>
  <c r="H49" i="1"/>
  <c r="I49" i="1"/>
  <c r="J49" i="1" s="1"/>
  <c r="K49" i="1" s="1"/>
  <c r="L49" i="1" s="1"/>
  <c r="H50" i="1"/>
  <c r="I50" i="1"/>
  <c r="J50" i="1" s="1"/>
  <c r="K50" i="1" s="1"/>
  <c r="L50" i="1" s="1"/>
  <c r="H53" i="1"/>
  <c r="I53" i="1"/>
  <c r="J53" i="1" s="1"/>
  <c r="K53" i="1" s="1"/>
  <c r="L53" i="1" s="1"/>
  <c r="H54" i="1"/>
  <c r="I54" i="1"/>
  <c r="J54" i="1" s="1"/>
  <c r="K54" i="1" s="1"/>
  <c r="L54" i="1" s="1"/>
  <c r="H2" i="1"/>
  <c r="I2" i="1"/>
  <c r="J2" i="1" s="1"/>
  <c r="K2" i="1" s="1"/>
  <c r="L2" i="1" s="1"/>
  <c r="H4" i="1"/>
  <c r="I4" i="1"/>
  <c r="J4" i="1" s="1"/>
  <c r="K4" i="1" s="1"/>
  <c r="L4" i="1" s="1"/>
  <c r="H8" i="1"/>
  <c r="I8" i="1"/>
  <c r="J8" i="1" s="1"/>
  <c r="K8" i="1" s="1"/>
  <c r="L8" i="1" s="1"/>
  <c r="H3" i="1"/>
  <c r="I3" i="1"/>
  <c r="J3" i="1" s="1"/>
  <c r="K3" i="1" s="1"/>
  <c r="L3" i="1" s="1"/>
  <c r="H5" i="1"/>
  <c r="I5" i="1"/>
  <c r="J5" i="1" s="1"/>
  <c r="K5" i="1" s="1"/>
  <c r="L5" i="1" s="1"/>
  <c r="H6" i="1"/>
  <c r="I6" i="1"/>
  <c r="J6" i="1" s="1"/>
  <c r="K6" i="1" s="1"/>
  <c r="L6" i="1" s="1"/>
  <c r="H7" i="1"/>
  <c r="I7" i="1"/>
  <c r="J7" i="1" s="1"/>
  <c r="K7" i="1" s="1"/>
  <c r="L7" i="1" s="1"/>
  <c r="H13" i="1"/>
  <c r="I13" i="1"/>
  <c r="J13" i="1" s="1"/>
  <c r="K13" i="1" s="1"/>
  <c r="L13" i="1" s="1"/>
  <c r="H17" i="1"/>
  <c r="I17" i="1"/>
  <c r="J17" i="1" s="1"/>
  <c r="K17" i="1" s="1"/>
  <c r="L17" i="1" s="1"/>
  <c r="H11" i="1"/>
  <c r="I11" i="1"/>
  <c r="J11" i="1" s="1"/>
  <c r="K11" i="1" s="1"/>
  <c r="L11" i="1" s="1"/>
  <c r="H12" i="1"/>
  <c r="I12" i="1"/>
  <c r="J12" i="1" s="1"/>
  <c r="K12" i="1" s="1"/>
  <c r="L12" i="1" s="1"/>
  <c r="H10" i="1"/>
  <c r="I10" i="1"/>
  <c r="J10" i="1" s="1"/>
  <c r="K10" i="1" s="1"/>
  <c r="L10" i="1" s="1"/>
  <c r="H9" i="1"/>
  <c r="I9" i="1"/>
  <c r="J9" i="1" s="1"/>
  <c r="K9" i="1" s="1"/>
  <c r="L9" i="1" s="1"/>
  <c r="H16" i="1"/>
  <c r="I16" i="1"/>
  <c r="J16" i="1" s="1"/>
  <c r="K16" i="1" s="1"/>
  <c r="L16" i="1" s="1"/>
  <c r="H14" i="1"/>
  <c r="I14" i="1"/>
  <c r="J14" i="1" s="1"/>
  <c r="K14" i="1" s="1"/>
  <c r="L14" i="1" s="1"/>
  <c r="H15" i="1"/>
  <c r="I15" i="1"/>
  <c r="J15" i="1" s="1"/>
  <c r="K15" i="1" s="1"/>
  <c r="L15" i="1" s="1"/>
  <c r="H18" i="1"/>
  <c r="I18" i="1"/>
  <c r="J18" i="1" s="1"/>
  <c r="K18" i="1" s="1"/>
  <c r="L18" i="1" s="1"/>
  <c r="H19" i="1"/>
  <c r="I19" i="1"/>
  <c r="J19" i="1" s="1"/>
  <c r="K19" i="1" s="1"/>
  <c r="L19" i="1" s="1"/>
  <c r="H21" i="1"/>
  <c r="I21" i="1"/>
  <c r="J21" i="1" s="1"/>
  <c r="K21" i="1" s="1"/>
  <c r="L21" i="1" s="1"/>
  <c r="H29" i="1"/>
  <c r="I29" i="1"/>
  <c r="J29" i="1" s="1"/>
  <c r="K29" i="1" s="1"/>
  <c r="L29" i="1" s="1"/>
  <c r="H22" i="1"/>
  <c r="I22" i="1"/>
  <c r="J22" i="1" s="1"/>
  <c r="K22" i="1" s="1"/>
  <c r="L22" i="1" s="1"/>
  <c r="H27" i="1"/>
  <c r="I27" i="1"/>
  <c r="J27" i="1" s="1"/>
  <c r="K27" i="1" s="1"/>
  <c r="L27" i="1" s="1"/>
  <c r="H23" i="1"/>
  <c r="I23" i="1"/>
  <c r="J23" i="1" s="1"/>
  <c r="K23" i="1" s="1"/>
  <c r="L23" i="1" s="1"/>
  <c r="H30" i="1"/>
  <c r="I30" i="1"/>
  <c r="J30" i="1" s="1"/>
  <c r="K30" i="1" s="1"/>
  <c r="L30" i="1" s="1"/>
  <c r="H32" i="1"/>
  <c r="I32" i="1"/>
  <c r="J32" i="1" s="1"/>
  <c r="K32" i="1" s="1"/>
  <c r="L32" i="1" s="1"/>
  <c r="H20" i="1"/>
  <c r="I20" i="1"/>
  <c r="J20" i="1" s="1"/>
  <c r="K20" i="1" s="1"/>
  <c r="L20" i="1" s="1"/>
  <c r="H26" i="1"/>
  <c r="I26" i="1"/>
  <c r="J26" i="1" s="1"/>
  <c r="K26" i="1" s="1"/>
  <c r="L26" i="1" s="1"/>
  <c r="H28" i="1"/>
  <c r="I28" i="1"/>
  <c r="J28" i="1" s="1"/>
  <c r="K28" i="1" s="1"/>
  <c r="L28" i="1" s="1"/>
  <c r="H25" i="1"/>
  <c r="I25" i="1"/>
  <c r="J25" i="1" s="1"/>
  <c r="K25" i="1" s="1"/>
  <c r="L25" i="1" s="1"/>
  <c r="H24" i="1"/>
  <c r="I24" i="1"/>
  <c r="J24" i="1" s="1"/>
  <c r="K24" i="1" s="1"/>
  <c r="L24" i="1" s="1"/>
  <c r="H31" i="1"/>
  <c r="I31" i="1"/>
  <c r="J31" i="1" s="1"/>
  <c r="K31" i="1" s="1"/>
  <c r="L31" i="1" s="1"/>
  <c r="M66" i="1" l="1"/>
  <c r="N66" i="1" s="1"/>
  <c r="O66" i="1" s="1"/>
  <c r="P66" i="1" s="1"/>
  <c r="M60" i="1"/>
  <c r="N60" i="1" s="1"/>
  <c r="O60" i="1" s="1"/>
  <c r="P60" i="1" s="1"/>
  <c r="M57" i="1"/>
  <c r="N57" i="1" s="1"/>
  <c r="O57" i="1" s="1"/>
  <c r="P57" i="1" s="1"/>
  <c r="M68" i="1"/>
  <c r="N68" i="1" s="1"/>
  <c r="O68" i="1" s="1"/>
  <c r="P68" i="1" s="1"/>
  <c r="M64" i="1"/>
  <c r="N64" i="1" s="1"/>
  <c r="O64" i="1" s="1"/>
  <c r="P64" i="1" s="1"/>
  <c r="M59" i="1"/>
  <c r="N59" i="1" s="1"/>
  <c r="O59" i="1" s="1"/>
  <c r="P59" i="1" s="1"/>
  <c r="M56" i="1"/>
  <c r="N56" i="1" s="1"/>
  <c r="O56" i="1" s="1"/>
  <c r="P56" i="1" s="1"/>
  <c r="M58" i="1"/>
  <c r="N58" i="1" s="1"/>
  <c r="O58" i="1" s="1"/>
  <c r="P58" i="1" s="1"/>
  <c r="M65" i="1"/>
  <c r="N65" i="1" s="1"/>
  <c r="O65" i="1" s="1"/>
  <c r="P65" i="1" s="1"/>
  <c r="M61" i="1"/>
  <c r="N61" i="1" s="1"/>
  <c r="O61" i="1" s="1"/>
  <c r="P61" i="1" s="1"/>
  <c r="M62" i="1"/>
  <c r="N62" i="1" s="1"/>
  <c r="O62" i="1" s="1"/>
  <c r="P62" i="1" s="1"/>
  <c r="M63" i="1"/>
  <c r="N63" i="1" s="1"/>
  <c r="O63" i="1" s="1"/>
  <c r="P63" i="1" s="1"/>
  <c r="M67" i="1"/>
  <c r="N67" i="1" s="1"/>
  <c r="O67" i="1" s="1"/>
  <c r="P67" i="1" s="1"/>
  <c r="M55" i="1"/>
  <c r="N55" i="1" s="1"/>
  <c r="O55" i="1" s="1"/>
  <c r="P55" i="1" s="1"/>
  <c r="M51" i="1"/>
  <c r="N51" i="1" s="1"/>
  <c r="O51" i="1" s="1"/>
  <c r="P51" i="1" s="1"/>
  <c r="M52" i="1"/>
  <c r="N52" i="1" s="1"/>
  <c r="O52" i="1" s="1"/>
  <c r="P52" i="1" s="1"/>
  <c r="M50" i="1"/>
  <c r="N50" i="1" s="1"/>
  <c r="O50" i="1" s="1"/>
  <c r="P50" i="1" s="1"/>
  <c r="M40" i="1"/>
  <c r="N40" i="1" s="1"/>
  <c r="O40" i="1" s="1"/>
  <c r="P40" i="1" s="1"/>
  <c r="M49" i="1"/>
  <c r="N49" i="1" s="1"/>
  <c r="O49" i="1" s="1"/>
  <c r="P49" i="1" s="1"/>
  <c r="M53" i="1"/>
  <c r="N53" i="1" s="1"/>
  <c r="O53" i="1" s="1"/>
  <c r="P53" i="1" s="1"/>
  <c r="M54" i="1"/>
  <c r="N54" i="1" s="1"/>
  <c r="O54" i="1" s="1"/>
  <c r="P54" i="1" s="1"/>
  <c r="M47" i="1"/>
  <c r="N47" i="1" s="1"/>
  <c r="O47" i="1" s="1"/>
  <c r="P47" i="1" s="1"/>
  <c r="M48" i="1"/>
  <c r="N48" i="1" s="1"/>
  <c r="O48" i="1" s="1"/>
  <c r="P48" i="1" s="1"/>
  <c r="M45" i="1"/>
  <c r="N45" i="1" s="1"/>
  <c r="O45" i="1" s="1"/>
  <c r="P45" i="1" s="1"/>
  <c r="M46" i="1"/>
  <c r="N46" i="1" s="1"/>
  <c r="O46" i="1" s="1"/>
  <c r="P46" i="1" s="1"/>
  <c r="M44" i="1"/>
  <c r="N44" i="1" s="1"/>
  <c r="O44" i="1" s="1"/>
  <c r="P44" i="1" s="1"/>
  <c r="M39" i="1"/>
  <c r="N39" i="1" s="1"/>
  <c r="O39" i="1" s="1"/>
  <c r="P39" i="1" s="1"/>
  <c r="M38" i="1"/>
  <c r="N38" i="1" s="1"/>
  <c r="O38" i="1" s="1"/>
  <c r="P38" i="1" s="1"/>
  <c r="M42" i="1"/>
  <c r="N42" i="1" s="1"/>
  <c r="O42" i="1" s="1"/>
  <c r="P42" i="1" s="1"/>
  <c r="M43" i="1"/>
  <c r="N43" i="1" s="1"/>
  <c r="O43" i="1" s="1"/>
  <c r="P43" i="1" s="1"/>
  <c r="M36" i="1"/>
  <c r="N36" i="1" s="1"/>
  <c r="O36" i="1" s="1"/>
  <c r="P36" i="1" s="1"/>
  <c r="M35" i="1"/>
  <c r="N35" i="1" s="1"/>
  <c r="O35" i="1" s="1"/>
  <c r="P35" i="1" s="1"/>
  <c r="M33" i="1"/>
  <c r="N33" i="1" s="1"/>
  <c r="O33" i="1" s="1"/>
  <c r="P33" i="1" s="1"/>
  <c r="M41" i="1"/>
  <c r="N41" i="1" s="1"/>
  <c r="O41" i="1" s="1"/>
  <c r="P41" i="1" s="1"/>
  <c r="M34" i="1"/>
  <c r="N34" i="1" s="1"/>
  <c r="O34" i="1" s="1"/>
  <c r="P34" i="1" s="1"/>
  <c r="M37" i="1"/>
  <c r="N37" i="1" s="1"/>
  <c r="O37" i="1" s="1"/>
  <c r="P37" i="1" s="1"/>
  <c r="M32" i="1"/>
  <c r="N32" i="1" s="1"/>
  <c r="O32" i="1" s="1"/>
  <c r="P32" i="1" s="1"/>
  <c r="M27" i="1"/>
  <c r="N27" i="1" s="1"/>
  <c r="O27" i="1" s="1"/>
  <c r="P27" i="1" s="1"/>
  <c r="M30" i="1"/>
  <c r="N30" i="1" s="1"/>
  <c r="O30" i="1" s="1"/>
  <c r="P30" i="1" s="1"/>
  <c r="M26" i="1"/>
  <c r="N26" i="1" s="1"/>
  <c r="O26" i="1" s="1"/>
  <c r="P26" i="1" s="1"/>
  <c r="M22" i="1"/>
  <c r="N22" i="1" s="1"/>
  <c r="O22" i="1" s="1"/>
  <c r="P22" i="1" s="1"/>
  <c r="M23" i="1"/>
  <c r="N23" i="1" s="1"/>
  <c r="O23" i="1" s="1"/>
  <c r="P23" i="1" s="1"/>
  <c r="M20" i="1"/>
  <c r="N20" i="1" s="1"/>
  <c r="O20" i="1" s="1"/>
  <c r="P20" i="1" s="1"/>
  <c r="M6" i="1"/>
  <c r="N6" i="1" s="1"/>
  <c r="O6" i="1" s="1"/>
  <c r="P6" i="1" s="1"/>
  <c r="M8" i="1"/>
  <c r="N8" i="1" s="1"/>
  <c r="O8" i="1" s="1"/>
  <c r="P8" i="1" s="1"/>
  <c r="M5" i="1"/>
  <c r="N5" i="1" s="1"/>
  <c r="O5" i="1" s="1"/>
  <c r="P5" i="1" s="1"/>
  <c r="M3" i="1"/>
  <c r="N3" i="1" s="1"/>
  <c r="O3" i="1" s="1"/>
  <c r="P3" i="1" s="1"/>
  <c r="M7" i="1"/>
  <c r="N7" i="1" s="1"/>
  <c r="O7" i="1" s="1"/>
  <c r="P7" i="1" s="1"/>
  <c r="M2" i="1"/>
  <c r="N2" i="1" s="1"/>
  <c r="O2" i="1" s="1"/>
  <c r="P2" i="1" s="1"/>
  <c r="M4" i="1"/>
  <c r="N4" i="1" s="1"/>
  <c r="O4" i="1" s="1"/>
  <c r="P4" i="1" s="1"/>
  <c r="M21" i="1"/>
  <c r="N21" i="1" s="1"/>
  <c r="O21" i="1" s="1"/>
  <c r="P21" i="1" s="1"/>
  <c r="M19" i="1"/>
  <c r="N19" i="1" s="1"/>
  <c r="O19" i="1" s="1"/>
  <c r="P19" i="1" s="1"/>
  <c r="M29" i="1"/>
  <c r="N29" i="1" s="1"/>
  <c r="O29" i="1" s="1"/>
  <c r="P29" i="1" s="1"/>
  <c r="M17" i="1"/>
  <c r="N17" i="1" s="1"/>
  <c r="O17" i="1" s="1"/>
  <c r="P17" i="1" s="1"/>
  <c r="M10" i="1"/>
  <c r="N10" i="1" s="1"/>
  <c r="O10" i="1" s="1"/>
  <c r="P10" i="1" s="1"/>
  <c r="M14" i="1"/>
  <c r="N14" i="1" s="1"/>
  <c r="O14" i="1" s="1"/>
  <c r="P14" i="1" s="1"/>
  <c r="M13" i="1"/>
  <c r="N13" i="1" s="1"/>
  <c r="O13" i="1" s="1"/>
  <c r="P13" i="1" s="1"/>
  <c r="M12" i="1"/>
  <c r="N12" i="1" s="1"/>
  <c r="O12" i="1" s="1"/>
  <c r="P12" i="1" s="1"/>
  <c r="M16" i="1"/>
  <c r="N16" i="1" s="1"/>
  <c r="O16" i="1" s="1"/>
  <c r="P16" i="1" s="1"/>
  <c r="M18" i="1"/>
  <c r="N18" i="1" s="1"/>
  <c r="O18" i="1" s="1"/>
  <c r="P18" i="1" s="1"/>
  <c r="M11" i="1"/>
  <c r="N11" i="1" s="1"/>
  <c r="O11" i="1" s="1"/>
  <c r="P11" i="1" s="1"/>
  <c r="M9" i="1"/>
  <c r="N9" i="1" s="1"/>
  <c r="O9" i="1" s="1"/>
  <c r="P9" i="1" s="1"/>
  <c r="M15" i="1"/>
  <c r="N15" i="1" s="1"/>
  <c r="O15" i="1" s="1"/>
  <c r="P15" i="1" s="1"/>
  <c r="M25" i="1"/>
  <c r="N25" i="1" s="1"/>
  <c r="O25" i="1" s="1"/>
  <c r="P25" i="1" s="1"/>
  <c r="M28" i="1"/>
  <c r="N28" i="1" s="1"/>
  <c r="O28" i="1" s="1"/>
  <c r="P28" i="1" s="1"/>
  <c r="M31" i="1"/>
  <c r="N31" i="1" s="1"/>
  <c r="O31" i="1" s="1"/>
  <c r="P31" i="1" s="1"/>
  <c r="M24" i="1"/>
  <c r="N24" i="1" s="1"/>
  <c r="O24" i="1" s="1"/>
  <c r="P24" i="1" s="1"/>
  <c r="Q63" i="1" l="1"/>
  <c r="R63" i="1" s="1"/>
  <c r="S63" i="1" s="1"/>
  <c r="Q58" i="1"/>
  <c r="R58" i="1" s="1"/>
  <c r="S58" i="1" s="1"/>
  <c r="Q67" i="1"/>
  <c r="R67" i="1" s="1"/>
  <c r="S67" i="1" s="1"/>
  <c r="Q64" i="1"/>
  <c r="R64" i="1" s="1"/>
  <c r="S64" i="1" s="1"/>
  <c r="Q57" i="1"/>
  <c r="R57" i="1" s="1"/>
  <c r="S57" i="1" s="1"/>
  <c r="Q56" i="1"/>
  <c r="R56" i="1" s="1"/>
  <c r="S56" i="1" s="1"/>
  <c r="Q61" i="1"/>
  <c r="R61" i="1" s="1"/>
  <c r="S61" i="1" s="1"/>
  <c r="Q60" i="1"/>
  <c r="R60" i="1" s="1"/>
  <c r="S60" i="1" s="1"/>
  <c r="Q66" i="1"/>
  <c r="R66" i="1" s="1"/>
  <c r="S66" i="1" s="1"/>
  <c r="Q62" i="1"/>
  <c r="R62" i="1" s="1"/>
  <c r="S62" i="1" s="1"/>
  <c r="Q68" i="1"/>
  <c r="R68" i="1" s="1"/>
  <c r="S68" i="1" s="1"/>
  <c r="Q59" i="1"/>
  <c r="R59" i="1" s="1"/>
  <c r="S59" i="1" s="1"/>
  <c r="Q65" i="1"/>
  <c r="R65" i="1" s="1"/>
  <c r="S65" i="1" s="1"/>
  <c r="Q55" i="1"/>
  <c r="R55" i="1" s="1"/>
  <c r="S55" i="1" s="1"/>
  <c r="Q52" i="1"/>
  <c r="R52" i="1" s="1"/>
  <c r="S52" i="1" s="1"/>
  <c r="Q51" i="1"/>
  <c r="R51" i="1" s="1"/>
  <c r="S51" i="1" s="1"/>
  <c r="Q40" i="1"/>
  <c r="R40" i="1" s="1"/>
  <c r="S40" i="1" s="1"/>
  <c r="Q37" i="1"/>
  <c r="R37" i="1" s="1"/>
  <c r="S37" i="1" s="1"/>
  <c r="Q50" i="1"/>
  <c r="R50" i="1" s="1"/>
  <c r="S50" i="1" s="1"/>
  <c r="Q53" i="1"/>
  <c r="R53" i="1" s="1"/>
  <c r="S53" i="1" s="1"/>
  <c r="Q44" i="1"/>
  <c r="R44" i="1" s="1"/>
  <c r="S44" i="1" s="1"/>
  <c r="Q49" i="1"/>
  <c r="R49" i="1" s="1"/>
  <c r="S49" i="1" s="1"/>
  <c r="Q42" i="1"/>
  <c r="R42" i="1" s="1"/>
  <c r="S42" i="1" s="1"/>
  <c r="Q34" i="1"/>
  <c r="R34" i="1" s="1"/>
  <c r="S34" i="1" s="1"/>
  <c r="Q46" i="1"/>
  <c r="R46" i="1" s="1"/>
  <c r="S46" i="1" s="1"/>
  <c r="Q36" i="1"/>
  <c r="R36" i="1" s="1"/>
  <c r="S36" i="1" s="1"/>
  <c r="Q47" i="1"/>
  <c r="R47" i="1" s="1"/>
  <c r="S47" i="1" s="1"/>
  <c r="Q39" i="1"/>
  <c r="R39" i="1" s="1"/>
  <c r="S39" i="1" s="1"/>
  <c r="Q45" i="1"/>
  <c r="R45" i="1" s="1"/>
  <c r="S45" i="1" s="1"/>
  <c r="Q48" i="1"/>
  <c r="R48" i="1" s="1"/>
  <c r="S48" i="1" s="1"/>
  <c r="Q41" i="1"/>
  <c r="R41" i="1" s="1"/>
  <c r="S41" i="1" s="1"/>
  <c r="Q33" i="1"/>
  <c r="R33" i="1" s="1"/>
  <c r="S33" i="1" s="1"/>
  <c r="Q43" i="1"/>
  <c r="R43" i="1" s="1"/>
  <c r="S43" i="1" s="1"/>
  <c r="Q54" i="1"/>
  <c r="R54" i="1" s="1"/>
  <c r="S54" i="1" s="1"/>
  <c r="Q38" i="1"/>
  <c r="R38" i="1" s="1"/>
  <c r="S38" i="1" s="1"/>
  <c r="Q35" i="1"/>
  <c r="R35" i="1" s="1"/>
  <c r="S35" i="1" s="1"/>
  <c r="Q9" i="1"/>
  <c r="R9" i="1" s="1"/>
  <c r="S9" i="1" s="1"/>
  <c r="Q10" i="1"/>
  <c r="R10" i="1" s="1"/>
  <c r="S10" i="1" s="1"/>
  <c r="Q5" i="1"/>
  <c r="R5" i="1" s="1"/>
  <c r="S5" i="1" s="1"/>
  <c r="Q11" i="1"/>
  <c r="R11" i="1" s="1"/>
  <c r="S11" i="1" s="1"/>
  <c r="Q24" i="1"/>
  <c r="R24" i="1" s="1"/>
  <c r="S24" i="1" s="1"/>
  <c r="Q20" i="1"/>
  <c r="R20" i="1" s="1"/>
  <c r="S20" i="1" s="1"/>
  <c r="Q18" i="1"/>
  <c r="R18" i="1" s="1"/>
  <c r="S18" i="1" s="1"/>
  <c r="Q31" i="1"/>
  <c r="R31" i="1" s="1"/>
  <c r="S31" i="1" s="1"/>
  <c r="Q23" i="1"/>
  <c r="R23" i="1" s="1"/>
  <c r="S23" i="1" s="1"/>
  <c r="Q4" i="1"/>
  <c r="R4" i="1" s="1"/>
  <c r="S4" i="1" s="1"/>
  <c r="Q28" i="1"/>
  <c r="R28" i="1" s="1"/>
  <c r="S28" i="1" s="1"/>
  <c r="Q2" i="1"/>
  <c r="R2" i="1" s="1"/>
  <c r="S2" i="1" s="1"/>
  <c r="Q30" i="1"/>
  <c r="R30" i="1" s="1"/>
  <c r="S30" i="1" s="1"/>
  <c r="Q3" i="1"/>
  <c r="R3" i="1" s="1"/>
  <c r="S3" i="1" s="1"/>
  <c r="Q8" i="1"/>
  <c r="R8" i="1" s="1"/>
  <c r="S8" i="1" s="1"/>
  <c r="Q26" i="1"/>
  <c r="R26" i="1" s="1"/>
  <c r="S26" i="1" s="1"/>
  <c r="Q15" i="1"/>
  <c r="R15" i="1" s="1"/>
  <c r="S15" i="1" s="1"/>
  <c r="Q7" i="1"/>
  <c r="R7" i="1" s="1"/>
  <c r="S7" i="1" s="1"/>
  <c r="Q27" i="1"/>
  <c r="R27" i="1" s="1"/>
  <c r="S27" i="1" s="1"/>
  <c r="Q32" i="1"/>
  <c r="R32" i="1" s="1"/>
  <c r="S32" i="1" s="1"/>
  <c r="Q21" i="1"/>
  <c r="R21" i="1" s="1"/>
  <c r="S21" i="1" s="1"/>
  <c r="Q19" i="1"/>
  <c r="R19" i="1" s="1"/>
  <c r="S19" i="1" s="1"/>
  <c r="Q22" i="1"/>
  <c r="R22" i="1" s="1"/>
  <c r="S22" i="1" s="1"/>
  <c r="Q14" i="1"/>
  <c r="R14" i="1" s="1"/>
  <c r="S14" i="1" s="1"/>
  <c r="Q6" i="1"/>
  <c r="R6" i="1" s="1"/>
  <c r="S6" i="1" s="1"/>
  <c r="Q29" i="1"/>
  <c r="R29" i="1" s="1"/>
  <c r="S29" i="1" s="1"/>
  <c r="Q17" i="1"/>
  <c r="R17" i="1" s="1"/>
  <c r="S17" i="1" s="1"/>
  <c r="Q12" i="1"/>
  <c r="R12" i="1" s="1"/>
  <c r="S12" i="1" s="1"/>
  <c r="Q13" i="1"/>
  <c r="R13" i="1" s="1"/>
  <c r="S13" i="1" s="1"/>
  <c r="Q25" i="1"/>
  <c r="R25" i="1" s="1"/>
  <c r="S25" i="1" s="1"/>
  <c r="Q16" i="1"/>
  <c r="R16" i="1" s="1"/>
  <c r="S16" i="1" s="1"/>
</calcChain>
</file>

<file path=xl/sharedStrings.xml><?xml version="1.0" encoding="utf-8"?>
<sst xmlns="http://schemas.openxmlformats.org/spreadsheetml/2006/main" count="153" uniqueCount="87">
  <si>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</si>
  <si>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</si>
  <si>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</si>
  <si>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</si>
  <si>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</si>
  <si>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</si>
  <si>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</si>
  <si>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</si>
  <si>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</si>
  <si>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</si>
  <si>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</si>
  <si>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</si>
  <si>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</si>
  <si>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</si>
  <si>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</si>
  <si>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</si>
  <si>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</si>
  <si>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</si>
  <si>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</si>
  <si>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Turn Table          </t>
  </si>
  <si>
    <t xml:space="preserve">Stellar Class       </t>
  </si>
  <si>
    <t xml:space="preserve">Reliable Lovin      </t>
  </si>
  <si>
    <t xml:space="preserve">Cliffs Of Moher     </t>
  </si>
  <si>
    <t xml:space="preserve">Staremm             </t>
  </si>
  <si>
    <t xml:space="preserve">Kung Fu Mushu       </t>
  </si>
  <si>
    <t xml:space="preserve">Without Shame       </t>
  </si>
  <si>
    <t xml:space="preserve">Bonnie Joy          </t>
  </si>
  <si>
    <t>Inverell</t>
  </si>
  <si>
    <t xml:space="preserve">Knifes Edge         </t>
  </si>
  <si>
    <t xml:space="preserve">Kingstar Bullet     </t>
  </si>
  <si>
    <t xml:space="preserve">Creme De Vin        </t>
  </si>
  <si>
    <t xml:space="preserve">Nature Boy          </t>
  </si>
  <si>
    <t xml:space="preserve">Reliansive          </t>
  </si>
  <si>
    <t xml:space="preserve">Dark Euro           </t>
  </si>
  <si>
    <t xml:space="preserve">Sugar Zone          </t>
  </si>
  <si>
    <t xml:space="preserve">Great Marlow        </t>
  </si>
  <si>
    <t xml:space="preserve">Lava                </t>
  </si>
  <si>
    <t xml:space="preserve">Miss Laquetta       </t>
  </si>
  <si>
    <t xml:space="preserve">Qukes               </t>
  </si>
  <si>
    <t xml:space="preserve">China Grove         </t>
  </si>
  <si>
    <t xml:space="preserve">Tis Toby            </t>
  </si>
  <si>
    <t xml:space="preserve">Onemore Warrior     </t>
  </si>
  <si>
    <t xml:space="preserve">Exercise            </t>
  </si>
  <si>
    <t xml:space="preserve">Jacs Legacy         </t>
  </si>
  <si>
    <t xml:space="preserve">Filthy Rich         </t>
  </si>
  <si>
    <t xml:space="preserve">Gracious Gracie     </t>
  </si>
  <si>
    <t xml:space="preserve">Allay               </t>
  </si>
  <si>
    <t xml:space="preserve">Indiana Falls       </t>
  </si>
  <si>
    <t xml:space="preserve">Legible Star        </t>
  </si>
  <si>
    <t xml:space="preserve">Locktomic           </t>
  </si>
  <si>
    <t xml:space="preserve">Serenata            </t>
  </si>
  <si>
    <t xml:space="preserve">Short N Regal       </t>
  </si>
  <si>
    <t xml:space="preserve">Tricennalia         </t>
  </si>
  <si>
    <t xml:space="preserve">Dark Sapphire       </t>
  </si>
  <si>
    <t xml:space="preserve">Sugarpush           </t>
  </si>
  <si>
    <t xml:space="preserve">Court On            </t>
  </si>
  <si>
    <t xml:space="preserve">Barren Jack         </t>
  </si>
  <si>
    <t xml:space="preserve">Eclair Rhythm       </t>
  </si>
  <si>
    <t xml:space="preserve">Flying Euros        </t>
  </si>
  <si>
    <t xml:space="preserve">Hypertension        </t>
  </si>
  <si>
    <t xml:space="preserve">Just Jacky          </t>
  </si>
  <si>
    <t xml:space="preserve">Miles Ahead         </t>
  </si>
  <si>
    <t xml:space="preserve">Portafortuna        </t>
  </si>
  <si>
    <t xml:space="preserve">Shotgun Bobby       </t>
  </si>
  <si>
    <t xml:space="preserve">Amphawa             </t>
  </si>
  <si>
    <t xml:space="preserve">Royal Delights      </t>
  </si>
  <si>
    <t xml:space="preserve">Hauraki Gulf        </t>
  </si>
  <si>
    <t xml:space="preserve">Water Dove          </t>
  </si>
  <si>
    <t xml:space="preserve">Cabsav              </t>
  </si>
  <si>
    <t xml:space="preserve">Dulc N Len          </t>
  </si>
  <si>
    <t xml:space="preserve">Taikun Tommy        </t>
  </si>
  <si>
    <t xml:space="preserve">Starbook            </t>
  </si>
  <si>
    <t xml:space="preserve">Volfoni             </t>
  </si>
  <si>
    <t xml:space="preserve">Bright Copper       </t>
  </si>
  <si>
    <t xml:space="preserve">Tinder              </t>
  </si>
  <si>
    <t xml:space="preserve">Rapids              </t>
  </si>
  <si>
    <t xml:space="preserve">Koondeeman          </t>
  </si>
  <si>
    <t xml:space="preserve">Gobbled             </t>
  </si>
  <si>
    <t xml:space="preserve">Bad Boy Darby       </t>
  </si>
  <si>
    <t xml:space="preserve">Sweet Home Alabama  </t>
  </si>
  <si>
    <t xml:space="preserve">All Too Holy        </t>
  </si>
  <si>
    <t xml:space="preserve">My Sweet Honey      </t>
  </si>
  <si>
    <t xml:space="preserve">Doro Heart          </t>
  </si>
  <si>
    <t xml:space="preserve">Vaporetto           </t>
  </si>
  <si>
    <t xml:space="preserve">Jacin Talee         </t>
  </si>
  <si>
    <t xml:space="preserve">Yes Kurt            </t>
  </si>
  <si>
    <t xml:space="preserve">Bordeaux Hopper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</si>
</sst>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68"/>
  <sheetViews>
    <sheetView tabSelected="1" topLeftCell="B1" workbookViewId="0">
      <pane ySplit="1" topLeftCell="A2" activePane="bottomLeft" state="frozen"/>
      <selection activeCell="B1" sqref="B1"/>
      <selection pane="bottomLeft" activeCell="B69" sqref="A69:XFD155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5.109375" style="9" bestFit="1" customWidth="1"/>
    <col min="4" max="4" width="6.44140625" style="9" bestFit="1" customWidth="1"/>
    <col min="5" max="5" width="6.33203125" style="9" bestFit="1" customWidth="1"/>
    <col min="6" max="6" width="22.109375" style="9" bestFit="1" customWidth="1"/>
    <col min="7" max="7" width="9.44140625" style="10" bestFit="1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8.6640625" style="12" bestFit="1" customWidth="1"/>
    <col min="20" max="16384" width="8.88671875" style="8"/>
  </cols>
  <sheetData>
    <row r="1" spans="1:19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</row>
    <row r="2" spans="1:19" x14ac:dyDescent="0.3">
      <c r="A2" s="1">
        <v>2</v>
      </c>
      <c r="B2" s="5">
        <v>0.52777777777777779</v>
      </c>
      <c r="C2" s="1" t="s">
        <v>27</v>
      </c>
      <c r="D2" s="1">
        <v>2</v>
      </c>
      <c r="E2" s="1">
        <v>1</v>
      </c>
      <c r="F2" s="1" t="s">
        <v>28</v>
      </c>
      <c r="G2" s="1">
        <v>62.74</v>
      </c>
      <c r="H2" s="1">
        <f>1+COUNTIFS(A:A,A2,G:G,"&gt;"&amp;G2)</f>
        <v>1</v>
      </c>
      <c r="I2" s="2">
        <f>AVERAGEIF(A:A,A2,G:G)</f>
        <v>48.157142857142851</v>
      </c>
      <c r="J2" s="2">
        <f t="shared" ref="J2:J18" si="0">G2-I2</f>
        <v>14.582857142857151</v>
      </c>
      <c r="K2" s="2">
        <f t="shared" ref="K2:K18" si="1">90+J2</f>
        <v>104.58285714285715</v>
      </c>
      <c r="L2" s="2">
        <f t="shared" ref="L2:L18" si="2">EXP(0.06*K2)</f>
        <v>531.11120693532655</v>
      </c>
      <c r="M2" s="2">
        <f>SUMIF(A:A,A2,L:L)</f>
        <v>1837.4785697538719</v>
      </c>
      <c r="N2" s="3">
        <f t="shared" ref="N2:N18" si="3">L2/M2</f>
        <v>0.28904348365078797</v>
      </c>
      <c r="O2" s="6">
        <f t="shared" ref="O2:O18" si="4">1/N2</f>
        <v>3.4596870594327749</v>
      </c>
      <c r="P2" s="3">
        <f t="shared" ref="P2:P18" si="5">IF(O2&gt;21,"",N2)</f>
        <v>0.28904348365078797</v>
      </c>
      <c r="Q2" s="3">
        <f>IF(ISNUMBER(P2),SUMIF(A:A,A2,P:P),"")</f>
        <v>0.99999999999999989</v>
      </c>
      <c r="R2" s="3">
        <f t="shared" ref="R2:R18" si="6">IFERROR(P2*(1/Q2),"")</f>
        <v>0.28904348365078797</v>
      </c>
      <c r="S2" s="7">
        <f t="shared" ref="S2:S18" si="7">IFERROR(1/R2,"")</f>
        <v>3.4596870594327749</v>
      </c>
    </row>
    <row r="3" spans="1:19" x14ac:dyDescent="0.3">
      <c r="A3" s="1">
        <v>2</v>
      </c>
      <c r="B3" s="5">
        <v>0.52777777777777779</v>
      </c>
      <c r="C3" s="1" t="s">
        <v>27</v>
      </c>
      <c r="D3" s="1">
        <v>2</v>
      </c>
      <c r="E3" s="1">
        <v>6</v>
      </c>
      <c r="F3" s="1" t="s">
        <v>19</v>
      </c>
      <c r="G3" s="1">
        <v>59.41</v>
      </c>
      <c r="H3" s="1">
        <f>1+COUNTIFS(A:A,A3,G:G,"&gt;"&amp;G3)</f>
        <v>2</v>
      </c>
      <c r="I3" s="2">
        <f>AVERAGEIF(A:A,A3,G:G)</f>
        <v>48.157142857142851</v>
      </c>
      <c r="J3" s="2">
        <f t="shared" si="0"/>
        <v>11.252857142857145</v>
      </c>
      <c r="K3" s="2">
        <f t="shared" si="1"/>
        <v>101.25285714285715</v>
      </c>
      <c r="L3" s="2">
        <f t="shared" si="2"/>
        <v>434.92405453532166</v>
      </c>
      <c r="M3" s="2">
        <f>SUMIF(A:A,A3,L:L)</f>
        <v>1837.4785697538719</v>
      </c>
      <c r="N3" s="3">
        <f t="shared" si="3"/>
        <v>0.23669612353279268</v>
      </c>
      <c r="O3" s="6">
        <f t="shared" si="4"/>
        <v>4.2248262670066783</v>
      </c>
      <c r="P3" s="3">
        <f t="shared" si="5"/>
        <v>0.23669612353279268</v>
      </c>
      <c r="Q3" s="3">
        <f>IF(ISNUMBER(P3),SUMIF(A:A,A3,P:P),"")</f>
        <v>0.99999999999999989</v>
      </c>
      <c r="R3" s="3">
        <f t="shared" si="6"/>
        <v>0.23669612353279268</v>
      </c>
      <c r="S3" s="7">
        <f t="shared" si="7"/>
        <v>4.2248262670066783</v>
      </c>
    </row>
    <row r="4" spans="1:19" x14ac:dyDescent="0.3">
      <c r="A4" s="1">
        <v>2</v>
      </c>
      <c r="B4" s="5">
        <v>0.52777777777777779</v>
      </c>
      <c r="C4" s="1" t="s">
        <v>27</v>
      </c>
      <c r="D4" s="1">
        <v>2</v>
      </c>
      <c r="E4" s="1">
        <v>2</v>
      </c>
      <c r="F4" s="1" t="s">
        <v>29</v>
      </c>
      <c r="G4" s="1">
        <v>50.86</v>
      </c>
      <c r="H4" s="1">
        <f>1+COUNTIFS(A:A,A4,G:G,"&gt;"&amp;G4)</f>
        <v>3</v>
      </c>
      <c r="I4" s="2">
        <f>AVERAGEIF(A:A,A4,G:G)</f>
        <v>48.157142857142851</v>
      </c>
      <c r="J4" s="2">
        <f t="shared" si="0"/>
        <v>2.7028571428571482</v>
      </c>
      <c r="K4" s="2">
        <f t="shared" si="1"/>
        <v>92.702857142857141</v>
      </c>
      <c r="L4" s="2">
        <f t="shared" si="2"/>
        <v>260.38763604245207</v>
      </c>
      <c r="M4" s="2">
        <f>SUMIF(A:A,A4,L:L)</f>
        <v>1837.4785697538719</v>
      </c>
      <c r="N4" s="3">
        <f t="shared" si="3"/>
        <v>0.14170920974459619</v>
      </c>
      <c r="O4" s="6">
        <f t="shared" si="4"/>
        <v>7.0567043723009197</v>
      </c>
      <c r="P4" s="3">
        <f t="shared" si="5"/>
        <v>0.14170920974459619</v>
      </c>
      <c r="Q4" s="3">
        <f>IF(ISNUMBER(P4),SUMIF(A:A,A4,P:P),"")</f>
        <v>0.99999999999999989</v>
      </c>
      <c r="R4" s="3">
        <f t="shared" si="6"/>
        <v>0.14170920974459619</v>
      </c>
      <c r="S4" s="7">
        <f t="shared" si="7"/>
        <v>7.0567043723009197</v>
      </c>
    </row>
    <row r="5" spans="1:19" x14ac:dyDescent="0.3">
      <c r="A5" s="1">
        <v>2</v>
      </c>
      <c r="B5" s="5">
        <v>0.52777777777777779</v>
      </c>
      <c r="C5" s="1" t="s">
        <v>27</v>
      </c>
      <c r="D5" s="1">
        <v>2</v>
      </c>
      <c r="E5" s="1">
        <v>7</v>
      </c>
      <c r="F5" s="1" t="s">
        <v>22</v>
      </c>
      <c r="G5" s="1">
        <v>48.26</v>
      </c>
      <c r="H5" s="1">
        <f>1+COUNTIFS(A:A,A5,G:G,"&gt;"&amp;G5)</f>
        <v>4</v>
      </c>
      <c r="I5" s="2">
        <f>AVERAGEIF(A:A,A5,G:G)</f>
        <v>48.157142857142851</v>
      </c>
      <c r="J5" s="2">
        <f t="shared" si="0"/>
        <v>0.10285714285714675</v>
      </c>
      <c r="K5" s="2">
        <f t="shared" si="1"/>
        <v>90.102857142857147</v>
      </c>
      <c r="L5" s="2">
        <f t="shared" si="2"/>
        <v>222.77703507510378</v>
      </c>
      <c r="M5" s="2">
        <f>SUMIF(A:A,A5,L:L)</f>
        <v>1837.4785697538719</v>
      </c>
      <c r="N5" s="3">
        <f t="shared" si="3"/>
        <v>0.1212406167572036</v>
      </c>
      <c r="O5" s="6">
        <f t="shared" si="4"/>
        <v>8.2480609778041583</v>
      </c>
      <c r="P5" s="3">
        <f t="shared" si="5"/>
        <v>0.1212406167572036</v>
      </c>
      <c r="Q5" s="3">
        <f>IF(ISNUMBER(P5),SUMIF(A:A,A5,P:P),"")</f>
        <v>0.99999999999999989</v>
      </c>
      <c r="R5" s="3">
        <f t="shared" si="6"/>
        <v>0.1212406167572036</v>
      </c>
      <c r="S5" s="7">
        <f t="shared" si="7"/>
        <v>8.2480609778041583</v>
      </c>
    </row>
    <row r="6" spans="1:19" x14ac:dyDescent="0.3">
      <c r="A6" s="1">
        <v>2</v>
      </c>
      <c r="B6" s="5">
        <v>0.52777777777777779</v>
      </c>
      <c r="C6" s="1" t="s">
        <v>27</v>
      </c>
      <c r="D6" s="1">
        <v>2</v>
      </c>
      <c r="E6" s="1">
        <v>8</v>
      </c>
      <c r="F6" s="1" t="s">
        <v>31</v>
      </c>
      <c r="G6" s="1">
        <v>44.4</v>
      </c>
      <c r="H6" s="1">
        <f>1+COUNTIFS(A:A,A6,G:G,"&gt;"&amp;G6)</f>
        <v>5</v>
      </c>
      <c r="I6" s="2">
        <f>AVERAGEIF(A:A,A6,G:G)</f>
        <v>48.157142857142851</v>
      </c>
      <c r="J6" s="2">
        <f t="shared" si="0"/>
        <v>-3.7571428571428527</v>
      </c>
      <c r="K6" s="2">
        <f t="shared" si="1"/>
        <v>86.242857142857147</v>
      </c>
      <c r="L6" s="2">
        <f t="shared" si="2"/>
        <v>176.72086053298978</v>
      </c>
      <c r="M6" s="2">
        <f>SUMIF(A:A,A6,L:L)</f>
        <v>1837.4785697538719</v>
      </c>
      <c r="N6" s="3">
        <f t="shared" si="3"/>
        <v>9.6175739647761618E-2</v>
      </c>
      <c r="O6" s="6">
        <f t="shared" si="4"/>
        <v>10.397632538750887</v>
      </c>
      <c r="P6" s="3">
        <f t="shared" si="5"/>
        <v>9.6175739647761618E-2</v>
      </c>
      <c r="Q6" s="3">
        <f>IF(ISNUMBER(P6),SUMIF(A:A,A6,P:P),"")</f>
        <v>0.99999999999999989</v>
      </c>
      <c r="R6" s="3">
        <f t="shared" si="6"/>
        <v>9.6175739647761618E-2</v>
      </c>
      <c r="S6" s="7">
        <f t="shared" si="7"/>
        <v>10.397632538750887</v>
      </c>
    </row>
    <row r="7" spans="1:19" x14ac:dyDescent="0.3">
      <c r="A7" s="1">
        <v>2</v>
      </c>
      <c r="B7" s="5">
        <v>0.52777777777777779</v>
      </c>
      <c r="C7" s="1" t="s">
        <v>27</v>
      </c>
      <c r="D7" s="1">
        <v>2</v>
      </c>
      <c r="E7" s="1">
        <v>9</v>
      </c>
      <c r="F7" s="1" t="s">
        <v>32</v>
      </c>
      <c r="G7" s="1">
        <v>37.81</v>
      </c>
      <c r="H7" s="1">
        <f>1+COUNTIFS(A:A,A7,G:G,"&gt;"&amp;G7)</f>
        <v>6</v>
      </c>
      <c r="I7" s="2">
        <f>AVERAGEIF(A:A,A7,G:G)</f>
        <v>48.157142857142851</v>
      </c>
      <c r="J7" s="2">
        <f t="shared" si="0"/>
        <v>-10.347142857142849</v>
      </c>
      <c r="K7" s="2">
        <f t="shared" si="1"/>
        <v>79.652857142857158</v>
      </c>
      <c r="L7" s="2">
        <f t="shared" si="2"/>
        <v>119.00570445644992</v>
      </c>
      <c r="M7" s="2">
        <f>SUMIF(A:A,A7,L:L)</f>
        <v>1837.4785697538719</v>
      </c>
      <c r="N7" s="3">
        <f t="shared" si="3"/>
        <v>6.4765764572911777E-2</v>
      </c>
      <c r="O7" s="6">
        <f t="shared" si="4"/>
        <v>15.44025623096325</v>
      </c>
      <c r="P7" s="3">
        <f t="shared" si="5"/>
        <v>6.4765764572911777E-2</v>
      </c>
      <c r="Q7" s="3">
        <f>IF(ISNUMBER(P7),SUMIF(A:A,A7,P:P),"")</f>
        <v>0.99999999999999989</v>
      </c>
      <c r="R7" s="3">
        <f t="shared" si="6"/>
        <v>6.4765764572911777E-2</v>
      </c>
      <c r="S7" s="7">
        <f t="shared" si="7"/>
        <v>15.44025623096325</v>
      </c>
    </row>
    <row r="8" spans="1:19" x14ac:dyDescent="0.3">
      <c r="A8" s="1">
        <v>2</v>
      </c>
      <c r="B8" s="5">
        <v>0.52777777777777779</v>
      </c>
      <c r="C8" s="1" t="s">
        <v>27</v>
      </c>
      <c r="D8" s="1">
        <v>2</v>
      </c>
      <c r="E8" s="1">
        <v>4</v>
      </c>
      <c r="F8" s="1" t="s">
        <v>30</v>
      </c>
      <c r="G8" s="1">
        <v>33.619999999999997</v>
      </c>
      <c r="H8" s="1">
        <f>1+COUNTIFS(A:A,A8,G:G,"&gt;"&amp;G8)</f>
        <v>7</v>
      </c>
      <c r="I8" s="2">
        <f>AVERAGEIF(A:A,A8,G:G)</f>
        <v>48.157142857142851</v>
      </c>
      <c r="J8" s="2">
        <f t="shared" si="0"/>
        <v>-14.537142857142854</v>
      </c>
      <c r="K8" s="2">
        <f t="shared" si="1"/>
        <v>75.462857142857146</v>
      </c>
      <c r="L8" s="2">
        <f t="shared" si="2"/>
        <v>92.552072176227853</v>
      </c>
      <c r="M8" s="2">
        <f>SUMIF(A:A,A8,L:L)</f>
        <v>1837.4785697538719</v>
      </c>
      <c r="N8" s="3">
        <f t="shared" si="3"/>
        <v>5.0369062093945996E-2</v>
      </c>
      <c r="O8" s="6">
        <f t="shared" si="4"/>
        <v>19.853456832983056</v>
      </c>
      <c r="P8" s="3">
        <f t="shared" si="5"/>
        <v>5.0369062093945996E-2</v>
      </c>
      <c r="Q8" s="3">
        <f>IF(ISNUMBER(P8),SUMIF(A:A,A8,P:P),"")</f>
        <v>0.99999999999999989</v>
      </c>
      <c r="R8" s="3">
        <f t="shared" si="6"/>
        <v>5.0369062093945996E-2</v>
      </c>
      <c r="S8" s="7">
        <f t="shared" si="7"/>
        <v>19.853456832983056</v>
      </c>
    </row>
    <row r="9" spans="1:19" x14ac:dyDescent="0.3">
      <c r="A9" s="1">
        <v>4</v>
      </c>
      <c r="B9" s="5">
        <v>0.55555555555555558</v>
      </c>
      <c r="C9" s="1" t="s">
        <v>27</v>
      </c>
      <c r="D9" s="1">
        <v>3</v>
      </c>
      <c r="E9" s="1">
        <v>7</v>
      </c>
      <c r="F9" s="1" t="s">
        <v>38</v>
      </c>
      <c r="G9" s="1">
        <v>65.959999999999994</v>
      </c>
      <c r="H9" s="1">
        <f>1+COUNTIFS(A:A,A9,G:G,"&gt;"&amp;G9)</f>
        <v>1</v>
      </c>
      <c r="I9" s="2">
        <f>AVERAGEIF(A:A,A9,G:G)</f>
        <v>45.44</v>
      </c>
      <c r="J9" s="2">
        <f t="shared" si="0"/>
        <v>20.519999999999996</v>
      </c>
      <c r="K9" s="2">
        <f t="shared" si="1"/>
        <v>110.52</v>
      </c>
      <c r="L9" s="2">
        <f t="shared" si="2"/>
        <v>758.3916948519626</v>
      </c>
      <c r="M9" s="2">
        <f>SUMIF(A:A,A9,L:L)</f>
        <v>2958.6578009612031</v>
      </c>
      <c r="N9" s="3">
        <f t="shared" si="3"/>
        <v>0.25632964197670233</v>
      </c>
      <c r="O9" s="6">
        <f t="shared" si="4"/>
        <v>3.901226531151202</v>
      </c>
      <c r="P9" s="3">
        <f t="shared" si="5"/>
        <v>0.25632964197670233</v>
      </c>
      <c r="Q9" s="3">
        <f>IF(ISNUMBER(P9),SUMIF(A:A,A9,P:P),"")</f>
        <v>0.96067485051042734</v>
      </c>
      <c r="R9" s="3">
        <f t="shared" si="6"/>
        <v>0.26682247572163348</v>
      </c>
      <c r="S9" s="7">
        <f t="shared" si="7"/>
        <v>3.7478102146209937</v>
      </c>
    </row>
    <row r="10" spans="1:19" x14ac:dyDescent="0.3">
      <c r="A10" s="1">
        <v>4</v>
      </c>
      <c r="B10" s="5">
        <v>0.55555555555555558</v>
      </c>
      <c r="C10" s="1" t="s">
        <v>27</v>
      </c>
      <c r="D10" s="1">
        <v>3</v>
      </c>
      <c r="E10" s="1">
        <v>6</v>
      </c>
      <c r="F10" s="1" t="s">
        <v>37</v>
      </c>
      <c r="G10" s="1">
        <v>55.88</v>
      </c>
      <c r="H10" s="1">
        <f>1+COUNTIFS(A:A,A10,G:G,"&gt;"&amp;G10)</f>
        <v>2</v>
      </c>
      <c r="I10" s="2">
        <f>AVERAGEIF(A:A,A10,G:G)</f>
        <v>45.44</v>
      </c>
      <c r="J10" s="2">
        <f t="shared" si="0"/>
        <v>10.440000000000005</v>
      </c>
      <c r="K10" s="2">
        <f t="shared" si="1"/>
        <v>100.44</v>
      </c>
      <c r="L10" s="2">
        <f t="shared" si="2"/>
        <v>414.22114587990831</v>
      </c>
      <c r="M10" s="2">
        <f>SUMIF(A:A,A10,L:L)</f>
        <v>2958.6578009612031</v>
      </c>
      <c r="N10" s="3">
        <f t="shared" si="3"/>
        <v>0.14000306008533225</v>
      </c>
      <c r="O10" s="6">
        <f t="shared" si="4"/>
        <v>7.1427010194669833</v>
      </c>
      <c r="P10" s="3">
        <f t="shared" si="5"/>
        <v>0.14000306008533225</v>
      </c>
      <c r="Q10" s="3">
        <f>IF(ISNUMBER(P10),SUMIF(A:A,A10,P:P),"")</f>
        <v>0.96067485051042734</v>
      </c>
      <c r="R10" s="3">
        <f t="shared" si="6"/>
        <v>0.14573407434466054</v>
      </c>
      <c r="S10" s="7">
        <f t="shared" si="7"/>
        <v>6.8618132341171201</v>
      </c>
    </row>
    <row r="11" spans="1:19" x14ac:dyDescent="0.3">
      <c r="A11" s="1">
        <v>4</v>
      </c>
      <c r="B11" s="5">
        <v>0.55555555555555558</v>
      </c>
      <c r="C11" s="1" t="s">
        <v>27</v>
      </c>
      <c r="D11" s="1">
        <v>3</v>
      </c>
      <c r="E11" s="1">
        <v>4</v>
      </c>
      <c r="F11" s="1" t="s">
        <v>35</v>
      </c>
      <c r="G11" s="1">
        <v>55.49</v>
      </c>
      <c r="H11" s="1">
        <f>1+COUNTIFS(A:A,A11,G:G,"&gt;"&amp;G11)</f>
        <v>3</v>
      </c>
      <c r="I11" s="2">
        <f>AVERAGEIF(A:A,A11,G:G)</f>
        <v>45.44</v>
      </c>
      <c r="J11" s="2">
        <f t="shared" si="0"/>
        <v>10.050000000000004</v>
      </c>
      <c r="K11" s="2">
        <f t="shared" si="1"/>
        <v>100.05000000000001</v>
      </c>
      <c r="L11" s="2">
        <f t="shared" si="2"/>
        <v>404.64089711957604</v>
      </c>
      <c r="M11" s="2">
        <f>SUMIF(A:A,A11,L:L)</f>
        <v>2958.6578009612031</v>
      </c>
      <c r="N11" s="3">
        <f t="shared" si="3"/>
        <v>0.13676502128367704</v>
      </c>
      <c r="O11" s="6">
        <f t="shared" si="4"/>
        <v>7.3118110947813699</v>
      </c>
      <c r="P11" s="3">
        <f t="shared" si="5"/>
        <v>0.13676502128367704</v>
      </c>
      <c r="Q11" s="3">
        <f>IF(ISNUMBER(P11),SUMIF(A:A,A11,P:P),"")</f>
        <v>0.96067485051042734</v>
      </c>
      <c r="R11" s="3">
        <f t="shared" si="6"/>
        <v>0.1423634866791931</v>
      </c>
      <c r="S11" s="7">
        <f t="shared" si="7"/>
        <v>7.0242730304395762</v>
      </c>
    </row>
    <row r="12" spans="1:19" x14ac:dyDescent="0.3">
      <c r="A12" s="1">
        <v>4</v>
      </c>
      <c r="B12" s="5">
        <v>0.55555555555555558</v>
      </c>
      <c r="C12" s="1" t="s">
        <v>27</v>
      </c>
      <c r="D12" s="1">
        <v>3</v>
      </c>
      <c r="E12" s="1">
        <v>5</v>
      </c>
      <c r="F12" s="1" t="s">
        <v>36</v>
      </c>
      <c r="G12" s="1">
        <v>54.17</v>
      </c>
      <c r="H12" s="1">
        <f>1+COUNTIFS(A:A,A12,G:G,"&gt;"&amp;G12)</f>
        <v>4</v>
      </c>
      <c r="I12" s="2">
        <f>AVERAGEIF(A:A,A12,G:G)</f>
        <v>45.44</v>
      </c>
      <c r="J12" s="2">
        <f t="shared" si="0"/>
        <v>8.730000000000004</v>
      </c>
      <c r="K12" s="2">
        <f t="shared" si="1"/>
        <v>98.73</v>
      </c>
      <c r="L12" s="2">
        <f t="shared" si="2"/>
        <v>373.82957061055316</v>
      </c>
      <c r="M12" s="2">
        <f>SUMIF(A:A,A12,L:L)</f>
        <v>2958.6578009612031</v>
      </c>
      <c r="N12" s="3">
        <f t="shared" si="3"/>
        <v>0.12635106719307118</v>
      </c>
      <c r="O12" s="6">
        <f t="shared" si="4"/>
        <v>7.9144563019158882</v>
      </c>
      <c r="P12" s="3">
        <f t="shared" si="5"/>
        <v>0.12635106719307118</v>
      </c>
      <c r="Q12" s="3">
        <f>IF(ISNUMBER(P12),SUMIF(A:A,A12,P:P),"")</f>
        <v>0.96067485051042734</v>
      </c>
      <c r="R12" s="3">
        <f t="shared" si="6"/>
        <v>0.13152323819650127</v>
      </c>
      <c r="S12" s="7">
        <f t="shared" si="7"/>
        <v>7.6032191247143546</v>
      </c>
    </row>
    <row r="13" spans="1:19" x14ac:dyDescent="0.3">
      <c r="A13" s="1">
        <v>4</v>
      </c>
      <c r="B13" s="5">
        <v>0.55555555555555558</v>
      </c>
      <c r="C13" s="1" t="s">
        <v>27</v>
      </c>
      <c r="D13" s="1">
        <v>3</v>
      </c>
      <c r="E13" s="1">
        <v>2</v>
      </c>
      <c r="F13" s="1" t="s">
        <v>33</v>
      </c>
      <c r="G13" s="1">
        <v>46.81</v>
      </c>
      <c r="H13" s="1">
        <f>1+COUNTIFS(A:A,A13,G:G,"&gt;"&amp;G13)</f>
        <v>5</v>
      </c>
      <c r="I13" s="2">
        <f>AVERAGEIF(A:A,A13,G:G)</f>
        <v>45.44</v>
      </c>
      <c r="J13" s="2">
        <f t="shared" si="0"/>
        <v>1.3700000000000045</v>
      </c>
      <c r="K13" s="2">
        <f t="shared" si="1"/>
        <v>91.37</v>
      </c>
      <c r="L13" s="2">
        <f t="shared" si="2"/>
        <v>240.37495098539256</v>
      </c>
      <c r="M13" s="2">
        <f>SUMIF(A:A,A13,L:L)</f>
        <v>2958.6578009612031</v>
      </c>
      <c r="N13" s="3">
        <f t="shared" si="3"/>
        <v>8.1244593716549449E-2</v>
      </c>
      <c r="O13" s="6">
        <f t="shared" si="4"/>
        <v>12.308511302165586</v>
      </c>
      <c r="P13" s="3">
        <f t="shared" si="5"/>
        <v>8.1244593716549449E-2</v>
      </c>
      <c r="Q13" s="3">
        <f>IF(ISNUMBER(P13),SUMIF(A:A,A13,P:P),"")</f>
        <v>0.96067485051042734</v>
      </c>
      <c r="R13" s="3">
        <f t="shared" si="6"/>
        <v>8.4570334773916941E-2</v>
      </c>
      <c r="S13" s="7">
        <f t="shared" si="7"/>
        <v>11.824477255213829</v>
      </c>
    </row>
    <row r="14" spans="1:19" x14ac:dyDescent="0.3">
      <c r="A14" s="1">
        <v>4</v>
      </c>
      <c r="B14" s="5">
        <v>0.55555555555555558</v>
      </c>
      <c r="C14" s="1" t="s">
        <v>27</v>
      </c>
      <c r="D14" s="1">
        <v>3</v>
      </c>
      <c r="E14" s="1">
        <v>9</v>
      </c>
      <c r="F14" s="1" t="s">
        <v>23</v>
      </c>
      <c r="G14" s="1">
        <v>46.67</v>
      </c>
      <c r="H14" s="1">
        <f>1+COUNTIFS(A:A,A14,G:G,"&gt;"&amp;G14)</f>
        <v>6</v>
      </c>
      <c r="I14" s="2">
        <f>AVERAGEIF(A:A,A14,G:G)</f>
        <v>45.44</v>
      </c>
      <c r="J14" s="2">
        <f t="shared" si="0"/>
        <v>1.230000000000004</v>
      </c>
      <c r="K14" s="2">
        <f t="shared" si="1"/>
        <v>91.23</v>
      </c>
      <c r="L14" s="2">
        <f t="shared" si="2"/>
        <v>238.36425812996814</v>
      </c>
      <c r="M14" s="2">
        <f>SUMIF(A:A,A14,L:L)</f>
        <v>2958.6578009612031</v>
      </c>
      <c r="N14" s="3">
        <f t="shared" si="3"/>
        <v>8.0564997429756424E-2</v>
      </c>
      <c r="O14" s="6">
        <f t="shared" si="4"/>
        <v>12.41233825982415</v>
      </c>
      <c r="P14" s="3">
        <f t="shared" si="5"/>
        <v>8.0564997429756424E-2</v>
      </c>
      <c r="Q14" s="3">
        <f>IF(ISNUMBER(P14),SUMIF(A:A,A14,P:P),"")</f>
        <v>0.96067485051042734</v>
      </c>
      <c r="R14" s="3">
        <f t="shared" si="6"/>
        <v>8.3862919266545294E-2</v>
      </c>
      <c r="S14" s="7">
        <f t="shared" si="7"/>
        <v>11.924221202241421</v>
      </c>
    </row>
    <row r="15" spans="1:19" x14ac:dyDescent="0.3">
      <c r="A15" s="1">
        <v>4</v>
      </c>
      <c r="B15" s="5">
        <v>0.55555555555555558</v>
      </c>
      <c r="C15" s="1" t="s">
        <v>27</v>
      </c>
      <c r="D15" s="1">
        <v>3</v>
      </c>
      <c r="E15" s="1">
        <v>10</v>
      </c>
      <c r="F15" s="1" t="s">
        <v>40</v>
      </c>
      <c r="G15" s="1">
        <v>45.88</v>
      </c>
      <c r="H15" s="1">
        <f>1+COUNTIFS(A:A,A15,G:G,"&gt;"&amp;G15)</f>
        <v>7</v>
      </c>
      <c r="I15" s="2">
        <f>AVERAGEIF(A:A,A15,G:G)</f>
        <v>45.44</v>
      </c>
      <c r="J15" s="2">
        <f t="shared" si="0"/>
        <v>0.44000000000000483</v>
      </c>
      <c r="K15" s="2">
        <f t="shared" si="1"/>
        <v>90.44</v>
      </c>
      <c r="L15" s="2">
        <f t="shared" si="2"/>
        <v>227.32938477509475</v>
      </c>
      <c r="M15" s="2">
        <f>SUMIF(A:A,A15,L:L)</f>
        <v>2958.6578009612031</v>
      </c>
      <c r="N15" s="3">
        <f t="shared" si="3"/>
        <v>7.683530846360144E-2</v>
      </c>
      <c r="O15" s="6">
        <f t="shared" si="4"/>
        <v>13.014849813139252</v>
      </c>
      <c r="P15" s="3">
        <f t="shared" si="5"/>
        <v>7.683530846360144E-2</v>
      </c>
      <c r="Q15" s="3">
        <f>IF(ISNUMBER(P15),SUMIF(A:A,A15,P:P),"")</f>
        <v>0.96067485051042734</v>
      </c>
      <c r="R15" s="3">
        <f t="shared" si="6"/>
        <v>7.9980555775741591E-2</v>
      </c>
      <c r="S15" s="7">
        <f t="shared" si="7"/>
        <v>12.503038898653212</v>
      </c>
    </row>
    <row r="16" spans="1:19" x14ac:dyDescent="0.3">
      <c r="A16" s="1">
        <v>4</v>
      </c>
      <c r="B16" s="5">
        <v>0.55555555555555558</v>
      </c>
      <c r="C16" s="1" t="s">
        <v>27</v>
      </c>
      <c r="D16" s="1">
        <v>3</v>
      </c>
      <c r="E16" s="1">
        <v>8</v>
      </c>
      <c r="F16" s="1" t="s">
        <v>39</v>
      </c>
      <c r="G16" s="1">
        <v>42.46</v>
      </c>
      <c r="H16" s="1">
        <f>1+COUNTIFS(A:A,A16,G:G,"&gt;"&amp;G16)</f>
        <v>8</v>
      </c>
      <c r="I16" s="2">
        <f>AVERAGEIF(A:A,A16,G:G)</f>
        <v>45.44</v>
      </c>
      <c r="J16" s="2">
        <f t="shared" si="0"/>
        <v>-2.9799999999999969</v>
      </c>
      <c r="K16" s="2">
        <f t="shared" si="1"/>
        <v>87.02000000000001</v>
      </c>
      <c r="L16" s="2">
        <f t="shared" si="2"/>
        <v>185.15623829745789</v>
      </c>
      <c r="M16" s="2">
        <f>SUMIF(A:A,A16,L:L)</f>
        <v>2958.6578009612031</v>
      </c>
      <c r="N16" s="3">
        <f t="shared" si="3"/>
        <v>6.2581160361737234E-2</v>
      </c>
      <c r="O16" s="6">
        <f t="shared" si="4"/>
        <v>15.979249892774604</v>
      </c>
      <c r="P16" s="3">
        <f t="shared" si="5"/>
        <v>6.2581160361737234E-2</v>
      </c>
      <c r="Q16" s="3">
        <f>IF(ISNUMBER(P16),SUMIF(A:A,A16,P:P),"")</f>
        <v>0.96067485051042734</v>
      </c>
      <c r="R16" s="3">
        <f t="shared" si="6"/>
        <v>6.5142915241807903E-2</v>
      </c>
      <c r="S16" s="7">
        <f t="shared" si="7"/>
        <v>15.350863502010002</v>
      </c>
    </row>
    <row r="17" spans="1:19" x14ac:dyDescent="0.3">
      <c r="A17" s="1">
        <v>4</v>
      </c>
      <c r="B17" s="5">
        <v>0.55555555555555558</v>
      </c>
      <c r="C17" s="1" t="s">
        <v>27</v>
      </c>
      <c r="D17" s="1">
        <v>3</v>
      </c>
      <c r="E17" s="1">
        <v>3</v>
      </c>
      <c r="F17" s="1" t="s">
        <v>34</v>
      </c>
      <c r="G17" s="1">
        <v>30.14</v>
      </c>
      <c r="H17" s="1">
        <f>1+COUNTIFS(A:A,A17,G:G,"&gt;"&amp;G17)</f>
        <v>9</v>
      </c>
      <c r="I17" s="2">
        <f>AVERAGEIF(A:A,A17,G:G)</f>
        <v>45.44</v>
      </c>
      <c r="J17" s="2">
        <f t="shared" si="0"/>
        <v>-15.299999999999997</v>
      </c>
      <c r="K17" s="2">
        <f t="shared" si="1"/>
        <v>74.7</v>
      </c>
      <c r="L17" s="2">
        <f t="shared" si="2"/>
        <v>88.411318608053222</v>
      </c>
      <c r="M17" s="2">
        <f>SUMIF(A:A,A17,L:L)</f>
        <v>2958.6578009612031</v>
      </c>
      <c r="N17" s="3">
        <f t="shared" si="3"/>
        <v>2.9882238689222636E-2</v>
      </c>
      <c r="O17" s="6">
        <f t="shared" si="4"/>
        <v>33.464694877785753</v>
      </c>
      <c r="P17" s="3" t="str">
        <f t="shared" si="5"/>
        <v/>
      </c>
      <c r="Q17" s="3" t="str">
        <f>IF(ISNUMBER(P17),SUMIF(A:A,A17,P:P),"")</f>
        <v/>
      </c>
      <c r="R17" s="3" t="str">
        <f t="shared" si="6"/>
        <v/>
      </c>
      <c r="S17" s="7" t="str">
        <f t="shared" si="7"/>
        <v/>
      </c>
    </row>
    <row r="18" spans="1:19" x14ac:dyDescent="0.3">
      <c r="A18" s="1">
        <v>4</v>
      </c>
      <c r="B18" s="5">
        <v>0.55555555555555558</v>
      </c>
      <c r="C18" s="1" t="s">
        <v>27</v>
      </c>
      <c r="D18" s="1">
        <v>3</v>
      </c>
      <c r="E18" s="1">
        <v>11</v>
      </c>
      <c r="F18" s="1" t="s">
        <v>41</v>
      </c>
      <c r="G18" s="1">
        <v>10.94</v>
      </c>
      <c r="H18" s="1">
        <f>1+COUNTIFS(A:A,A18,G:G,"&gt;"&amp;G18)</f>
        <v>10</v>
      </c>
      <c r="I18" s="2">
        <f>AVERAGEIF(A:A,A18,G:G)</f>
        <v>45.44</v>
      </c>
      <c r="J18" s="2">
        <f t="shared" si="0"/>
        <v>-34.5</v>
      </c>
      <c r="K18" s="2">
        <f t="shared" si="1"/>
        <v>55.5</v>
      </c>
      <c r="L18" s="2">
        <f t="shared" si="2"/>
        <v>27.938341703236507</v>
      </c>
      <c r="M18" s="2">
        <f>SUMIF(A:A,A18,L:L)</f>
        <v>2958.6578009612031</v>
      </c>
      <c r="N18" s="3">
        <f t="shared" si="3"/>
        <v>9.4429108003500611E-3</v>
      </c>
      <c r="O18" s="6">
        <f t="shared" si="4"/>
        <v>105.89954952904233</v>
      </c>
      <c r="P18" s="3" t="str">
        <f t="shared" si="5"/>
        <v/>
      </c>
      <c r="Q18" s="3" t="str">
        <f>IF(ISNUMBER(P18),SUMIF(A:A,A18,P:P),"")</f>
        <v/>
      </c>
      <c r="R18" s="3" t="str">
        <f t="shared" si="6"/>
        <v/>
      </c>
      <c r="S18" s="7" t="str">
        <f t="shared" si="7"/>
        <v/>
      </c>
    </row>
    <row r="19" spans="1:19" x14ac:dyDescent="0.3">
      <c r="A19" s="1">
        <v>6</v>
      </c>
      <c r="B19" s="5">
        <v>0.57986111111111105</v>
      </c>
      <c r="C19" s="1" t="s">
        <v>27</v>
      </c>
      <c r="D19" s="1">
        <v>4</v>
      </c>
      <c r="E19" s="1">
        <v>1</v>
      </c>
      <c r="F19" s="1" t="s">
        <v>42</v>
      </c>
      <c r="G19" s="1">
        <v>79.87</v>
      </c>
      <c r="H19" s="1">
        <f>1+COUNTIFS(A:A,A19,G:G,"&gt;"&amp;G19)</f>
        <v>1</v>
      </c>
      <c r="I19" s="2">
        <f>AVERAGEIF(A:A,A19,G:G)</f>
        <v>49.692142857142862</v>
      </c>
      <c r="J19" s="2">
        <f t="shared" ref="J19:J32" si="8">G19-I19</f>
        <v>30.177857142857142</v>
      </c>
      <c r="K19" s="2">
        <f t="shared" ref="K19:K32" si="9">90+J19</f>
        <v>120.17785714285714</v>
      </c>
      <c r="L19" s="2">
        <f t="shared" ref="L19:L32" si="10">EXP(0.06*K19)</f>
        <v>1353.8009429178594</v>
      </c>
      <c r="M19" s="2">
        <f>SUMIF(A:A,A19,L:L)</f>
        <v>4312.3621365981862</v>
      </c>
      <c r="N19" s="3">
        <f t="shared" ref="N19:N32" si="11">L19/M19</f>
        <v>0.31393489230146321</v>
      </c>
      <c r="O19" s="6">
        <f t="shared" ref="O19:O32" si="12">1/N19</f>
        <v>3.1853738610225171</v>
      </c>
      <c r="P19" s="3">
        <f t="shared" ref="P19:P32" si="13">IF(O19&gt;21,"",N19)</f>
        <v>0.31393489230146321</v>
      </c>
      <c r="Q19" s="3">
        <f>IF(ISNUMBER(P19),SUMIF(A:A,A19,P:P),"")</f>
        <v>0.86513297516445431</v>
      </c>
      <c r="R19" s="3">
        <f t="shared" ref="R19:R32" si="14">IFERROR(P19*(1/Q19),"")</f>
        <v>0.36287472713866548</v>
      </c>
      <c r="S19" s="7">
        <f t="shared" ref="S19:S32" si="15">IFERROR(1/R19,"")</f>
        <v>2.7557719653974955</v>
      </c>
    </row>
    <row r="20" spans="1:19" x14ac:dyDescent="0.3">
      <c r="A20" s="1">
        <v>6</v>
      </c>
      <c r="B20" s="5">
        <v>0.57986111111111105</v>
      </c>
      <c r="C20" s="1" t="s">
        <v>27</v>
      </c>
      <c r="D20" s="1">
        <v>4</v>
      </c>
      <c r="E20" s="1">
        <v>12</v>
      </c>
      <c r="F20" s="1" t="s">
        <v>50</v>
      </c>
      <c r="G20" s="1">
        <v>60.18</v>
      </c>
      <c r="H20" s="1">
        <f>1+COUNTIFS(A:A,A20,G:G,"&gt;"&amp;G20)</f>
        <v>2</v>
      </c>
      <c r="I20" s="2">
        <f>AVERAGEIF(A:A,A20,G:G)</f>
        <v>49.692142857142862</v>
      </c>
      <c r="J20" s="2">
        <f t="shared" si="8"/>
        <v>10.487857142857138</v>
      </c>
      <c r="K20" s="2">
        <f t="shared" si="9"/>
        <v>100.48785714285714</v>
      </c>
      <c r="L20" s="2">
        <f t="shared" si="10"/>
        <v>415.412261596522</v>
      </c>
      <c r="M20" s="2">
        <f>SUMIF(A:A,A20,L:L)</f>
        <v>4312.3621365981862</v>
      </c>
      <c r="N20" s="3">
        <f t="shared" si="11"/>
        <v>9.63305604765885E-2</v>
      </c>
      <c r="O20" s="6">
        <f t="shared" si="12"/>
        <v>10.380921641611677</v>
      </c>
      <c r="P20" s="3">
        <f t="shared" si="13"/>
        <v>9.63305604765885E-2</v>
      </c>
      <c r="Q20" s="3">
        <f>IF(ISNUMBER(P20),SUMIF(A:A,A20,P:P),"")</f>
        <v>0.86513297516445431</v>
      </c>
      <c r="R20" s="3">
        <f t="shared" si="14"/>
        <v>0.11134769248424138</v>
      </c>
      <c r="S20" s="7">
        <f t="shared" si="15"/>
        <v>8.980877624756582</v>
      </c>
    </row>
    <row r="21" spans="1:19" x14ac:dyDescent="0.3">
      <c r="A21" s="1">
        <v>6</v>
      </c>
      <c r="B21" s="5">
        <v>0.57986111111111105</v>
      </c>
      <c r="C21" s="1" t="s">
        <v>27</v>
      </c>
      <c r="D21" s="1">
        <v>4</v>
      </c>
      <c r="E21" s="1">
        <v>2</v>
      </c>
      <c r="F21" s="1" t="s">
        <v>43</v>
      </c>
      <c r="G21" s="1">
        <v>59.8</v>
      </c>
      <c r="H21" s="1">
        <f>1+COUNTIFS(A:A,A21,G:G,"&gt;"&amp;G21)</f>
        <v>3</v>
      </c>
      <c r="I21" s="2">
        <f>AVERAGEIF(A:A,A21,G:G)</f>
        <v>49.692142857142862</v>
      </c>
      <c r="J21" s="2">
        <f t="shared" si="8"/>
        <v>10.107857142857135</v>
      </c>
      <c r="K21" s="2">
        <f t="shared" si="9"/>
        <v>100.10785714285714</v>
      </c>
      <c r="L21" s="2">
        <f t="shared" si="10"/>
        <v>406.04802004128095</v>
      </c>
      <c r="M21" s="2">
        <f>SUMIF(A:A,A21,L:L)</f>
        <v>4312.3621365981862</v>
      </c>
      <c r="N21" s="3">
        <f t="shared" si="11"/>
        <v>9.4159072726112139E-2</v>
      </c>
      <c r="O21" s="6">
        <f t="shared" si="12"/>
        <v>10.62032548800452</v>
      </c>
      <c r="P21" s="3">
        <f t="shared" si="13"/>
        <v>9.4159072726112139E-2</v>
      </c>
      <c r="Q21" s="3">
        <f>IF(ISNUMBER(P21),SUMIF(A:A,A21,P:P),"")</f>
        <v>0.86513297516445431</v>
      </c>
      <c r="R21" s="3">
        <f t="shared" si="14"/>
        <v>0.10883768788054034</v>
      </c>
      <c r="S21" s="7">
        <f t="shared" si="15"/>
        <v>9.1879937866522354</v>
      </c>
    </row>
    <row r="22" spans="1:19" x14ac:dyDescent="0.3">
      <c r="A22" s="1">
        <v>6</v>
      </c>
      <c r="B22" s="5">
        <v>0.57986111111111105</v>
      </c>
      <c r="C22" s="1" t="s">
        <v>27</v>
      </c>
      <c r="D22" s="1">
        <v>4</v>
      </c>
      <c r="E22" s="1">
        <v>6</v>
      </c>
      <c r="F22" s="1" t="s">
        <v>45</v>
      </c>
      <c r="G22" s="1">
        <v>56.94</v>
      </c>
      <c r="H22" s="1">
        <f>1+COUNTIFS(A:A,A22,G:G,"&gt;"&amp;G22)</f>
        <v>4</v>
      </c>
      <c r="I22" s="2">
        <f>AVERAGEIF(A:A,A22,G:G)</f>
        <v>49.692142857142862</v>
      </c>
      <c r="J22" s="2">
        <f t="shared" si="8"/>
        <v>7.2478571428571357</v>
      </c>
      <c r="K22" s="2">
        <f t="shared" si="9"/>
        <v>97.247857142857129</v>
      </c>
      <c r="L22" s="2">
        <f t="shared" si="10"/>
        <v>342.02075712590164</v>
      </c>
      <c r="M22" s="2">
        <f>SUMIF(A:A,A22,L:L)</f>
        <v>4312.3621365981862</v>
      </c>
      <c r="N22" s="3">
        <f t="shared" si="11"/>
        <v>7.9311696534768591E-2</v>
      </c>
      <c r="O22" s="6">
        <f t="shared" si="12"/>
        <v>12.608480762501667</v>
      </c>
      <c r="P22" s="3">
        <f t="shared" si="13"/>
        <v>7.9311696534768591E-2</v>
      </c>
      <c r="Q22" s="3">
        <f>IF(ISNUMBER(P22),SUMIF(A:A,A22,P:P),"")</f>
        <v>0.86513297516445431</v>
      </c>
      <c r="R22" s="3">
        <f t="shared" si="14"/>
        <v>9.1675729409911949E-2</v>
      </c>
      <c r="S22" s="7">
        <f t="shared" si="15"/>
        <v>10.908012474366856</v>
      </c>
    </row>
    <row r="23" spans="1:19" x14ac:dyDescent="0.3">
      <c r="A23" s="1">
        <v>6</v>
      </c>
      <c r="B23" s="5">
        <v>0.57986111111111105</v>
      </c>
      <c r="C23" s="1" t="s">
        <v>27</v>
      </c>
      <c r="D23" s="1">
        <v>4</v>
      </c>
      <c r="E23" s="1">
        <v>9</v>
      </c>
      <c r="F23" s="1" t="s">
        <v>47</v>
      </c>
      <c r="G23" s="1">
        <v>54.79</v>
      </c>
      <c r="H23" s="1">
        <f>1+COUNTIFS(A:A,A23,G:G,"&gt;"&amp;G23)</f>
        <v>5</v>
      </c>
      <c r="I23" s="2">
        <f>AVERAGEIF(A:A,A23,G:G)</f>
        <v>49.692142857142862</v>
      </c>
      <c r="J23" s="2">
        <f t="shared" si="8"/>
        <v>5.0978571428571371</v>
      </c>
      <c r="K23" s="2">
        <f t="shared" si="9"/>
        <v>95.097857142857137</v>
      </c>
      <c r="L23" s="2">
        <f t="shared" si="10"/>
        <v>300.62734118985668</v>
      </c>
      <c r="M23" s="2">
        <f>SUMIF(A:A,A23,L:L)</f>
        <v>4312.3621365981862</v>
      </c>
      <c r="N23" s="3">
        <f t="shared" si="11"/>
        <v>6.9712916417313461E-2</v>
      </c>
      <c r="O23" s="6">
        <f t="shared" si="12"/>
        <v>14.344544044231755</v>
      </c>
      <c r="P23" s="3">
        <f t="shared" si="13"/>
        <v>6.9712916417313461E-2</v>
      </c>
      <c r="Q23" s="3">
        <f>IF(ISNUMBER(P23),SUMIF(A:A,A23,P:P),"")</f>
        <v>0.86513297516445431</v>
      </c>
      <c r="R23" s="3">
        <f t="shared" si="14"/>
        <v>8.0580579423714174E-2</v>
      </c>
      <c r="S23" s="7">
        <f t="shared" si="15"/>
        <v>12.409938066363774</v>
      </c>
    </row>
    <row r="24" spans="1:19" x14ac:dyDescent="0.3">
      <c r="A24" s="1">
        <v>6</v>
      </c>
      <c r="B24" s="5">
        <v>0.57986111111111105</v>
      </c>
      <c r="C24" s="1" t="s">
        <v>27</v>
      </c>
      <c r="D24" s="1">
        <v>4</v>
      </c>
      <c r="E24" s="1">
        <v>16</v>
      </c>
      <c r="F24" s="1" t="s">
        <v>54</v>
      </c>
      <c r="G24" s="1">
        <v>52.04</v>
      </c>
      <c r="H24" s="1">
        <f>1+COUNTIFS(A:A,A24,G:G,"&gt;"&amp;G24)</f>
        <v>6</v>
      </c>
      <c r="I24" s="2">
        <f>AVERAGEIF(A:A,A24,G:G)</f>
        <v>49.692142857142862</v>
      </c>
      <c r="J24" s="2">
        <f t="shared" si="8"/>
        <v>2.3478571428571371</v>
      </c>
      <c r="K24" s="2">
        <f t="shared" si="9"/>
        <v>92.347857142857137</v>
      </c>
      <c r="L24" s="2">
        <f t="shared" si="10"/>
        <v>254.90002987156922</v>
      </c>
      <c r="M24" s="2">
        <f>SUMIF(A:A,A24,L:L)</f>
        <v>4312.3621365981862</v>
      </c>
      <c r="N24" s="3">
        <f t="shared" si="11"/>
        <v>5.910914292384719E-2</v>
      </c>
      <c r="O24" s="6">
        <f t="shared" si="12"/>
        <v>16.917856536819393</v>
      </c>
      <c r="P24" s="3">
        <f t="shared" si="13"/>
        <v>5.910914292384719E-2</v>
      </c>
      <c r="Q24" s="3">
        <f>IF(ISNUMBER(P24),SUMIF(A:A,A24,P:P),"")</f>
        <v>0.86513297516445431</v>
      </c>
      <c r="R24" s="3">
        <f t="shared" si="14"/>
        <v>6.8323765965123517E-2</v>
      </c>
      <c r="S24" s="7">
        <f t="shared" si="15"/>
        <v>14.636195559103973</v>
      </c>
    </row>
    <row r="25" spans="1:19" x14ac:dyDescent="0.3">
      <c r="A25" s="1">
        <v>6</v>
      </c>
      <c r="B25" s="5">
        <v>0.57986111111111105</v>
      </c>
      <c r="C25" s="1" t="s">
        <v>27</v>
      </c>
      <c r="D25" s="1">
        <v>4</v>
      </c>
      <c r="E25" s="1">
        <v>15</v>
      </c>
      <c r="F25" s="1" t="s">
        <v>53</v>
      </c>
      <c r="G25" s="1">
        <v>50.03</v>
      </c>
      <c r="H25" s="1">
        <f>1+COUNTIFS(A:A,A25,G:G,"&gt;"&amp;G25)</f>
        <v>7</v>
      </c>
      <c r="I25" s="2">
        <f>AVERAGEIF(A:A,A25,G:G)</f>
        <v>49.692142857142862</v>
      </c>
      <c r="J25" s="2">
        <f t="shared" si="8"/>
        <v>0.33785714285713908</v>
      </c>
      <c r="K25" s="2">
        <f t="shared" si="9"/>
        <v>90.337857142857132</v>
      </c>
      <c r="L25" s="2">
        <f t="shared" si="10"/>
        <v>225.94044087097154</v>
      </c>
      <c r="M25" s="2">
        <f>SUMIF(A:A,A25,L:L)</f>
        <v>4312.3621365981862</v>
      </c>
      <c r="N25" s="3">
        <f t="shared" si="11"/>
        <v>5.2393661226514017E-2</v>
      </c>
      <c r="O25" s="6">
        <f t="shared" si="12"/>
        <v>19.086278312880072</v>
      </c>
      <c r="P25" s="3">
        <f t="shared" si="13"/>
        <v>5.2393661226514017E-2</v>
      </c>
      <c r="Q25" s="3">
        <f>IF(ISNUMBER(P25),SUMIF(A:A,A25,P:P),"")</f>
        <v>0.86513297516445431</v>
      </c>
      <c r="R25" s="3">
        <f t="shared" si="14"/>
        <v>6.0561396606752194E-2</v>
      </c>
      <c r="S25" s="7">
        <f t="shared" si="15"/>
        <v>16.512168741638739</v>
      </c>
    </row>
    <row r="26" spans="1:19" x14ac:dyDescent="0.3">
      <c r="A26" s="1">
        <v>6</v>
      </c>
      <c r="B26" s="5">
        <v>0.57986111111111105</v>
      </c>
      <c r="C26" s="1" t="s">
        <v>27</v>
      </c>
      <c r="D26" s="1">
        <v>4</v>
      </c>
      <c r="E26" s="1">
        <v>13</v>
      </c>
      <c r="F26" s="1" t="s">
        <v>51</v>
      </c>
      <c r="G26" s="1">
        <v>49.44</v>
      </c>
      <c r="H26" s="1">
        <f>1+COUNTIFS(A:A,A26,G:G,"&gt;"&amp;G26)</f>
        <v>8</v>
      </c>
      <c r="I26" s="2">
        <f>AVERAGEIF(A:A,A26,G:G)</f>
        <v>49.692142857142862</v>
      </c>
      <c r="J26" s="2">
        <f t="shared" si="8"/>
        <v>-0.25214285714286433</v>
      </c>
      <c r="K26" s="2">
        <f t="shared" si="9"/>
        <v>89.747857142857129</v>
      </c>
      <c r="L26" s="2">
        <f t="shared" si="10"/>
        <v>218.08206318246806</v>
      </c>
      <c r="M26" s="2">
        <f>SUMIF(A:A,A26,L:L)</f>
        <v>4312.3621365981862</v>
      </c>
      <c r="N26" s="3">
        <f t="shared" si="11"/>
        <v>5.057137046345149E-2</v>
      </c>
      <c r="O26" s="6">
        <f t="shared" si="12"/>
        <v>19.774034020349745</v>
      </c>
      <c r="P26" s="3">
        <f t="shared" si="13"/>
        <v>5.057137046345149E-2</v>
      </c>
      <c r="Q26" s="3">
        <f>IF(ISNUMBER(P26),SUMIF(A:A,A26,P:P),"")</f>
        <v>0.86513297516445431</v>
      </c>
      <c r="R26" s="3">
        <f t="shared" si="14"/>
        <v>5.8455025892219986E-2</v>
      </c>
      <c r="S26" s="7">
        <f t="shared" si="15"/>
        <v>17.107168883028312</v>
      </c>
    </row>
    <row r="27" spans="1:19" x14ac:dyDescent="0.3">
      <c r="A27" s="1">
        <v>6</v>
      </c>
      <c r="B27" s="5">
        <v>0.57986111111111105</v>
      </c>
      <c r="C27" s="1" t="s">
        <v>27</v>
      </c>
      <c r="D27" s="1">
        <v>4</v>
      </c>
      <c r="E27" s="1">
        <v>7</v>
      </c>
      <c r="F27" s="1" t="s">
        <v>46</v>
      </c>
      <c r="G27" s="1">
        <v>49.12</v>
      </c>
      <c r="H27" s="1">
        <f>1+COUNTIFS(A:A,A27,G:G,"&gt;"&amp;G27)</f>
        <v>9</v>
      </c>
      <c r="I27" s="2">
        <f>AVERAGEIF(A:A,A27,G:G)</f>
        <v>49.692142857142862</v>
      </c>
      <c r="J27" s="2">
        <f t="shared" si="8"/>
        <v>-0.57214285714286461</v>
      </c>
      <c r="K27" s="2">
        <f t="shared" si="9"/>
        <v>89.427857142857135</v>
      </c>
      <c r="L27" s="2">
        <f t="shared" si="10"/>
        <v>213.93482842530253</v>
      </c>
      <c r="M27" s="2">
        <f>SUMIF(A:A,A27,L:L)</f>
        <v>4312.3621365981862</v>
      </c>
      <c r="N27" s="3">
        <f t="shared" si="11"/>
        <v>4.9609662094395754E-2</v>
      </c>
      <c r="O27" s="6">
        <f t="shared" si="12"/>
        <v>20.157363662288819</v>
      </c>
      <c r="P27" s="3">
        <f t="shared" si="13"/>
        <v>4.9609662094395754E-2</v>
      </c>
      <c r="Q27" s="3">
        <f>IF(ISNUMBER(P27),SUMIF(A:A,A27,P:P),"")</f>
        <v>0.86513297516445431</v>
      </c>
      <c r="R27" s="3">
        <f t="shared" si="14"/>
        <v>5.7343395198831006E-2</v>
      </c>
      <c r="S27" s="7">
        <f t="shared" si="15"/>
        <v>17.438799996627786</v>
      </c>
    </row>
    <row r="28" spans="1:19" x14ac:dyDescent="0.3">
      <c r="A28" s="1">
        <v>6</v>
      </c>
      <c r="B28" s="5">
        <v>0.57986111111111105</v>
      </c>
      <c r="C28" s="1" t="s">
        <v>27</v>
      </c>
      <c r="D28" s="1">
        <v>4</v>
      </c>
      <c r="E28" s="1">
        <v>14</v>
      </c>
      <c r="F28" s="1" t="s">
        <v>52</v>
      </c>
      <c r="G28" s="1">
        <v>47.46</v>
      </c>
      <c r="H28" s="1">
        <f>1+COUNTIFS(A:A,A28,G:G,"&gt;"&amp;G28)</f>
        <v>10</v>
      </c>
      <c r="I28" s="2">
        <f>AVERAGEIF(A:A,A28,G:G)</f>
        <v>49.692142857142862</v>
      </c>
      <c r="J28" s="2">
        <f t="shared" si="8"/>
        <v>-2.2321428571428612</v>
      </c>
      <c r="K28" s="2">
        <f t="shared" si="9"/>
        <v>87.767857142857139</v>
      </c>
      <c r="L28" s="2">
        <f t="shared" si="10"/>
        <v>193.65368376359297</v>
      </c>
      <c r="M28" s="2">
        <f>SUMIF(A:A,A28,L:L)</f>
        <v>4312.3621365981862</v>
      </c>
      <c r="N28" s="3">
        <f t="shared" si="11"/>
        <v>4.490663762212628E-2</v>
      </c>
      <c r="O28" s="6">
        <f t="shared" si="12"/>
        <v>22.268422953743539</v>
      </c>
      <c r="P28" s="3" t="str">
        <f t="shared" si="13"/>
        <v/>
      </c>
      <c r="Q28" s="3" t="str">
        <f>IF(ISNUMBER(P28),SUMIF(A:A,A28,P:P),"")</f>
        <v/>
      </c>
      <c r="R28" s="3" t="str">
        <f t="shared" si="14"/>
        <v/>
      </c>
      <c r="S28" s="7" t="str">
        <f t="shared" si="15"/>
        <v/>
      </c>
    </row>
    <row r="29" spans="1:19" x14ac:dyDescent="0.3">
      <c r="A29" s="1">
        <v>6</v>
      </c>
      <c r="B29" s="5">
        <v>0.57986111111111105</v>
      </c>
      <c r="C29" s="1" t="s">
        <v>27</v>
      </c>
      <c r="D29" s="1">
        <v>4</v>
      </c>
      <c r="E29" s="1">
        <v>4</v>
      </c>
      <c r="F29" s="1" t="s">
        <v>44</v>
      </c>
      <c r="G29" s="1">
        <v>44.4</v>
      </c>
      <c r="H29" s="1">
        <f>1+COUNTIFS(A:A,A29,G:G,"&gt;"&amp;G29)</f>
        <v>11</v>
      </c>
      <c r="I29" s="2">
        <f>AVERAGEIF(A:A,A29,G:G)</f>
        <v>49.692142857142862</v>
      </c>
      <c r="J29" s="2">
        <f t="shared" si="8"/>
        <v>-5.2921428571428635</v>
      </c>
      <c r="K29" s="2">
        <f t="shared" si="9"/>
        <v>84.707857142857137</v>
      </c>
      <c r="L29" s="2">
        <f t="shared" si="10"/>
        <v>161.17188892940041</v>
      </c>
      <c r="M29" s="2">
        <f>SUMIF(A:A,A29,L:L)</f>
        <v>4312.3621365981862</v>
      </c>
      <c r="N29" s="3">
        <f t="shared" si="11"/>
        <v>3.7374386432337314E-2</v>
      </c>
      <c r="O29" s="6">
        <f t="shared" si="12"/>
        <v>26.756292088176554</v>
      </c>
      <c r="P29" s="3" t="str">
        <f t="shared" si="13"/>
        <v/>
      </c>
      <c r="Q29" s="3" t="str">
        <f>IF(ISNUMBER(P29),SUMIF(A:A,A29,P:P),"")</f>
        <v/>
      </c>
      <c r="R29" s="3" t="str">
        <f t="shared" si="14"/>
        <v/>
      </c>
      <c r="S29" s="7" t="str">
        <f t="shared" si="15"/>
        <v/>
      </c>
    </row>
    <row r="30" spans="1:19" x14ac:dyDescent="0.3">
      <c r="A30" s="1">
        <v>6</v>
      </c>
      <c r="B30" s="5">
        <v>0.57986111111111105</v>
      </c>
      <c r="C30" s="1" t="s">
        <v>27</v>
      </c>
      <c r="D30" s="1">
        <v>4</v>
      </c>
      <c r="E30" s="1">
        <v>10</v>
      </c>
      <c r="F30" s="1" t="s">
        <v>48</v>
      </c>
      <c r="G30" s="1">
        <v>36.14</v>
      </c>
      <c r="H30" s="1">
        <f>1+COUNTIFS(A:A,A30,G:G,"&gt;"&amp;G30)</f>
        <v>12</v>
      </c>
      <c r="I30" s="2">
        <f>AVERAGEIF(A:A,A30,G:G)</f>
        <v>49.692142857142862</v>
      </c>
      <c r="J30" s="2">
        <f t="shared" si="8"/>
        <v>-13.552142857142861</v>
      </c>
      <c r="K30" s="2">
        <f t="shared" si="9"/>
        <v>76.447857142857146</v>
      </c>
      <c r="L30" s="2">
        <f t="shared" si="10"/>
        <v>98.186764829304124</v>
      </c>
      <c r="M30" s="2">
        <f>SUMIF(A:A,A30,L:L)</f>
        <v>4312.3621365981862</v>
      </c>
      <c r="N30" s="3">
        <f t="shared" si="11"/>
        <v>2.276867334401533E-2</v>
      </c>
      <c r="O30" s="6">
        <f t="shared" si="12"/>
        <v>43.919994146819569</v>
      </c>
      <c r="P30" s="3" t="str">
        <f t="shared" si="13"/>
        <v/>
      </c>
      <c r="Q30" s="3" t="str">
        <f>IF(ISNUMBER(P30),SUMIF(A:A,A30,P:P),"")</f>
        <v/>
      </c>
      <c r="R30" s="3" t="str">
        <f t="shared" si="14"/>
        <v/>
      </c>
      <c r="S30" s="7" t="str">
        <f t="shared" si="15"/>
        <v/>
      </c>
    </row>
    <row r="31" spans="1:19" x14ac:dyDescent="0.3">
      <c r="A31" s="1">
        <v>6</v>
      </c>
      <c r="B31" s="5">
        <v>0.57986111111111105</v>
      </c>
      <c r="C31" s="1" t="s">
        <v>27</v>
      </c>
      <c r="D31" s="1">
        <v>4</v>
      </c>
      <c r="E31" s="1">
        <v>17</v>
      </c>
      <c r="F31" s="1" t="s">
        <v>55</v>
      </c>
      <c r="G31" s="1">
        <v>34.520000000000003</v>
      </c>
      <c r="H31" s="1">
        <f>1+COUNTIFS(A:A,A31,G:G,"&gt;"&amp;G31)</f>
        <v>13</v>
      </c>
      <c r="I31" s="2">
        <f>AVERAGEIF(A:A,A31,G:G)</f>
        <v>49.692142857142862</v>
      </c>
      <c r="J31" s="2">
        <f t="shared" si="8"/>
        <v>-15.172142857142859</v>
      </c>
      <c r="K31" s="2">
        <f t="shared" si="9"/>
        <v>74.827857142857141</v>
      </c>
      <c r="L31" s="2">
        <f t="shared" si="10"/>
        <v>89.092167928082375</v>
      </c>
      <c r="M31" s="2">
        <f>SUMIF(A:A,A31,L:L)</f>
        <v>4312.3621365981862</v>
      </c>
      <c r="N31" s="3">
        <f t="shared" si="11"/>
        <v>2.0659713889048026E-2</v>
      </c>
      <c r="O31" s="6">
        <f t="shared" si="12"/>
        <v>48.403380868217759</v>
      </c>
      <c r="P31" s="3" t="str">
        <f t="shared" si="13"/>
        <v/>
      </c>
      <c r="Q31" s="3" t="str">
        <f>IF(ISNUMBER(P31),SUMIF(A:A,A31,P:P),"")</f>
        <v/>
      </c>
      <c r="R31" s="3" t="str">
        <f t="shared" si="14"/>
        <v/>
      </c>
      <c r="S31" s="7" t="str">
        <f t="shared" si="15"/>
        <v/>
      </c>
    </row>
    <row r="32" spans="1:19" x14ac:dyDescent="0.3">
      <c r="A32" s="1">
        <v>6</v>
      </c>
      <c r="B32" s="5">
        <v>0.57986111111111105</v>
      </c>
      <c r="C32" s="1" t="s">
        <v>27</v>
      </c>
      <c r="D32" s="1">
        <v>4</v>
      </c>
      <c r="E32" s="1">
        <v>11</v>
      </c>
      <c r="F32" s="1" t="s">
        <v>49</v>
      </c>
      <c r="G32" s="1">
        <v>20.96</v>
      </c>
      <c r="H32" s="1">
        <f>1+COUNTIFS(A:A,A32,G:G,"&gt;"&amp;G32)</f>
        <v>14</v>
      </c>
      <c r="I32" s="2">
        <f>AVERAGEIF(A:A,A32,G:G)</f>
        <v>49.692142857142862</v>
      </c>
      <c r="J32" s="2">
        <f t="shared" si="8"/>
        <v>-28.732142857142861</v>
      </c>
      <c r="K32" s="2">
        <f t="shared" si="9"/>
        <v>61.267857142857139</v>
      </c>
      <c r="L32" s="2">
        <f t="shared" si="10"/>
        <v>39.490945926074602</v>
      </c>
      <c r="M32" s="2">
        <f>SUMIF(A:A,A32,L:L)</f>
        <v>4312.3621365981862</v>
      </c>
      <c r="N32" s="3">
        <f t="shared" si="11"/>
        <v>9.1576135480187434E-3</v>
      </c>
      <c r="O32" s="6">
        <f t="shared" si="12"/>
        <v>109.19875519494386</v>
      </c>
      <c r="P32" s="3" t="str">
        <f t="shared" si="13"/>
        <v/>
      </c>
      <c r="Q32" s="3" t="str">
        <f>IF(ISNUMBER(P32),SUMIF(A:A,A32,P:P),"")</f>
        <v/>
      </c>
      <c r="R32" s="3" t="str">
        <f t="shared" si="14"/>
        <v/>
      </c>
      <c r="S32" s="7" t="str">
        <f t="shared" si="15"/>
        <v/>
      </c>
    </row>
    <row r="33" spans="1:19" x14ac:dyDescent="0.3">
      <c r="A33" s="1">
        <v>13</v>
      </c>
      <c r="B33" s="5">
        <v>0.63194444444444442</v>
      </c>
      <c r="C33" s="1" t="s">
        <v>27</v>
      </c>
      <c r="D33" s="1">
        <v>6</v>
      </c>
      <c r="E33" s="1">
        <v>10</v>
      </c>
      <c r="F33" s="1" t="s">
        <v>64</v>
      </c>
      <c r="G33" s="1">
        <v>64.510000000000005</v>
      </c>
      <c r="H33" s="1">
        <f>1+COUNTIFS(A:A,A33,G:G,"&gt;"&amp;G33)</f>
        <v>1</v>
      </c>
      <c r="I33" s="2">
        <f>AVERAGEIF(A:A,A33,G:G)</f>
        <v>46.997499999999995</v>
      </c>
      <c r="J33" s="2">
        <f t="shared" ref="J33:J44" si="16">G33-I33</f>
        <v>17.51250000000001</v>
      </c>
      <c r="K33" s="2">
        <f t="shared" ref="K33:K44" si="17">90+J33</f>
        <v>107.51250000000002</v>
      </c>
      <c r="L33" s="2">
        <f t="shared" ref="L33:L44" si="18">EXP(0.06*K33)</f>
        <v>633.17699752387841</v>
      </c>
      <c r="M33" s="2">
        <f>SUMIF(A:A,A33,L:L)</f>
        <v>3240.6190188181567</v>
      </c>
      <c r="N33" s="3">
        <f t="shared" ref="N33:N44" si="19">L33/M33</f>
        <v>0.19538766940730848</v>
      </c>
      <c r="O33" s="6">
        <f t="shared" ref="O33:O44" si="20">1/N33</f>
        <v>5.1180302371864768</v>
      </c>
      <c r="P33" s="3">
        <f t="shared" ref="P33:P44" si="21">IF(O33&gt;21,"",N33)</f>
        <v>0.19538766940730848</v>
      </c>
      <c r="Q33" s="3">
        <f>IF(ISNUMBER(P33),SUMIF(A:A,A33,P:P),"")</f>
        <v>0.91181149105085046</v>
      </c>
      <c r="R33" s="3">
        <f t="shared" ref="R33:R44" si="22">IFERROR(P33*(1/Q33),"")</f>
        <v>0.21428515797944905</v>
      </c>
      <c r="S33" s="7">
        <f t="shared" ref="S33:S44" si="23">IFERROR(1/R33,"")</f>
        <v>4.6666787818123394</v>
      </c>
    </row>
    <row r="34" spans="1:19" x14ac:dyDescent="0.3">
      <c r="A34" s="1">
        <v>13</v>
      </c>
      <c r="B34" s="5">
        <v>0.63194444444444442</v>
      </c>
      <c r="C34" s="1" t="s">
        <v>27</v>
      </c>
      <c r="D34" s="1">
        <v>6</v>
      </c>
      <c r="E34" s="1">
        <v>7</v>
      </c>
      <c r="F34" s="1" t="s">
        <v>62</v>
      </c>
      <c r="G34" s="1">
        <v>58.97</v>
      </c>
      <c r="H34" s="1">
        <f>1+COUNTIFS(A:A,A34,G:G,"&gt;"&amp;G34)</f>
        <v>2</v>
      </c>
      <c r="I34" s="2">
        <f>AVERAGEIF(A:A,A34,G:G)</f>
        <v>46.997499999999995</v>
      </c>
      <c r="J34" s="2">
        <f t="shared" si="16"/>
        <v>11.972500000000004</v>
      </c>
      <c r="K34" s="2">
        <f t="shared" si="17"/>
        <v>101.9725</v>
      </c>
      <c r="L34" s="2">
        <f t="shared" si="18"/>
        <v>454.11478659775486</v>
      </c>
      <c r="M34" s="2">
        <f>SUMIF(A:A,A34,L:L)</f>
        <v>3240.6190188181567</v>
      </c>
      <c r="N34" s="3">
        <f t="shared" si="19"/>
        <v>0.1401321117850407</v>
      </c>
      <c r="O34" s="6">
        <f t="shared" si="20"/>
        <v>7.1361231002782288</v>
      </c>
      <c r="P34" s="3">
        <f t="shared" si="21"/>
        <v>0.1401321117850407</v>
      </c>
      <c r="Q34" s="3">
        <f>IF(ISNUMBER(P34),SUMIF(A:A,A34,P:P),"")</f>
        <v>0.91181149105085046</v>
      </c>
      <c r="R34" s="3">
        <f t="shared" si="22"/>
        <v>0.15368539787049659</v>
      </c>
      <c r="S34" s="7">
        <f t="shared" si="23"/>
        <v>6.50679904438711</v>
      </c>
    </row>
    <row r="35" spans="1:19" x14ac:dyDescent="0.3">
      <c r="A35" s="1">
        <v>13</v>
      </c>
      <c r="B35" s="5">
        <v>0.63194444444444442</v>
      </c>
      <c r="C35" s="1" t="s">
        <v>27</v>
      </c>
      <c r="D35" s="1">
        <v>6</v>
      </c>
      <c r="E35" s="1">
        <v>5</v>
      </c>
      <c r="F35" s="1" t="s">
        <v>60</v>
      </c>
      <c r="G35" s="1">
        <v>55.99</v>
      </c>
      <c r="H35" s="1">
        <f>1+COUNTIFS(A:A,A35,G:G,"&gt;"&amp;G35)</f>
        <v>3</v>
      </c>
      <c r="I35" s="2">
        <f>AVERAGEIF(A:A,A35,G:G)</f>
        <v>46.997499999999995</v>
      </c>
      <c r="J35" s="2">
        <f t="shared" si="16"/>
        <v>8.9925000000000068</v>
      </c>
      <c r="K35" s="2">
        <f t="shared" si="17"/>
        <v>98.992500000000007</v>
      </c>
      <c r="L35" s="2">
        <f t="shared" si="18"/>
        <v>379.76399728249191</v>
      </c>
      <c r="M35" s="2">
        <f>SUMIF(A:A,A35,L:L)</f>
        <v>3240.6190188181567</v>
      </c>
      <c r="N35" s="3">
        <f t="shared" si="19"/>
        <v>0.1171887207589711</v>
      </c>
      <c r="O35" s="6">
        <f t="shared" si="20"/>
        <v>8.5332444413038555</v>
      </c>
      <c r="P35" s="3">
        <f t="shared" si="21"/>
        <v>0.1171887207589711</v>
      </c>
      <c r="Q35" s="3">
        <f>IF(ISNUMBER(P35),SUMIF(A:A,A35,P:P),"")</f>
        <v>0.91181149105085046</v>
      </c>
      <c r="R35" s="3">
        <f t="shared" si="22"/>
        <v>0.12852296983438175</v>
      </c>
      <c r="S35" s="7">
        <f t="shared" si="23"/>
        <v>7.7807103375266511</v>
      </c>
    </row>
    <row r="36" spans="1:19" x14ac:dyDescent="0.3">
      <c r="A36" s="1">
        <v>13</v>
      </c>
      <c r="B36" s="5">
        <v>0.63194444444444442</v>
      </c>
      <c r="C36" s="1" t="s">
        <v>27</v>
      </c>
      <c r="D36" s="1">
        <v>6</v>
      </c>
      <c r="E36" s="1">
        <v>8</v>
      </c>
      <c r="F36" s="1" t="s">
        <v>21</v>
      </c>
      <c r="G36" s="1">
        <v>53.72</v>
      </c>
      <c r="H36" s="1">
        <f>1+COUNTIFS(A:A,A36,G:G,"&gt;"&amp;G36)</f>
        <v>4</v>
      </c>
      <c r="I36" s="2">
        <f>AVERAGEIF(A:A,A36,G:G)</f>
        <v>46.997499999999995</v>
      </c>
      <c r="J36" s="2">
        <f t="shared" si="16"/>
        <v>6.7225000000000037</v>
      </c>
      <c r="K36" s="2">
        <f t="shared" si="17"/>
        <v>96.722499999999997</v>
      </c>
      <c r="L36" s="2">
        <f t="shared" si="18"/>
        <v>331.40791890010865</v>
      </c>
      <c r="M36" s="2">
        <f>SUMIF(A:A,A36,L:L)</f>
        <v>3240.6190188181567</v>
      </c>
      <c r="N36" s="3">
        <f t="shared" si="19"/>
        <v>0.10226685610855053</v>
      </c>
      <c r="O36" s="6">
        <f t="shared" si="20"/>
        <v>9.7783391222915483</v>
      </c>
      <c r="P36" s="3">
        <f t="shared" si="21"/>
        <v>0.10226685610855053</v>
      </c>
      <c r="Q36" s="3">
        <f>IF(ISNUMBER(P36),SUMIF(A:A,A36,P:P),"")</f>
        <v>0.91181149105085046</v>
      </c>
      <c r="R36" s="3">
        <f t="shared" si="22"/>
        <v>0.11215789350350187</v>
      </c>
      <c r="S36" s="7">
        <f t="shared" si="23"/>
        <v>8.9160019750975206</v>
      </c>
    </row>
    <row r="37" spans="1:19" x14ac:dyDescent="0.3">
      <c r="A37" s="1">
        <v>13</v>
      </c>
      <c r="B37" s="5">
        <v>0.63194444444444442</v>
      </c>
      <c r="C37" s="1" t="s">
        <v>27</v>
      </c>
      <c r="D37" s="1">
        <v>6</v>
      </c>
      <c r="E37" s="1">
        <v>4</v>
      </c>
      <c r="F37" s="1" t="s">
        <v>59</v>
      </c>
      <c r="G37" s="1">
        <v>53.65</v>
      </c>
      <c r="H37" s="1">
        <f>1+COUNTIFS(A:A,A37,G:G,"&gt;"&amp;G37)</f>
        <v>5</v>
      </c>
      <c r="I37" s="2">
        <f>AVERAGEIF(A:A,A37,G:G)</f>
        <v>46.997499999999995</v>
      </c>
      <c r="J37" s="2">
        <f t="shared" si="16"/>
        <v>6.6525000000000034</v>
      </c>
      <c r="K37" s="2">
        <f t="shared" si="17"/>
        <v>96.652500000000003</v>
      </c>
      <c r="L37" s="2">
        <f t="shared" si="18"/>
        <v>330.0189245706411</v>
      </c>
      <c r="M37" s="2">
        <f>SUMIF(A:A,A37,L:L)</f>
        <v>3240.6190188181567</v>
      </c>
      <c r="N37" s="3">
        <f t="shared" si="19"/>
        <v>0.10183823604509917</v>
      </c>
      <c r="O37" s="6">
        <f t="shared" si="20"/>
        <v>9.8194945124260489</v>
      </c>
      <c r="P37" s="3">
        <f t="shared" si="21"/>
        <v>0.10183823604509917</v>
      </c>
      <c r="Q37" s="3">
        <f>IF(ISNUMBER(P37),SUMIF(A:A,A37,P:P),"")</f>
        <v>0.91181149105085046</v>
      </c>
      <c r="R37" s="3">
        <f t="shared" si="22"/>
        <v>0.11168781819993515</v>
      </c>
      <c r="S37" s="7">
        <f t="shared" si="23"/>
        <v>8.9535279327408386</v>
      </c>
    </row>
    <row r="38" spans="1:19" x14ac:dyDescent="0.3">
      <c r="A38" s="1">
        <v>13</v>
      </c>
      <c r="B38" s="5">
        <v>0.63194444444444442</v>
      </c>
      <c r="C38" s="1" t="s">
        <v>27</v>
      </c>
      <c r="D38" s="1">
        <v>6</v>
      </c>
      <c r="E38" s="1">
        <v>1</v>
      </c>
      <c r="F38" s="1" t="s">
        <v>56</v>
      </c>
      <c r="G38" s="1">
        <v>50.47</v>
      </c>
      <c r="H38" s="1">
        <f>1+COUNTIFS(A:A,A38,G:G,"&gt;"&amp;G38)</f>
        <v>6</v>
      </c>
      <c r="I38" s="2">
        <f>AVERAGEIF(A:A,A38,G:G)</f>
        <v>46.997499999999995</v>
      </c>
      <c r="J38" s="2">
        <f t="shared" si="16"/>
        <v>3.4725000000000037</v>
      </c>
      <c r="K38" s="2">
        <f t="shared" si="17"/>
        <v>93.472499999999997</v>
      </c>
      <c r="L38" s="2">
        <f t="shared" si="18"/>
        <v>272.69392162522746</v>
      </c>
      <c r="M38" s="2">
        <f>SUMIF(A:A,A38,L:L)</f>
        <v>3240.6190188181567</v>
      </c>
      <c r="N38" s="3">
        <f t="shared" si="19"/>
        <v>8.4148713576543174E-2</v>
      </c>
      <c r="O38" s="6">
        <f t="shared" si="20"/>
        <v>11.883722964943274</v>
      </c>
      <c r="P38" s="3">
        <f t="shared" si="21"/>
        <v>8.4148713576543174E-2</v>
      </c>
      <c r="Q38" s="3">
        <f>IF(ISNUMBER(P38),SUMIF(A:A,A38,P:P),"")</f>
        <v>0.91181149105085046</v>
      </c>
      <c r="R38" s="3">
        <f t="shared" si="22"/>
        <v>9.2287401949237249E-2</v>
      </c>
      <c r="S38" s="7">
        <f t="shared" si="23"/>
        <v>10.835715155900159</v>
      </c>
    </row>
    <row r="39" spans="1:19" x14ac:dyDescent="0.3">
      <c r="A39" s="1">
        <v>13</v>
      </c>
      <c r="B39" s="5">
        <v>0.63194444444444442</v>
      </c>
      <c r="C39" s="1" t="s">
        <v>27</v>
      </c>
      <c r="D39" s="1">
        <v>6</v>
      </c>
      <c r="E39" s="1">
        <v>9</v>
      </c>
      <c r="F39" s="1" t="s">
        <v>63</v>
      </c>
      <c r="G39" s="1">
        <v>47.35</v>
      </c>
      <c r="H39" s="1">
        <f>1+COUNTIFS(A:A,A39,G:G,"&gt;"&amp;G39)</f>
        <v>7</v>
      </c>
      <c r="I39" s="2">
        <f>AVERAGEIF(A:A,A39,G:G)</f>
        <v>46.997499999999995</v>
      </c>
      <c r="J39" s="2">
        <f t="shared" si="16"/>
        <v>0.35250000000000625</v>
      </c>
      <c r="K39" s="2">
        <f t="shared" si="17"/>
        <v>90.352500000000006</v>
      </c>
      <c r="L39" s="2">
        <f t="shared" si="18"/>
        <v>226.13903291275247</v>
      </c>
      <c r="M39" s="2">
        <f>SUMIF(A:A,A39,L:L)</f>
        <v>3240.6190188181567</v>
      </c>
      <c r="N39" s="3">
        <f t="shared" si="19"/>
        <v>6.9782665472112371E-2</v>
      </c>
      <c r="O39" s="6">
        <f t="shared" si="20"/>
        <v>14.330206409206818</v>
      </c>
      <c r="P39" s="3">
        <f t="shared" si="21"/>
        <v>6.9782665472112371E-2</v>
      </c>
      <c r="Q39" s="3">
        <f>IF(ISNUMBER(P39),SUMIF(A:A,A39,P:P),"")</f>
        <v>0.91181149105085046</v>
      </c>
      <c r="R39" s="3">
        <f t="shared" si="22"/>
        <v>7.6531899583420243E-2</v>
      </c>
      <c r="S39" s="7">
        <f t="shared" si="23"/>
        <v>13.066446873045322</v>
      </c>
    </row>
    <row r="40" spans="1:19" x14ac:dyDescent="0.3">
      <c r="A40" s="1">
        <v>13</v>
      </c>
      <c r="B40" s="5">
        <v>0.63194444444444442</v>
      </c>
      <c r="C40" s="1" t="s">
        <v>27</v>
      </c>
      <c r="D40" s="1">
        <v>6</v>
      </c>
      <c r="E40" s="1">
        <v>11</v>
      </c>
      <c r="F40" s="1" t="s">
        <v>65</v>
      </c>
      <c r="G40" s="1">
        <v>42.13</v>
      </c>
      <c r="H40" s="1">
        <f>1+COUNTIFS(A:A,A40,G:G,"&gt;"&amp;G40)</f>
        <v>8</v>
      </c>
      <c r="I40" s="2">
        <f>AVERAGEIF(A:A,A40,G:G)</f>
        <v>46.997499999999995</v>
      </c>
      <c r="J40" s="2">
        <f t="shared" si="16"/>
        <v>-4.8674999999999926</v>
      </c>
      <c r="K40" s="2">
        <f t="shared" si="17"/>
        <v>85.132500000000007</v>
      </c>
      <c r="L40" s="2">
        <f t="shared" si="18"/>
        <v>165.33107852331523</v>
      </c>
      <c r="M40" s="2">
        <f>SUMIF(A:A,A40,L:L)</f>
        <v>3240.6190188181567</v>
      </c>
      <c r="N40" s="3">
        <f t="shared" si="19"/>
        <v>5.1018363332204025E-2</v>
      </c>
      <c r="O40" s="6">
        <f t="shared" si="20"/>
        <v>19.60078557378527</v>
      </c>
      <c r="P40" s="3">
        <f t="shared" si="21"/>
        <v>5.1018363332204025E-2</v>
      </c>
      <c r="Q40" s="3">
        <f>IF(ISNUMBER(P40),SUMIF(A:A,A40,P:P),"")</f>
        <v>0.91181149105085046</v>
      </c>
      <c r="R40" s="3">
        <f t="shared" si="22"/>
        <v>5.5952753209335022E-2</v>
      </c>
      <c r="S40" s="7">
        <f t="shared" si="23"/>
        <v>17.872221519801144</v>
      </c>
    </row>
    <row r="41" spans="1:19" x14ac:dyDescent="0.3">
      <c r="A41" s="1">
        <v>13</v>
      </c>
      <c r="B41" s="5">
        <v>0.63194444444444442</v>
      </c>
      <c r="C41" s="1" t="s">
        <v>27</v>
      </c>
      <c r="D41" s="1">
        <v>6</v>
      </c>
      <c r="E41" s="1">
        <v>2</v>
      </c>
      <c r="F41" s="1" t="s">
        <v>57</v>
      </c>
      <c r="G41" s="1">
        <v>41.81</v>
      </c>
      <c r="H41" s="1">
        <f>1+COUNTIFS(A:A,A41,G:G,"&gt;"&amp;G41)</f>
        <v>9</v>
      </c>
      <c r="I41" s="2">
        <f>AVERAGEIF(A:A,A41,G:G)</f>
        <v>46.997499999999995</v>
      </c>
      <c r="J41" s="2">
        <f t="shared" si="16"/>
        <v>-5.1874999999999929</v>
      </c>
      <c r="K41" s="2">
        <f t="shared" si="17"/>
        <v>84.8125</v>
      </c>
      <c r="L41" s="2">
        <f t="shared" si="18"/>
        <v>162.1870015401573</v>
      </c>
      <c r="M41" s="2">
        <f>SUMIF(A:A,A41,L:L)</f>
        <v>3240.6190188181567</v>
      </c>
      <c r="N41" s="3">
        <f t="shared" si="19"/>
        <v>5.004815456502084E-2</v>
      </c>
      <c r="O41" s="6">
        <f t="shared" si="20"/>
        <v>19.980756707039706</v>
      </c>
      <c r="P41" s="3">
        <f t="shared" si="21"/>
        <v>5.004815456502084E-2</v>
      </c>
      <c r="Q41" s="3">
        <f>IF(ISNUMBER(P41),SUMIF(A:A,A41,P:P),"")</f>
        <v>0.91181149105085046</v>
      </c>
      <c r="R41" s="3">
        <f t="shared" si="22"/>
        <v>5.4888707870243025E-2</v>
      </c>
      <c r="S41" s="7">
        <f t="shared" si="23"/>
        <v>18.218683565370153</v>
      </c>
    </row>
    <row r="42" spans="1:19" x14ac:dyDescent="0.3">
      <c r="A42" s="1">
        <v>13</v>
      </c>
      <c r="B42" s="5">
        <v>0.63194444444444442</v>
      </c>
      <c r="C42" s="1" t="s">
        <v>27</v>
      </c>
      <c r="D42" s="1">
        <v>6</v>
      </c>
      <c r="E42" s="1">
        <v>6</v>
      </c>
      <c r="F42" s="1" t="s">
        <v>61</v>
      </c>
      <c r="G42" s="1">
        <v>36.93</v>
      </c>
      <c r="H42" s="1">
        <f>1+COUNTIFS(A:A,A42,G:G,"&gt;"&amp;G42)</f>
        <v>10</v>
      </c>
      <c r="I42" s="2">
        <f>AVERAGEIF(A:A,A42,G:G)</f>
        <v>46.997499999999995</v>
      </c>
      <c r="J42" s="2">
        <f t="shared" si="16"/>
        <v>-10.067499999999995</v>
      </c>
      <c r="K42" s="2">
        <f t="shared" si="17"/>
        <v>79.932500000000005</v>
      </c>
      <c r="L42" s="2">
        <f t="shared" si="18"/>
        <v>121.0192955211314</v>
      </c>
      <c r="M42" s="2">
        <f>SUMIF(A:A,A42,L:L)</f>
        <v>3240.6190188181567</v>
      </c>
      <c r="N42" s="3">
        <f t="shared" si="19"/>
        <v>3.7344499559613997E-2</v>
      </c>
      <c r="O42" s="6">
        <f t="shared" si="20"/>
        <v>26.777705198691283</v>
      </c>
      <c r="P42" s="3" t="str">
        <f t="shared" si="21"/>
        <v/>
      </c>
      <c r="Q42" s="3" t="str">
        <f>IF(ISNUMBER(P42),SUMIF(A:A,A42,P:P),"")</f>
        <v/>
      </c>
      <c r="R42" s="3" t="str">
        <f t="shared" si="22"/>
        <v/>
      </c>
      <c r="S42" s="7" t="str">
        <f t="shared" si="23"/>
        <v/>
      </c>
    </row>
    <row r="43" spans="1:19" x14ac:dyDescent="0.3">
      <c r="A43" s="1">
        <v>13</v>
      </c>
      <c r="B43" s="5">
        <v>0.63194444444444442</v>
      </c>
      <c r="C43" s="1" t="s">
        <v>27</v>
      </c>
      <c r="D43" s="1">
        <v>6</v>
      </c>
      <c r="E43" s="1">
        <v>3</v>
      </c>
      <c r="F43" s="1" t="s">
        <v>58</v>
      </c>
      <c r="G43" s="1">
        <v>35.89</v>
      </c>
      <c r="H43" s="1">
        <f>1+COUNTIFS(A:A,A43,G:G,"&gt;"&amp;G43)</f>
        <v>11</v>
      </c>
      <c r="I43" s="2">
        <f>AVERAGEIF(A:A,A43,G:G)</f>
        <v>46.997499999999995</v>
      </c>
      <c r="J43" s="2">
        <f t="shared" si="16"/>
        <v>-11.107499999999995</v>
      </c>
      <c r="K43" s="2">
        <f t="shared" si="17"/>
        <v>78.892500000000013</v>
      </c>
      <c r="L43" s="2">
        <f t="shared" si="18"/>
        <v>113.69847634419615</v>
      </c>
      <c r="M43" s="2">
        <f>SUMIF(A:A,A43,L:L)</f>
        <v>3240.6190188181567</v>
      </c>
      <c r="N43" s="3">
        <f t="shared" si="19"/>
        <v>3.5085419077019925E-2</v>
      </c>
      <c r="O43" s="6">
        <f t="shared" si="20"/>
        <v>28.501868477181027</v>
      </c>
      <c r="P43" s="3" t="str">
        <f t="shared" si="21"/>
        <v/>
      </c>
      <c r="Q43" s="3" t="str">
        <f>IF(ISNUMBER(P43),SUMIF(A:A,A43,P:P),"")</f>
        <v/>
      </c>
      <c r="R43" s="3" t="str">
        <f t="shared" si="22"/>
        <v/>
      </c>
      <c r="S43" s="7" t="str">
        <f t="shared" si="23"/>
        <v/>
      </c>
    </row>
    <row r="44" spans="1:19" x14ac:dyDescent="0.3">
      <c r="A44" s="1">
        <v>13</v>
      </c>
      <c r="B44" s="5">
        <v>0.63194444444444442</v>
      </c>
      <c r="C44" s="1" t="s">
        <v>27</v>
      </c>
      <c r="D44" s="1">
        <v>6</v>
      </c>
      <c r="E44" s="1">
        <v>14</v>
      </c>
      <c r="F44" s="1" t="s">
        <v>20</v>
      </c>
      <c r="G44" s="1">
        <v>22.55</v>
      </c>
      <c r="H44" s="1">
        <f>1+COUNTIFS(A:A,A44,G:G,"&gt;"&amp;G44)</f>
        <v>12</v>
      </c>
      <c r="I44" s="2">
        <f>AVERAGEIF(A:A,A44,G:G)</f>
        <v>46.997499999999995</v>
      </c>
      <c r="J44" s="2">
        <f t="shared" si="16"/>
        <v>-24.447499999999994</v>
      </c>
      <c r="K44" s="2">
        <f t="shared" si="17"/>
        <v>65.552500000000009</v>
      </c>
      <c r="L44" s="2">
        <f t="shared" si="18"/>
        <v>51.067587476501721</v>
      </c>
      <c r="M44" s="2">
        <f>SUMIF(A:A,A44,L:L)</f>
        <v>3240.6190188181567</v>
      </c>
      <c r="N44" s="3">
        <f t="shared" si="19"/>
        <v>1.5758590312515634E-2</v>
      </c>
      <c r="O44" s="6">
        <f t="shared" si="20"/>
        <v>63.457452739652084</v>
      </c>
      <c r="P44" s="3" t="str">
        <f t="shared" si="21"/>
        <v/>
      </c>
      <c r="Q44" s="3" t="str">
        <f>IF(ISNUMBER(P44),SUMIF(A:A,A44,P:P),"")</f>
        <v/>
      </c>
      <c r="R44" s="3" t="str">
        <f t="shared" si="22"/>
        <v/>
      </c>
      <c r="S44" s="7" t="str">
        <f t="shared" si="23"/>
        <v/>
      </c>
    </row>
    <row r="45" spans="1:19" x14ac:dyDescent="0.3">
      <c r="A45" s="1">
        <v>17</v>
      </c>
      <c r="B45" s="5">
        <v>0.65625</v>
      </c>
      <c r="C45" s="1" t="s">
        <v>27</v>
      </c>
      <c r="D45" s="1">
        <v>7</v>
      </c>
      <c r="E45" s="1">
        <v>1</v>
      </c>
      <c r="F45" s="1" t="s">
        <v>66</v>
      </c>
      <c r="G45" s="1">
        <v>67.709999999999994</v>
      </c>
      <c r="H45" s="1">
        <f>1+COUNTIFS(A:A,A45,G:G,"&gt;"&amp;G45)</f>
        <v>1</v>
      </c>
      <c r="I45" s="2">
        <f>AVERAGEIF(A:A,A45,G:G)</f>
        <v>50.348181818181814</v>
      </c>
      <c r="J45" s="2">
        <f t="shared" ref="J45:J55" si="24">G45-I45</f>
        <v>17.36181818181818</v>
      </c>
      <c r="K45" s="2">
        <f t="shared" ref="K45:K55" si="25">90+J45</f>
        <v>107.36181818181818</v>
      </c>
      <c r="L45" s="2">
        <f t="shared" ref="L45:L55" si="26">EXP(0.06*K45)</f>
        <v>627.47830136440018</v>
      </c>
      <c r="M45" s="2">
        <f>SUMIF(A:A,A45,L:L)</f>
        <v>2988.1682755727397</v>
      </c>
      <c r="N45" s="3">
        <f t="shared" ref="N45:N55" si="27">L45/M45</f>
        <v>0.20998760561572857</v>
      </c>
      <c r="O45" s="6">
        <f t="shared" ref="O45:O55" si="28">1/N45</f>
        <v>4.7621858302912026</v>
      </c>
      <c r="P45" s="3">
        <f t="shared" ref="P45:P55" si="29">IF(O45&gt;21,"",N45)</f>
        <v>0.20998760561572857</v>
      </c>
      <c r="Q45" s="3">
        <f>IF(ISNUMBER(P45),SUMIF(A:A,A45,P:P),"")</f>
        <v>0.94184740758619234</v>
      </c>
      <c r="R45" s="3">
        <f t="shared" ref="R45:R55" si="30">IFERROR(P45*(1/Q45),"")</f>
        <v>0.2229528944119451</v>
      </c>
      <c r="S45" s="7">
        <f t="shared" ref="S45:S55" si="31">IFERROR(1/R45,"")</f>
        <v>4.4852523787034686</v>
      </c>
    </row>
    <row r="46" spans="1:19" x14ac:dyDescent="0.3">
      <c r="A46" s="1">
        <v>17</v>
      </c>
      <c r="B46" s="5">
        <v>0.65625</v>
      </c>
      <c r="C46" s="1" t="s">
        <v>27</v>
      </c>
      <c r="D46" s="1">
        <v>7</v>
      </c>
      <c r="E46" s="1">
        <v>3</v>
      </c>
      <c r="F46" s="1" t="s">
        <v>68</v>
      </c>
      <c r="G46" s="1">
        <v>66.540000000000006</v>
      </c>
      <c r="H46" s="1">
        <f>1+COUNTIFS(A:A,A46,G:G,"&gt;"&amp;G46)</f>
        <v>2</v>
      </c>
      <c r="I46" s="2">
        <f>AVERAGEIF(A:A,A46,G:G)</f>
        <v>50.348181818181814</v>
      </c>
      <c r="J46" s="2">
        <f t="shared" si="24"/>
        <v>16.191818181818192</v>
      </c>
      <c r="K46" s="2">
        <f t="shared" si="25"/>
        <v>106.19181818181819</v>
      </c>
      <c r="L46" s="2">
        <f t="shared" si="26"/>
        <v>584.93989063954382</v>
      </c>
      <c r="M46" s="2">
        <f>SUMIF(A:A,A46,L:L)</f>
        <v>2988.1682755727397</v>
      </c>
      <c r="N46" s="3">
        <f t="shared" si="27"/>
        <v>0.19575199141936839</v>
      </c>
      <c r="O46" s="6">
        <f t="shared" si="28"/>
        <v>5.1085048624494176</v>
      </c>
      <c r="P46" s="3">
        <f t="shared" si="29"/>
        <v>0.19575199141936839</v>
      </c>
      <c r="Q46" s="3">
        <f>IF(ISNUMBER(P46),SUMIF(A:A,A46,P:P),"")</f>
        <v>0.94184740758619234</v>
      </c>
      <c r="R46" s="3">
        <f t="shared" si="30"/>
        <v>0.20783832905698615</v>
      </c>
      <c r="S46" s="7">
        <f t="shared" si="31"/>
        <v>4.811432061339441</v>
      </c>
    </row>
    <row r="47" spans="1:19" x14ac:dyDescent="0.3">
      <c r="A47" s="1">
        <v>17</v>
      </c>
      <c r="B47" s="5">
        <v>0.65625</v>
      </c>
      <c r="C47" s="1" t="s">
        <v>27</v>
      </c>
      <c r="D47" s="1">
        <v>7</v>
      </c>
      <c r="E47" s="1">
        <v>2</v>
      </c>
      <c r="F47" s="1" t="s">
        <v>67</v>
      </c>
      <c r="G47" s="1">
        <v>55.77</v>
      </c>
      <c r="H47" s="1">
        <f>1+COUNTIFS(A:A,A47,G:G,"&gt;"&amp;G47)</f>
        <v>3</v>
      </c>
      <c r="I47" s="2">
        <f>AVERAGEIF(A:A,A47,G:G)</f>
        <v>50.348181818181814</v>
      </c>
      <c r="J47" s="2">
        <f t="shared" si="24"/>
        <v>5.421818181818189</v>
      </c>
      <c r="K47" s="2">
        <f t="shared" si="25"/>
        <v>95.421818181818196</v>
      </c>
      <c r="L47" s="2">
        <f t="shared" si="26"/>
        <v>306.52799561928879</v>
      </c>
      <c r="M47" s="2">
        <f>SUMIF(A:A,A47,L:L)</f>
        <v>2988.1682755727397</v>
      </c>
      <c r="N47" s="3">
        <f t="shared" si="27"/>
        <v>0.10258056687270627</v>
      </c>
      <c r="O47" s="6">
        <f t="shared" si="28"/>
        <v>9.7484351128700109</v>
      </c>
      <c r="P47" s="3">
        <f t="shared" si="29"/>
        <v>0.10258056687270627</v>
      </c>
      <c r="Q47" s="3">
        <f>IF(ISNUMBER(P47),SUMIF(A:A,A47,P:P),"")</f>
        <v>0.94184740758619234</v>
      </c>
      <c r="R47" s="3">
        <f t="shared" si="30"/>
        <v>0.10891421056793502</v>
      </c>
      <c r="S47" s="7">
        <f t="shared" si="31"/>
        <v>9.1815383390788305</v>
      </c>
    </row>
    <row r="48" spans="1:19" x14ac:dyDescent="0.3">
      <c r="A48" s="1">
        <v>17</v>
      </c>
      <c r="B48" s="5">
        <v>0.65625</v>
      </c>
      <c r="C48" s="1" t="s">
        <v>27</v>
      </c>
      <c r="D48" s="1">
        <v>7</v>
      </c>
      <c r="E48" s="1">
        <v>4</v>
      </c>
      <c r="F48" s="1" t="s">
        <v>69</v>
      </c>
      <c r="G48" s="1">
        <v>52.9</v>
      </c>
      <c r="H48" s="1">
        <f>1+COUNTIFS(A:A,A48,G:G,"&gt;"&amp;G48)</f>
        <v>4</v>
      </c>
      <c r="I48" s="2">
        <f>AVERAGEIF(A:A,A48,G:G)</f>
        <v>50.348181818181814</v>
      </c>
      <c r="J48" s="2">
        <f t="shared" si="24"/>
        <v>2.5518181818181844</v>
      </c>
      <c r="K48" s="2">
        <f t="shared" si="25"/>
        <v>92.551818181818192</v>
      </c>
      <c r="L48" s="2">
        <f t="shared" si="26"/>
        <v>258.03857542832509</v>
      </c>
      <c r="M48" s="2">
        <f>SUMIF(A:A,A48,L:L)</f>
        <v>2988.1682755727397</v>
      </c>
      <c r="N48" s="3">
        <f t="shared" si="27"/>
        <v>8.6353428465760371E-2</v>
      </c>
      <c r="O48" s="6">
        <f t="shared" si="28"/>
        <v>11.580316123713672</v>
      </c>
      <c r="P48" s="3">
        <f t="shared" si="29"/>
        <v>8.6353428465760371E-2</v>
      </c>
      <c r="Q48" s="3">
        <f>IF(ISNUMBER(P48),SUMIF(A:A,A48,P:P),"")</f>
        <v>0.94184740758619234</v>
      </c>
      <c r="R48" s="3">
        <f t="shared" si="30"/>
        <v>9.168515809484544E-2</v>
      </c>
      <c r="S48" s="7">
        <f t="shared" si="31"/>
        <v>10.906890720148306</v>
      </c>
    </row>
    <row r="49" spans="1:19" x14ac:dyDescent="0.3">
      <c r="A49" s="1">
        <v>17</v>
      </c>
      <c r="B49" s="5">
        <v>0.65625</v>
      </c>
      <c r="C49" s="1" t="s">
        <v>27</v>
      </c>
      <c r="D49" s="1">
        <v>7</v>
      </c>
      <c r="E49" s="1">
        <v>7</v>
      </c>
      <c r="F49" s="1" t="s">
        <v>25</v>
      </c>
      <c r="G49" s="1">
        <v>52.75</v>
      </c>
      <c r="H49" s="1">
        <f>1+COUNTIFS(A:A,A49,G:G,"&gt;"&amp;G49)</f>
        <v>5</v>
      </c>
      <c r="I49" s="2">
        <f>AVERAGEIF(A:A,A49,G:G)</f>
        <v>50.348181818181814</v>
      </c>
      <c r="J49" s="2">
        <f t="shared" si="24"/>
        <v>2.4018181818181858</v>
      </c>
      <c r="K49" s="2">
        <f t="shared" si="25"/>
        <v>92.401818181818186</v>
      </c>
      <c r="L49" s="2">
        <f t="shared" si="26"/>
        <v>255.7266475305025</v>
      </c>
      <c r="M49" s="2">
        <f>SUMIF(A:A,A49,L:L)</f>
        <v>2988.1682755727397</v>
      </c>
      <c r="N49" s="3">
        <f t="shared" si="27"/>
        <v>8.5579734455044229E-2</v>
      </c>
      <c r="O49" s="6">
        <f t="shared" si="28"/>
        <v>11.685009381809996</v>
      </c>
      <c r="P49" s="3">
        <f t="shared" si="29"/>
        <v>8.5579734455044229E-2</v>
      </c>
      <c r="Q49" s="3">
        <f>IF(ISNUMBER(P49),SUMIF(A:A,A49,P:P),"")</f>
        <v>0.94184740758619234</v>
      </c>
      <c r="R49" s="3">
        <f t="shared" si="30"/>
        <v>9.0863693806167295E-2</v>
      </c>
      <c r="S49" s="7">
        <f t="shared" si="31"/>
        <v>11.005495793878081</v>
      </c>
    </row>
    <row r="50" spans="1:19" x14ac:dyDescent="0.3">
      <c r="A50" s="1">
        <v>17</v>
      </c>
      <c r="B50" s="5">
        <v>0.65625</v>
      </c>
      <c r="C50" s="1" t="s">
        <v>27</v>
      </c>
      <c r="D50" s="1">
        <v>7</v>
      </c>
      <c r="E50" s="1">
        <v>9</v>
      </c>
      <c r="F50" s="1" t="s">
        <v>70</v>
      </c>
      <c r="G50" s="1">
        <v>52.68</v>
      </c>
      <c r="H50" s="1">
        <f>1+COUNTIFS(A:A,A50,G:G,"&gt;"&amp;G50)</f>
        <v>6</v>
      </c>
      <c r="I50" s="2">
        <f>AVERAGEIF(A:A,A50,G:G)</f>
        <v>50.348181818181814</v>
      </c>
      <c r="J50" s="2">
        <f t="shared" si="24"/>
        <v>2.3318181818181856</v>
      </c>
      <c r="K50" s="2">
        <f t="shared" si="25"/>
        <v>92.331818181818193</v>
      </c>
      <c r="L50" s="2">
        <f t="shared" si="26"/>
        <v>254.65484796550601</v>
      </c>
      <c r="M50" s="2">
        <f>SUMIF(A:A,A50,L:L)</f>
        <v>2988.1682755727397</v>
      </c>
      <c r="N50" s="3">
        <f t="shared" si="27"/>
        <v>8.5221053327961094E-2</v>
      </c>
      <c r="O50" s="6">
        <f t="shared" si="28"/>
        <v>11.734189627434459</v>
      </c>
      <c r="P50" s="3">
        <f t="shared" si="29"/>
        <v>8.5221053327961094E-2</v>
      </c>
      <c r="Q50" s="3">
        <f>IF(ISNUMBER(P50),SUMIF(A:A,A50,P:P),"")</f>
        <v>0.94184740758619234</v>
      </c>
      <c r="R50" s="3">
        <f t="shared" si="30"/>
        <v>9.0482866589153041E-2</v>
      </c>
      <c r="S50" s="7">
        <f t="shared" si="31"/>
        <v>11.051816080723935</v>
      </c>
    </row>
    <row r="51" spans="1:19" x14ac:dyDescent="0.3">
      <c r="A51" s="1">
        <v>17</v>
      </c>
      <c r="B51" s="5">
        <v>0.65625</v>
      </c>
      <c r="C51" s="1" t="s">
        <v>27</v>
      </c>
      <c r="D51" s="1">
        <v>7</v>
      </c>
      <c r="E51" s="1">
        <v>12</v>
      </c>
      <c r="F51" s="1" t="s">
        <v>73</v>
      </c>
      <c r="G51" s="1">
        <v>48.77</v>
      </c>
      <c r="H51" s="1">
        <f>1+COUNTIFS(A:A,A51,G:G,"&gt;"&amp;G51)</f>
        <v>7</v>
      </c>
      <c r="I51" s="2">
        <f>AVERAGEIF(A:A,A51,G:G)</f>
        <v>50.348181818181814</v>
      </c>
      <c r="J51" s="2">
        <f t="shared" si="24"/>
        <v>-1.578181818181811</v>
      </c>
      <c r="K51" s="2">
        <f t="shared" si="25"/>
        <v>88.421818181818196</v>
      </c>
      <c r="L51" s="2">
        <f t="shared" si="26"/>
        <v>201.4032447059374</v>
      </c>
      <c r="M51" s="2">
        <f>SUMIF(A:A,A51,L:L)</f>
        <v>2988.1682755727397</v>
      </c>
      <c r="N51" s="3">
        <f t="shared" si="27"/>
        <v>6.7400235238537429E-2</v>
      </c>
      <c r="O51" s="6">
        <f t="shared" si="28"/>
        <v>14.836743469230951</v>
      </c>
      <c r="P51" s="3">
        <f t="shared" si="29"/>
        <v>6.7400235238537429E-2</v>
      </c>
      <c r="Q51" s="3">
        <f>IF(ISNUMBER(P51),SUMIF(A:A,A51,P:P),"")</f>
        <v>0.94184740758619234</v>
      </c>
      <c r="R51" s="3">
        <f t="shared" si="30"/>
        <v>7.1561735686329161E-2</v>
      </c>
      <c r="S51" s="7">
        <f t="shared" si="31"/>
        <v>13.97394837351654</v>
      </c>
    </row>
    <row r="52" spans="1:19" x14ac:dyDescent="0.3">
      <c r="A52" s="1">
        <v>17</v>
      </c>
      <c r="B52" s="5">
        <v>0.65625</v>
      </c>
      <c r="C52" s="1" t="s">
        <v>27</v>
      </c>
      <c r="D52" s="1">
        <v>7</v>
      </c>
      <c r="E52" s="1">
        <v>14</v>
      </c>
      <c r="F52" s="1" t="s">
        <v>26</v>
      </c>
      <c r="G52" s="1">
        <v>45.63</v>
      </c>
      <c r="H52" s="1">
        <f>1+COUNTIFS(A:A,A52,G:G,"&gt;"&amp;G52)</f>
        <v>8</v>
      </c>
      <c r="I52" s="2">
        <f>AVERAGEIF(A:A,A52,G:G)</f>
        <v>50.348181818181814</v>
      </c>
      <c r="J52" s="2">
        <f t="shared" si="24"/>
        <v>-4.7181818181818116</v>
      </c>
      <c r="K52" s="2">
        <f t="shared" si="25"/>
        <v>85.281818181818181</v>
      </c>
      <c r="L52" s="2">
        <f t="shared" si="26"/>
        <v>166.81894972053837</v>
      </c>
      <c r="M52" s="2">
        <f>SUMIF(A:A,A52,L:L)</f>
        <v>2988.1682755727397</v>
      </c>
      <c r="N52" s="3">
        <f t="shared" si="27"/>
        <v>5.5826491126429054E-2</v>
      </c>
      <c r="O52" s="6">
        <f t="shared" si="28"/>
        <v>17.912642901652578</v>
      </c>
      <c r="P52" s="3">
        <f t="shared" si="29"/>
        <v>5.5826491126429054E-2</v>
      </c>
      <c r="Q52" s="3">
        <f>IF(ISNUMBER(P52),SUMIF(A:A,A52,P:P),"")</f>
        <v>0.94184740758619234</v>
      </c>
      <c r="R52" s="3">
        <f t="shared" si="30"/>
        <v>5.9273392565260249E-2</v>
      </c>
      <c r="S52" s="7">
        <f t="shared" si="31"/>
        <v>16.870976279938692</v>
      </c>
    </row>
    <row r="53" spans="1:19" x14ac:dyDescent="0.3">
      <c r="A53" s="1">
        <v>17</v>
      </c>
      <c r="B53" s="5">
        <v>0.65625</v>
      </c>
      <c r="C53" s="1" t="s">
        <v>27</v>
      </c>
      <c r="D53" s="1">
        <v>7</v>
      </c>
      <c r="E53" s="1">
        <v>10</v>
      </c>
      <c r="F53" s="1" t="s">
        <v>71</v>
      </c>
      <c r="G53" s="1">
        <v>44.81</v>
      </c>
      <c r="H53" s="1">
        <f>1+COUNTIFS(A:A,A53,G:G,"&gt;"&amp;G53)</f>
        <v>9</v>
      </c>
      <c r="I53" s="2">
        <f>AVERAGEIF(A:A,A53,G:G)</f>
        <v>50.348181818181814</v>
      </c>
      <c r="J53" s="2">
        <f t="shared" si="24"/>
        <v>-5.5381818181818119</v>
      </c>
      <c r="K53" s="2">
        <f t="shared" si="25"/>
        <v>84.461818181818188</v>
      </c>
      <c r="L53" s="2">
        <f t="shared" si="26"/>
        <v>158.81009080544567</v>
      </c>
      <c r="M53" s="2">
        <f>SUMIF(A:A,A53,L:L)</f>
        <v>2988.1682755727397</v>
      </c>
      <c r="N53" s="3">
        <f t="shared" si="27"/>
        <v>5.3146301064656967E-2</v>
      </c>
      <c r="O53" s="6">
        <f t="shared" si="28"/>
        <v>18.81598493154614</v>
      </c>
      <c r="P53" s="3">
        <f t="shared" si="29"/>
        <v>5.3146301064656967E-2</v>
      </c>
      <c r="Q53" s="3">
        <f>IF(ISNUMBER(P53),SUMIF(A:A,A53,P:P),"")</f>
        <v>0.94184740758619234</v>
      </c>
      <c r="R53" s="3">
        <f t="shared" si="30"/>
        <v>5.6427719221378576E-2</v>
      </c>
      <c r="S53" s="7">
        <f t="shared" si="31"/>
        <v>17.721786628957588</v>
      </c>
    </row>
    <row r="54" spans="1:19" x14ac:dyDescent="0.3">
      <c r="A54" s="1">
        <v>17</v>
      </c>
      <c r="B54" s="5">
        <v>0.65625</v>
      </c>
      <c r="C54" s="1" t="s">
        <v>27</v>
      </c>
      <c r="D54" s="1">
        <v>7</v>
      </c>
      <c r="E54" s="1">
        <v>11</v>
      </c>
      <c r="F54" s="1" t="s">
        <v>72</v>
      </c>
      <c r="G54" s="1">
        <v>40.61</v>
      </c>
      <c r="H54" s="1">
        <f>1+COUNTIFS(A:A,A54,G:G,"&gt;"&amp;G54)</f>
        <v>10</v>
      </c>
      <c r="I54" s="2">
        <f>AVERAGEIF(A:A,A54,G:G)</f>
        <v>50.348181818181814</v>
      </c>
      <c r="J54" s="2">
        <f t="shared" si="24"/>
        <v>-9.7381818181818147</v>
      </c>
      <c r="K54" s="2">
        <f t="shared" si="25"/>
        <v>80.261818181818185</v>
      </c>
      <c r="L54" s="2">
        <f t="shared" si="26"/>
        <v>123.43430743078419</v>
      </c>
      <c r="M54" s="2">
        <f>SUMIF(A:A,A54,L:L)</f>
        <v>2988.1682755727397</v>
      </c>
      <c r="N54" s="3">
        <f t="shared" si="27"/>
        <v>4.1307682850332664E-2</v>
      </c>
      <c r="O54" s="6">
        <f t="shared" si="28"/>
        <v>24.208571650538531</v>
      </c>
      <c r="P54" s="3" t="str">
        <f t="shared" si="29"/>
        <v/>
      </c>
      <c r="Q54" s="3" t="str">
        <f>IF(ISNUMBER(P54),SUMIF(A:A,A54,P:P),"")</f>
        <v/>
      </c>
      <c r="R54" s="3" t="str">
        <f t="shared" si="30"/>
        <v/>
      </c>
      <c r="S54" s="7" t="str">
        <f t="shared" si="31"/>
        <v/>
      </c>
    </row>
    <row r="55" spans="1:19" x14ac:dyDescent="0.3">
      <c r="A55" s="1">
        <v>17</v>
      </c>
      <c r="B55" s="5">
        <v>0.65625</v>
      </c>
      <c r="C55" s="1" t="s">
        <v>27</v>
      </c>
      <c r="D55" s="1">
        <v>7</v>
      </c>
      <c r="E55" s="1">
        <v>16</v>
      </c>
      <c r="F55" s="1" t="s">
        <v>74</v>
      </c>
      <c r="G55" s="1">
        <v>25.66</v>
      </c>
      <c r="H55" s="1">
        <f>1+COUNTIFS(A:A,A55,G:G,"&gt;"&amp;G55)</f>
        <v>11</v>
      </c>
      <c r="I55" s="2">
        <f>AVERAGEIF(A:A,A55,G:G)</f>
        <v>50.348181818181814</v>
      </c>
      <c r="J55" s="2">
        <f t="shared" si="24"/>
        <v>-24.688181818181814</v>
      </c>
      <c r="K55" s="2">
        <f t="shared" si="25"/>
        <v>65.311818181818182</v>
      </c>
      <c r="L55" s="2">
        <f t="shared" si="26"/>
        <v>50.335424362467826</v>
      </c>
      <c r="M55" s="2">
        <f>SUMIF(A:A,A55,L:L)</f>
        <v>2988.1682755727397</v>
      </c>
      <c r="N55" s="3">
        <f t="shared" si="27"/>
        <v>1.6844909563474994E-2</v>
      </c>
      <c r="O55" s="6">
        <f t="shared" si="28"/>
        <v>59.365115391792379</v>
      </c>
      <c r="P55" s="3" t="str">
        <f t="shared" si="29"/>
        <v/>
      </c>
      <c r="Q55" s="3" t="str">
        <f>IF(ISNUMBER(P55),SUMIF(A:A,A55,P:P),"")</f>
        <v/>
      </c>
      <c r="R55" s="3" t="str">
        <f t="shared" si="30"/>
        <v/>
      </c>
      <c r="S55" s="7" t="str">
        <f t="shared" si="31"/>
        <v/>
      </c>
    </row>
    <row r="56" spans="1:19" x14ac:dyDescent="0.3">
      <c r="A56" s="1">
        <v>21</v>
      </c>
      <c r="B56" s="5">
        <v>0.68055555555555547</v>
      </c>
      <c r="C56" s="1" t="s">
        <v>27</v>
      </c>
      <c r="D56" s="1">
        <v>8</v>
      </c>
      <c r="E56" s="1">
        <v>5</v>
      </c>
      <c r="F56" s="1" t="s">
        <v>24</v>
      </c>
      <c r="G56" s="1">
        <v>67.98</v>
      </c>
      <c r="H56" s="1">
        <f>1+COUNTIFS(A:A,A56,G:G,"&gt;"&amp;G56)</f>
        <v>1</v>
      </c>
      <c r="I56" s="2">
        <f>AVERAGEIF(A:A,A56,G:G)</f>
        <v>46.935384615384606</v>
      </c>
      <c r="J56" s="2">
        <f t="shared" ref="J56:J68" si="32">G56-I56</f>
        <v>21.044615384615398</v>
      </c>
      <c r="K56" s="2">
        <f t="shared" ref="K56:K68" si="33">90+J56</f>
        <v>111.0446153846154</v>
      </c>
      <c r="L56" s="2">
        <f t="shared" ref="L56:L68" si="34">EXP(0.06*K56)</f>
        <v>782.64321112196194</v>
      </c>
      <c r="M56" s="2">
        <f>SUMIF(A:A,A56,L:L)</f>
        <v>3996.6035641453814</v>
      </c>
      <c r="N56" s="3">
        <f t="shared" ref="N56:N68" si="35">L56/M56</f>
        <v>0.19582708131055762</v>
      </c>
      <c r="O56" s="6">
        <f t="shared" ref="O56:O68" si="36">1/N56</f>
        <v>5.1065460063418051</v>
      </c>
      <c r="P56" s="3">
        <f t="shared" ref="P56:P68" si="37">IF(O56&gt;21,"",N56)</f>
        <v>0.19582708131055762</v>
      </c>
      <c r="Q56" s="3">
        <f>IF(ISNUMBER(P56),SUMIF(A:A,A56,P:P),"")</f>
        <v>0.79200247756770903</v>
      </c>
      <c r="R56" s="3">
        <f t="shared" ref="R56:R68" si="38">IFERROR(P56*(1/Q56),"")</f>
        <v>0.2472556423206595</v>
      </c>
      <c r="S56" s="7">
        <f t="shared" ref="S56:S68" si="39">IFERROR(1/R56,"")</f>
        <v>4.0443970888361997</v>
      </c>
    </row>
    <row r="57" spans="1:19" x14ac:dyDescent="0.3">
      <c r="A57" s="1">
        <v>21</v>
      </c>
      <c r="B57" s="5">
        <v>0.68055555555555547</v>
      </c>
      <c r="C57" s="1" t="s">
        <v>27</v>
      </c>
      <c r="D57" s="1">
        <v>8</v>
      </c>
      <c r="E57" s="1">
        <v>2</v>
      </c>
      <c r="F57" s="1" t="s">
        <v>76</v>
      </c>
      <c r="G57" s="1">
        <v>67.34</v>
      </c>
      <c r="H57" s="1">
        <f>1+COUNTIFS(A:A,A57,G:G,"&gt;"&amp;G57)</f>
        <v>2</v>
      </c>
      <c r="I57" s="2">
        <f>AVERAGEIF(A:A,A57,G:G)</f>
        <v>46.935384615384606</v>
      </c>
      <c r="J57" s="2">
        <f t="shared" si="32"/>
        <v>20.404615384615397</v>
      </c>
      <c r="K57" s="2">
        <f t="shared" si="33"/>
        <v>110.4046153846154</v>
      </c>
      <c r="L57" s="2">
        <f t="shared" si="34"/>
        <v>753.15942341760035</v>
      </c>
      <c r="M57" s="2">
        <f>SUMIF(A:A,A57,L:L)</f>
        <v>3996.6035641453814</v>
      </c>
      <c r="N57" s="3">
        <f t="shared" si="35"/>
        <v>0.18844987032849558</v>
      </c>
      <c r="O57" s="6">
        <f t="shared" si="36"/>
        <v>5.3064509848526527</v>
      </c>
      <c r="P57" s="3">
        <f t="shared" si="37"/>
        <v>0.18844987032849558</v>
      </c>
      <c r="Q57" s="3">
        <f>IF(ISNUMBER(P57),SUMIF(A:A,A57,P:P),"")</f>
        <v>0.79200247756770903</v>
      </c>
      <c r="R57" s="3">
        <f t="shared" si="38"/>
        <v>0.23794101112819413</v>
      </c>
      <c r="S57" s="7">
        <f t="shared" si="39"/>
        <v>4.2027223270949108</v>
      </c>
    </row>
    <row r="58" spans="1:19" x14ac:dyDescent="0.3">
      <c r="A58" s="1">
        <v>21</v>
      </c>
      <c r="B58" s="5">
        <v>0.68055555555555547</v>
      </c>
      <c r="C58" s="1" t="s">
        <v>27</v>
      </c>
      <c r="D58" s="1">
        <v>8</v>
      </c>
      <c r="E58" s="1">
        <v>1</v>
      </c>
      <c r="F58" s="1" t="s">
        <v>75</v>
      </c>
      <c r="G58" s="1">
        <v>61.65</v>
      </c>
      <c r="H58" s="1">
        <f>1+COUNTIFS(A:A,A58,G:G,"&gt;"&amp;G58)</f>
        <v>3</v>
      </c>
      <c r="I58" s="2">
        <f>AVERAGEIF(A:A,A58,G:G)</f>
        <v>46.935384615384606</v>
      </c>
      <c r="J58" s="2">
        <f t="shared" si="32"/>
        <v>14.714615384615392</v>
      </c>
      <c r="K58" s="2">
        <f t="shared" si="33"/>
        <v>104.7146153846154</v>
      </c>
      <c r="L58" s="2">
        <f t="shared" si="34"/>
        <v>535.3265438713056</v>
      </c>
      <c r="M58" s="2">
        <f>SUMIF(A:A,A58,L:L)</f>
        <v>3996.6035641453814</v>
      </c>
      <c r="N58" s="3">
        <f t="shared" si="35"/>
        <v>0.13394537018228822</v>
      </c>
      <c r="O58" s="6">
        <f t="shared" si="36"/>
        <v>7.4657302349389552</v>
      </c>
      <c r="P58" s="3">
        <f t="shared" si="37"/>
        <v>0.13394537018228822</v>
      </c>
      <c r="Q58" s="3">
        <f>IF(ISNUMBER(P58),SUMIF(A:A,A58,P:P),"")</f>
        <v>0.79200247756770903</v>
      </c>
      <c r="R58" s="3">
        <f t="shared" si="38"/>
        <v>0.16912241309350839</v>
      </c>
      <c r="S58" s="7">
        <f t="shared" si="39"/>
        <v>5.9128768429238079</v>
      </c>
    </row>
    <row r="59" spans="1:19" x14ac:dyDescent="0.3">
      <c r="A59" s="1">
        <v>21</v>
      </c>
      <c r="B59" s="5">
        <v>0.68055555555555547</v>
      </c>
      <c r="C59" s="1" t="s">
        <v>27</v>
      </c>
      <c r="D59" s="1">
        <v>8</v>
      </c>
      <c r="E59" s="1">
        <v>9</v>
      </c>
      <c r="F59" s="1" t="s">
        <v>80</v>
      </c>
      <c r="G59" s="1">
        <v>59.93</v>
      </c>
      <c r="H59" s="1">
        <f>1+COUNTIFS(A:A,A59,G:G,"&gt;"&amp;G59)</f>
        <v>4</v>
      </c>
      <c r="I59" s="2">
        <f>AVERAGEIF(A:A,A59,G:G)</f>
        <v>46.935384615384606</v>
      </c>
      <c r="J59" s="2">
        <f t="shared" si="32"/>
        <v>12.994615384615393</v>
      </c>
      <c r="K59" s="2">
        <f t="shared" si="33"/>
        <v>102.9946153846154</v>
      </c>
      <c r="L59" s="2">
        <f t="shared" si="34"/>
        <v>482.83593800197815</v>
      </c>
      <c r="M59" s="2">
        <f>SUMIF(A:A,A59,L:L)</f>
        <v>3996.6035641453814</v>
      </c>
      <c r="N59" s="3">
        <f t="shared" si="35"/>
        <v>0.12081156668467966</v>
      </c>
      <c r="O59" s="6">
        <f t="shared" si="36"/>
        <v>8.2773531329994068</v>
      </c>
      <c r="P59" s="3">
        <f t="shared" si="37"/>
        <v>0.12081156668467966</v>
      </c>
      <c r="Q59" s="3">
        <f>IF(ISNUMBER(P59),SUMIF(A:A,A59,P:P),"")</f>
        <v>0.79200247756770903</v>
      </c>
      <c r="R59" s="3">
        <f t="shared" si="38"/>
        <v>0.15253937974499751</v>
      </c>
      <c r="S59" s="7">
        <f t="shared" si="39"/>
        <v>6.5556841890383701</v>
      </c>
    </row>
    <row r="60" spans="1:19" x14ac:dyDescent="0.3">
      <c r="A60" s="1">
        <v>21</v>
      </c>
      <c r="B60" s="5">
        <v>0.68055555555555547</v>
      </c>
      <c r="C60" s="1" t="s">
        <v>27</v>
      </c>
      <c r="D60" s="1">
        <v>8</v>
      </c>
      <c r="E60" s="1">
        <v>4</v>
      </c>
      <c r="F60" s="1" t="s">
        <v>77</v>
      </c>
      <c r="G60" s="1">
        <v>55.03</v>
      </c>
      <c r="H60" s="1">
        <f>1+COUNTIFS(A:A,A60,G:G,"&gt;"&amp;G60)</f>
        <v>5</v>
      </c>
      <c r="I60" s="2">
        <f>AVERAGEIF(A:A,A60,G:G)</f>
        <v>46.935384615384606</v>
      </c>
      <c r="J60" s="2">
        <f t="shared" si="32"/>
        <v>8.0946153846153948</v>
      </c>
      <c r="K60" s="2">
        <f t="shared" si="33"/>
        <v>98.094615384615395</v>
      </c>
      <c r="L60" s="2">
        <f t="shared" si="34"/>
        <v>359.84627381684334</v>
      </c>
      <c r="M60" s="2">
        <f>SUMIF(A:A,A60,L:L)</f>
        <v>3996.6035641453814</v>
      </c>
      <c r="N60" s="3">
        <f t="shared" si="35"/>
        <v>9.0038020544524908E-2</v>
      </c>
      <c r="O60" s="6">
        <f t="shared" si="36"/>
        <v>11.106419198825986</v>
      </c>
      <c r="P60" s="3">
        <f t="shared" si="37"/>
        <v>9.0038020544524908E-2</v>
      </c>
      <c r="Q60" s="3">
        <f>IF(ISNUMBER(P60),SUMIF(A:A,A60,P:P),"")</f>
        <v>0.79200247756770903</v>
      </c>
      <c r="R60" s="3">
        <f t="shared" si="38"/>
        <v>0.11368401374328714</v>
      </c>
      <c r="S60" s="7">
        <f t="shared" si="39"/>
        <v>8.7963115223757526</v>
      </c>
    </row>
    <row r="61" spans="1:19" x14ac:dyDescent="0.3">
      <c r="A61" s="1">
        <v>21</v>
      </c>
      <c r="B61" s="5">
        <v>0.68055555555555547</v>
      </c>
      <c r="C61" s="1" t="s">
        <v>27</v>
      </c>
      <c r="D61" s="1">
        <v>8</v>
      </c>
      <c r="E61" s="1">
        <v>8</v>
      </c>
      <c r="F61" s="1" t="s">
        <v>79</v>
      </c>
      <c r="G61" s="1">
        <v>49.06</v>
      </c>
      <c r="H61" s="1">
        <f>1+COUNTIFS(A:A,A61,G:G,"&gt;"&amp;G61)</f>
        <v>6</v>
      </c>
      <c r="I61" s="2">
        <f>AVERAGEIF(A:A,A61,G:G)</f>
        <v>46.935384615384606</v>
      </c>
      <c r="J61" s="2">
        <f t="shared" si="32"/>
        <v>2.1246153846153959</v>
      </c>
      <c r="K61" s="2">
        <f t="shared" si="33"/>
        <v>92.124615384615396</v>
      </c>
      <c r="L61" s="2">
        <f t="shared" si="34"/>
        <v>251.50853442938893</v>
      </c>
      <c r="M61" s="2">
        <f>SUMIF(A:A,A61,L:L)</f>
        <v>3996.6035641453814</v>
      </c>
      <c r="N61" s="3">
        <f t="shared" si="35"/>
        <v>6.2930568517163041E-2</v>
      </c>
      <c r="O61" s="6">
        <f t="shared" si="36"/>
        <v>15.890528618492779</v>
      </c>
      <c r="P61" s="3">
        <f t="shared" si="37"/>
        <v>6.2930568517163041E-2</v>
      </c>
      <c r="Q61" s="3">
        <f>IF(ISNUMBER(P61),SUMIF(A:A,A61,P:P),"")</f>
        <v>0.79200247756770903</v>
      </c>
      <c r="R61" s="3">
        <f t="shared" si="38"/>
        <v>7.9457539969353244E-2</v>
      </c>
      <c r="S61" s="7">
        <f t="shared" si="39"/>
        <v>12.585338035706867</v>
      </c>
    </row>
    <row r="62" spans="1:19" x14ac:dyDescent="0.3">
      <c r="A62" s="1">
        <v>21</v>
      </c>
      <c r="B62" s="5">
        <v>0.68055555555555547</v>
      </c>
      <c r="C62" s="1" t="s">
        <v>27</v>
      </c>
      <c r="D62" s="1">
        <v>8</v>
      </c>
      <c r="E62" s="1">
        <v>10</v>
      </c>
      <c r="F62" s="1" t="s">
        <v>81</v>
      </c>
      <c r="G62" s="1">
        <v>42.33</v>
      </c>
      <c r="H62" s="1">
        <f>1+COUNTIFS(A:A,A62,G:G,"&gt;"&amp;G62)</f>
        <v>7</v>
      </c>
      <c r="I62" s="2">
        <f>AVERAGEIF(A:A,A62,G:G)</f>
        <v>46.935384615384606</v>
      </c>
      <c r="J62" s="2">
        <f t="shared" si="32"/>
        <v>-4.6053846153846081</v>
      </c>
      <c r="K62" s="2">
        <f t="shared" si="33"/>
        <v>85.394615384615392</v>
      </c>
      <c r="L62" s="2">
        <f t="shared" si="34"/>
        <v>167.95178145822541</v>
      </c>
      <c r="M62" s="2">
        <f>SUMIF(A:A,A62,L:L)</f>
        <v>3996.6035641453814</v>
      </c>
      <c r="N62" s="3">
        <f t="shared" si="35"/>
        <v>4.2023628003779651E-2</v>
      </c>
      <c r="O62" s="6">
        <f t="shared" si="36"/>
        <v>23.796136780719145</v>
      </c>
      <c r="P62" s="3" t="str">
        <f t="shared" si="37"/>
        <v/>
      </c>
      <c r="Q62" s="3" t="str">
        <f>IF(ISNUMBER(P62),SUMIF(A:A,A62,P:P),"")</f>
        <v/>
      </c>
      <c r="R62" s="3" t="str">
        <f t="shared" si="38"/>
        <v/>
      </c>
      <c r="S62" s="7" t="str">
        <f t="shared" si="39"/>
        <v/>
      </c>
    </row>
    <row r="63" spans="1:19" x14ac:dyDescent="0.3">
      <c r="A63" s="1">
        <v>21</v>
      </c>
      <c r="B63" s="5">
        <v>0.68055555555555547</v>
      </c>
      <c r="C63" s="1" t="s">
        <v>27</v>
      </c>
      <c r="D63" s="1">
        <v>8</v>
      </c>
      <c r="E63" s="1">
        <v>18</v>
      </c>
      <c r="F63" s="1" t="s">
        <v>85</v>
      </c>
      <c r="G63" s="1">
        <v>41.76</v>
      </c>
      <c r="H63" s="1">
        <f>1+COUNTIFS(A:A,A63,G:G,"&gt;"&amp;G63)</f>
        <v>8</v>
      </c>
      <c r="I63" s="2">
        <f>AVERAGEIF(A:A,A63,G:G)</f>
        <v>46.935384615384606</v>
      </c>
      <c r="J63" s="2">
        <f t="shared" si="32"/>
        <v>-5.1753846153846084</v>
      </c>
      <c r="K63" s="2">
        <f t="shared" si="33"/>
        <v>84.824615384615385</v>
      </c>
      <c r="L63" s="2">
        <f t="shared" si="34"/>
        <v>162.30494187593615</v>
      </c>
      <c r="M63" s="2">
        <f>SUMIF(A:A,A63,L:L)</f>
        <v>3996.6035641453814</v>
      </c>
      <c r="N63" s="3">
        <f t="shared" si="35"/>
        <v>4.0610718393992835E-2</v>
      </c>
      <c r="O63" s="6">
        <f t="shared" si="36"/>
        <v>24.624041128706569</v>
      </c>
      <c r="P63" s="3" t="str">
        <f t="shared" si="37"/>
        <v/>
      </c>
      <c r="Q63" s="3" t="str">
        <f>IF(ISNUMBER(P63),SUMIF(A:A,A63,P:P),"")</f>
        <v/>
      </c>
      <c r="R63" s="3" t="str">
        <f t="shared" si="38"/>
        <v/>
      </c>
      <c r="S63" s="7" t="str">
        <f t="shared" si="39"/>
        <v/>
      </c>
    </row>
    <row r="64" spans="1:19" x14ac:dyDescent="0.3">
      <c r="A64" s="1">
        <v>21</v>
      </c>
      <c r="B64" s="5">
        <v>0.68055555555555547</v>
      </c>
      <c r="C64" s="1" t="s">
        <v>27</v>
      </c>
      <c r="D64" s="1">
        <v>8</v>
      </c>
      <c r="E64" s="1">
        <v>7</v>
      </c>
      <c r="F64" s="1" t="s">
        <v>78</v>
      </c>
      <c r="G64" s="1">
        <v>38.32</v>
      </c>
      <c r="H64" s="1">
        <f>1+COUNTIFS(A:A,A64,G:G,"&gt;"&amp;G64)</f>
        <v>9</v>
      </c>
      <c r="I64" s="2">
        <f>AVERAGEIF(A:A,A64,G:G)</f>
        <v>46.935384615384606</v>
      </c>
      <c r="J64" s="2">
        <f t="shared" si="32"/>
        <v>-8.6153846153846061</v>
      </c>
      <c r="K64" s="2">
        <f t="shared" si="33"/>
        <v>81.384615384615387</v>
      </c>
      <c r="L64" s="2">
        <f t="shared" si="34"/>
        <v>132.03630505647828</v>
      </c>
      <c r="M64" s="2">
        <f>SUMIF(A:A,A64,L:L)</f>
        <v>3996.6035641453814</v>
      </c>
      <c r="N64" s="3">
        <f t="shared" si="35"/>
        <v>3.3037128385965502E-2</v>
      </c>
      <c r="O64" s="6">
        <f t="shared" si="36"/>
        <v>30.268974600855742</v>
      </c>
      <c r="P64" s="3" t="str">
        <f t="shared" si="37"/>
        <v/>
      </c>
      <c r="Q64" s="3" t="str">
        <f>IF(ISNUMBER(P64),SUMIF(A:A,A64,P:P),"")</f>
        <v/>
      </c>
      <c r="R64" s="3" t="str">
        <f t="shared" si="38"/>
        <v/>
      </c>
      <c r="S64" s="7" t="str">
        <f t="shared" si="39"/>
        <v/>
      </c>
    </row>
    <row r="65" spans="1:19" x14ac:dyDescent="0.3">
      <c r="A65" s="1">
        <v>21</v>
      </c>
      <c r="B65" s="5">
        <v>0.68055555555555547</v>
      </c>
      <c r="C65" s="1" t="s">
        <v>27</v>
      </c>
      <c r="D65" s="1">
        <v>8</v>
      </c>
      <c r="E65" s="1">
        <v>12</v>
      </c>
      <c r="F65" s="1" t="s">
        <v>83</v>
      </c>
      <c r="G65" s="1">
        <v>37.61</v>
      </c>
      <c r="H65" s="1">
        <f>1+COUNTIFS(A:A,A65,G:G,"&gt;"&amp;G65)</f>
        <v>10</v>
      </c>
      <c r="I65" s="2">
        <f>AVERAGEIF(A:A,A65,G:G)</f>
        <v>46.935384615384606</v>
      </c>
      <c r="J65" s="2">
        <f t="shared" si="32"/>
        <v>-9.3253846153846069</v>
      </c>
      <c r="K65" s="2">
        <f t="shared" si="33"/>
        <v>80.674615384615393</v>
      </c>
      <c r="L65" s="2">
        <f t="shared" si="34"/>
        <v>126.52968226784769</v>
      </c>
      <c r="M65" s="2">
        <f>SUMIF(A:A,A65,L:L)</f>
        <v>3996.6035641453814</v>
      </c>
      <c r="N65" s="3">
        <f t="shared" si="35"/>
        <v>3.1659302764722508E-2</v>
      </c>
      <c r="O65" s="6">
        <f t="shared" si="36"/>
        <v>31.586292579831706</v>
      </c>
      <c r="P65" s="3" t="str">
        <f t="shared" si="37"/>
        <v/>
      </c>
      <c r="Q65" s="3" t="str">
        <f>IF(ISNUMBER(P65),SUMIF(A:A,A65,P:P),"")</f>
        <v/>
      </c>
      <c r="R65" s="3" t="str">
        <f t="shared" si="38"/>
        <v/>
      </c>
      <c r="S65" s="7" t="str">
        <f t="shared" si="39"/>
        <v/>
      </c>
    </row>
    <row r="66" spans="1:19" x14ac:dyDescent="0.3">
      <c r="A66" s="1">
        <v>21</v>
      </c>
      <c r="B66" s="5">
        <v>0.68055555555555547</v>
      </c>
      <c r="C66" s="1" t="s">
        <v>27</v>
      </c>
      <c r="D66" s="1">
        <v>8</v>
      </c>
      <c r="E66" s="1">
        <v>13</v>
      </c>
      <c r="F66" s="1" t="s">
        <v>84</v>
      </c>
      <c r="G66" s="1">
        <v>33.61</v>
      </c>
      <c r="H66" s="1">
        <f>1+COUNTIFS(A:A,A66,G:G,"&gt;"&amp;G66)</f>
        <v>11</v>
      </c>
      <c r="I66" s="2">
        <f>AVERAGEIF(A:A,A66,G:G)</f>
        <v>46.935384615384606</v>
      </c>
      <c r="J66" s="2">
        <f t="shared" si="32"/>
        <v>-13.325384615384607</v>
      </c>
      <c r="K66" s="2">
        <f t="shared" si="33"/>
        <v>76.674615384615393</v>
      </c>
      <c r="L66" s="2">
        <f t="shared" si="34"/>
        <v>99.531773323787704</v>
      </c>
      <c r="M66" s="2">
        <f>SUMIF(A:A,A66,L:L)</f>
        <v>3996.6035641453814</v>
      </c>
      <c r="N66" s="3">
        <f t="shared" si="35"/>
        <v>2.49040896166721E-2</v>
      </c>
      <c r="O66" s="6">
        <f t="shared" si="36"/>
        <v>40.154047603914329</v>
      </c>
      <c r="P66" s="3" t="str">
        <f t="shared" si="37"/>
        <v/>
      </c>
      <c r="Q66" s="3" t="str">
        <f>IF(ISNUMBER(P66),SUMIF(A:A,A66,P:P),"")</f>
        <v/>
      </c>
      <c r="R66" s="3" t="str">
        <f t="shared" si="38"/>
        <v/>
      </c>
      <c r="S66" s="7" t="str">
        <f t="shared" si="39"/>
        <v/>
      </c>
    </row>
    <row r="67" spans="1:19" x14ac:dyDescent="0.3">
      <c r="A67" s="1">
        <v>21</v>
      </c>
      <c r="B67" s="5">
        <v>0.68055555555555547</v>
      </c>
      <c r="C67" s="1" t="s">
        <v>27</v>
      </c>
      <c r="D67" s="1">
        <v>8</v>
      </c>
      <c r="E67" s="1">
        <v>19</v>
      </c>
      <c r="F67" s="1" t="s">
        <v>86</v>
      </c>
      <c r="G67" s="1">
        <v>31.04</v>
      </c>
      <c r="H67" s="1">
        <f>1+COUNTIFS(A:A,A67,G:G,"&gt;"&amp;G67)</f>
        <v>12</v>
      </c>
      <c r="I67" s="2">
        <f>AVERAGEIF(A:A,A67,G:G)</f>
        <v>46.935384615384606</v>
      </c>
      <c r="J67" s="2">
        <f t="shared" si="32"/>
        <v>-15.895384615384607</v>
      </c>
      <c r="K67" s="2">
        <f t="shared" si="33"/>
        <v>74.104615384615386</v>
      </c>
      <c r="L67" s="2">
        <f t="shared" si="34"/>
        <v>85.308741017645545</v>
      </c>
      <c r="M67" s="2">
        <f>SUMIF(A:A,A67,L:L)</f>
        <v>3996.6035641453814</v>
      </c>
      <c r="N67" s="3">
        <f t="shared" si="35"/>
        <v>2.1345309748250611E-2</v>
      </c>
      <c r="O67" s="6">
        <f t="shared" si="36"/>
        <v>46.848699400202271</v>
      </c>
      <c r="P67" s="3" t="str">
        <f t="shared" si="37"/>
        <v/>
      </c>
      <c r="Q67" s="3" t="str">
        <f>IF(ISNUMBER(P67),SUMIF(A:A,A67,P:P),"")</f>
        <v/>
      </c>
      <c r="R67" s="3" t="str">
        <f t="shared" si="38"/>
        <v/>
      </c>
      <c r="S67" s="7" t="str">
        <f t="shared" si="39"/>
        <v/>
      </c>
    </row>
    <row r="68" spans="1:19" x14ac:dyDescent="0.3">
      <c r="A68" s="1">
        <v>21</v>
      </c>
      <c r="B68" s="5">
        <v>0.68055555555555547</v>
      </c>
      <c r="C68" s="1" t="s">
        <v>27</v>
      </c>
      <c r="D68" s="1">
        <v>8</v>
      </c>
      <c r="E68" s="1">
        <v>11</v>
      </c>
      <c r="F68" s="1" t="s">
        <v>82</v>
      </c>
      <c r="G68" s="1">
        <v>24.5</v>
      </c>
      <c r="H68" s="1">
        <f>1+COUNTIFS(A:A,A68,G:G,"&gt;"&amp;G68)</f>
        <v>13</v>
      </c>
      <c r="I68" s="2">
        <f>AVERAGEIF(A:A,A68,G:G)</f>
        <v>46.935384615384606</v>
      </c>
      <c r="J68" s="2">
        <f t="shared" si="32"/>
        <v>-22.435384615384606</v>
      </c>
      <c r="K68" s="2">
        <f t="shared" si="33"/>
        <v>67.564615384615394</v>
      </c>
      <c r="L68" s="2">
        <f t="shared" si="34"/>
        <v>57.620414486382344</v>
      </c>
      <c r="M68" s="2">
        <f>SUMIF(A:A,A68,L:L)</f>
        <v>3996.6035641453814</v>
      </c>
      <c r="N68" s="3">
        <f t="shared" si="35"/>
        <v>1.4417345518907797E-2</v>
      </c>
      <c r="O68" s="6">
        <f t="shared" si="36"/>
        <v>69.36089578269025</v>
      </c>
      <c r="P68" s="3" t="str">
        <f t="shared" si="37"/>
        <v/>
      </c>
      <c r="Q68" s="3" t="str">
        <f>IF(ISNUMBER(P68),SUMIF(A:A,A68,P:P),"")</f>
        <v/>
      </c>
      <c r="R68" s="3" t="str">
        <f t="shared" si="38"/>
        <v/>
      </c>
      <c r="S68" s="7" t="str">
        <f t="shared" si="39"/>
        <v/>
      </c>
    </row>
  </sheetData>
  <autoFilter ref="A1:S29" xr:uid="{00000000-0009-0000-0000-000000000000}"/>
  <sortState xmlns:xlrd2="http://schemas.microsoft.com/office/spreadsheetml/2017/richdata2" ref="A2:T68">
    <sortCondition ref="B2:B68"/>
    <sortCondition ref="H2:H68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33:G1048576 G1">
    <cfRule type="colorScale" priority="2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2">
    <cfRule type="colorScale" priority="2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20052022 - PREMIUM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2022-05-19T23:02:00Z</cp:lastPrinted>
  <dcterms:created xsi:type="dcterms:W3CDTF">2016-03-11T05:58:01Z</dcterms:created>
  <dcterms:modified xsi:type="dcterms:W3CDTF">2022-05-19T23:03:20Z</dcterms:modified>
</cp:coreProperties>
</file>