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6B247F19-81D7-49C0-B64D-F1C2BB777C2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2508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25082022 - PREMIUM'!$A$7:$S$30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8" i="1" l="1"/>
  <c r="I68" i="1"/>
  <c r="J68" i="1" s="1"/>
  <c r="K68" i="1" s="1"/>
  <c r="L68" i="1" s="1"/>
  <c r="H62" i="1"/>
  <c r="I62" i="1"/>
  <c r="J62" i="1" s="1"/>
  <c r="K62" i="1" s="1"/>
  <c r="L62" i="1" s="1"/>
  <c r="H63" i="1"/>
  <c r="I63" i="1"/>
  <c r="J63" i="1" s="1"/>
  <c r="K63" i="1" s="1"/>
  <c r="L63" i="1" s="1"/>
  <c r="H67" i="1"/>
  <c r="I67" i="1"/>
  <c r="J67" i="1" s="1"/>
  <c r="K67" i="1" s="1"/>
  <c r="L67" i="1" s="1"/>
  <c r="H69" i="1"/>
  <c r="I69" i="1"/>
  <c r="J69" i="1" s="1"/>
  <c r="K69" i="1" s="1"/>
  <c r="L69" i="1"/>
  <c r="H65" i="1"/>
  <c r="I65" i="1"/>
  <c r="J65" i="1" s="1"/>
  <c r="K65" i="1" s="1"/>
  <c r="L65" i="1" s="1"/>
  <c r="H71" i="1"/>
  <c r="I71" i="1"/>
  <c r="J71" i="1" s="1"/>
  <c r="K71" i="1" s="1"/>
  <c r="L71" i="1" s="1"/>
  <c r="H66" i="1"/>
  <c r="I66" i="1"/>
  <c r="J66" i="1" s="1"/>
  <c r="K66" i="1" s="1"/>
  <c r="L66" i="1" s="1"/>
  <c r="H64" i="1"/>
  <c r="I64" i="1"/>
  <c r="J64" i="1" s="1"/>
  <c r="K64" i="1" s="1"/>
  <c r="L64" i="1" s="1"/>
  <c r="H70" i="1"/>
  <c r="I70" i="1"/>
  <c r="J70" i="1" s="1"/>
  <c r="K70" i="1" s="1"/>
  <c r="L70" i="1" s="1"/>
  <c r="H75" i="1"/>
  <c r="I75" i="1"/>
  <c r="J75" i="1" s="1"/>
  <c r="K75" i="1" s="1"/>
  <c r="L75" i="1" s="1"/>
  <c r="H76" i="1"/>
  <c r="I76" i="1"/>
  <c r="J76" i="1" s="1"/>
  <c r="K76" i="1" s="1"/>
  <c r="L76" i="1" s="1"/>
  <c r="H79" i="1"/>
  <c r="I79" i="1"/>
  <c r="J79" i="1" s="1"/>
  <c r="K79" i="1" s="1"/>
  <c r="L79" i="1" s="1"/>
  <c r="H77" i="1"/>
  <c r="I77" i="1"/>
  <c r="J77" i="1" s="1"/>
  <c r="K77" i="1" s="1"/>
  <c r="L77" i="1" s="1"/>
  <c r="H80" i="1"/>
  <c r="I80" i="1"/>
  <c r="J80" i="1" s="1"/>
  <c r="K80" i="1" s="1"/>
  <c r="L80" i="1" s="1"/>
  <c r="H81" i="1"/>
  <c r="I81" i="1"/>
  <c r="J81" i="1" s="1"/>
  <c r="K81" i="1" s="1"/>
  <c r="L81" i="1" s="1"/>
  <c r="H74" i="1"/>
  <c r="I74" i="1"/>
  <c r="J74" i="1" s="1"/>
  <c r="K74" i="1" s="1"/>
  <c r="L74" i="1" s="1"/>
  <c r="H73" i="1"/>
  <c r="I73" i="1"/>
  <c r="J73" i="1" s="1"/>
  <c r="K73" i="1"/>
  <c r="L73" i="1" s="1"/>
  <c r="H78" i="1"/>
  <c r="I78" i="1"/>
  <c r="J78" i="1" s="1"/>
  <c r="K78" i="1" s="1"/>
  <c r="L78" i="1" s="1"/>
  <c r="H82" i="1"/>
  <c r="I82" i="1"/>
  <c r="J82" i="1" s="1"/>
  <c r="K82" i="1" s="1"/>
  <c r="L82" i="1" s="1"/>
  <c r="H52" i="1"/>
  <c r="I52" i="1"/>
  <c r="J52" i="1" s="1"/>
  <c r="K52" i="1" s="1"/>
  <c r="L52" i="1" s="1"/>
  <c r="H53" i="1"/>
  <c r="I53" i="1"/>
  <c r="J53" i="1" s="1"/>
  <c r="K53" i="1" s="1"/>
  <c r="L53" i="1" s="1"/>
  <c r="H54" i="1"/>
  <c r="I54" i="1"/>
  <c r="J54" i="1" s="1"/>
  <c r="K54" i="1" s="1"/>
  <c r="L54" i="1" s="1"/>
  <c r="H60" i="1"/>
  <c r="I60" i="1"/>
  <c r="J60" i="1" s="1"/>
  <c r="K60" i="1" s="1"/>
  <c r="L60" i="1" s="1"/>
  <c r="H59" i="1"/>
  <c r="I59" i="1"/>
  <c r="J59" i="1" s="1"/>
  <c r="K59" i="1" s="1"/>
  <c r="L59" i="1" s="1"/>
  <c r="H58" i="1"/>
  <c r="I58" i="1"/>
  <c r="J58" i="1" s="1"/>
  <c r="K58" i="1" s="1"/>
  <c r="L58" i="1" s="1"/>
  <c r="H56" i="1"/>
  <c r="I56" i="1"/>
  <c r="J56" i="1" s="1"/>
  <c r="K56" i="1" s="1"/>
  <c r="L56" i="1" s="1"/>
  <c r="H57" i="1"/>
  <c r="I57" i="1"/>
  <c r="J57" i="1" s="1"/>
  <c r="K57" i="1" s="1"/>
  <c r="L57" i="1" s="1"/>
  <c r="H55" i="1"/>
  <c r="I55" i="1"/>
  <c r="J55" i="1" s="1"/>
  <c r="K55" i="1" s="1"/>
  <c r="L55" i="1" s="1"/>
  <c r="H42" i="1"/>
  <c r="I42" i="1"/>
  <c r="J42" i="1" s="1"/>
  <c r="K42" i="1" s="1"/>
  <c r="L42" i="1" s="1"/>
  <c r="H46" i="1"/>
  <c r="I46" i="1"/>
  <c r="J46" i="1" s="1"/>
  <c r="K46" i="1" s="1"/>
  <c r="L46" i="1" s="1"/>
  <c r="H48" i="1"/>
  <c r="I48" i="1"/>
  <c r="J48" i="1" s="1"/>
  <c r="K48" i="1" s="1"/>
  <c r="L48" i="1" s="1"/>
  <c r="H44" i="1"/>
  <c r="I44" i="1"/>
  <c r="J44" i="1" s="1"/>
  <c r="K44" i="1" s="1"/>
  <c r="L44" i="1" s="1"/>
  <c r="H45" i="1"/>
  <c r="I45" i="1"/>
  <c r="J45" i="1" s="1"/>
  <c r="K45" i="1" s="1"/>
  <c r="L45" i="1" s="1"/>
  <c r="H50" i="1"/>
  <c r="I50" i="1"/>
  <c r="J50" i="1" s="1"/>
  <c r="K50" i="1" s="1"/>
  <c r="L50" i="1" s="1"/>
  <c r="H49" i="1"/>
  <c r="I49" i="1"/>
  <c r="J49" i="1" s="1"/>
  <c r="K49" i="1" s="1"/>
  <c r="L49" i="1" s="1"/>
  <c r="H15" i="1"/>
  <c r="I15" i="1"/>
  <c r="J15" i="1" s="1"/>
  <c r="K15" i="1" s="1"/>
  <c r="L15" i="1" s="1"/>
  <c r="H16" i="1"/>
  <c r="I16" i="1"/>
  <c r="J16" i="1" s="1"/>
  <c r="K16" i="1" s="1"/>
  <c r="L16" i="1" s="1"/>
  <c r="H10" i="1"/>
  <c r="I10" i="1"/>
  <c r="J10" i="1" s="1"/>
  <c r="K10" i="1" s="1"/>
  <c r="L10" i="1" s="1"/>
  <c r="H9" i="1"/>
  <c r="I9" i="1"/>
  <c r="J9" i="1" s="1"/>
  <c r="K9" i="1" s="1"/>
  <c r="L9" i="1" s="1"/>
  <c r="H13" i="1"/>
  <c r="I13" i="1"/>
  <c r="J13" i="1" s="1"/>
  <c r="K13" i="1" s="1"/>
  <c r="L13" i="1" s="1"/>
  <c r="H8" i="1"/>
  <c r="I8" i="1"/>
  <c r="J8" i="1" s="1"/>
  <c r="K8" i="1" s="1"/>
  <c r="L8" i="1" s="1"/>
  <c r="H11" i="1"/>
  <c r="I11" i="1"/>
  <c r="J11" i="1" s="1"/>
  <c r="K11" i="1" s="1"/>
  <c r="L11" i="1" s="1"/>
  <c r="H14" i="1"/>
  <c r="I14" i="1"/>
  <c r="J14" i="1" s="1"/>
  <c r="K14" i="1" s="1"/>
  <c r="L14" i="1" s="1"/>
  <c r="H17" i="1"/>
  <c r="I17" i="1"/>
  <c r="J17" i="1" s="1"/>
  <c r="K17" i="1" s="1"/>
  <c r="L17" i="1" s="1"/>
  <c r="H12" i="1"/>
  <c r="I12" i="1"/>
  <c r="J12" i="1" s="1"/>
  <c r="K12" i="1" s="1"/>
  <c r="L12" i="1" s="1"/>
  <c r="H21" i="1"/>
  <c r="I21" i="1"/>
  <c r="J21" i="1" s="1"/>
  <c r="K21" i="1" s="1"/>
  <c r="L21" i="1" s="1"/>
  <c r="H19" i="1"/>
  <c r="I19" i="1"/>
  <c r="J19" i="1" s="1"/>
  <c r="K19" i="1" s="1"/>
  <c r="L19" i="1" s="1"/>
  <c r="H22" i="1"/>
  <c r="I22" i="1"/>
  <c r="J22" i="1" s="1"/>
  <c r="K22" i="1" s="1"/>
  <c r="L22" i="1" s="1"/>
  <c r="H25" i="1"/>
  <c r="I25" i="1"/>
  <c r="J25" i="1" s="1"/>
  <c r="K25" i="1" s="1"/>
  <c r="L25" i="1" s="1"/>
  <c r="H20" i="1"/>
  <c r="I20" i="1"/>
  <c r="J20" i="1" s="1"/>
  <c r="K20" i="1" s="1"/>
  <c r="L20" i="1" s="1"/>
  <c r="H23" i="1"/>
  <c r="I23" i="1"/>
  <c r="J23" i="1" s="1"/>
  <c r="K23" i="1" s="1"/>
  <c r="L23" i="1" s="1"/>
  <c r="H26" i="1"/>
  <c r="I26" i="1"/>
  <c r="J26" i="1" s="1"/>
  <c r="K26" i="1" s="1"/>
  <c r="L26" i="1" s="1"/>
  <c r="H24" i="1"/>
  <c r="I24" i="1"/>
  <c r="J24" i="1" s="1"/>
  <c r="K24" i="1" s="1"/>
  <c r="L24" i="1" s="1"/>
  <c r="H28" i="1"/>
  <c r="I28" i="1"/>
  <c r="J28" i="1" s="1"/>
  <c r="K28" i="1" s="1"/>
  <c r="L28" i="1" s="1"/>
  <c r="H27" i="1"/>
  <c r="I27" i="1"/>
  <c r="J27" i="1" s="1"/>
  <c r="K27" i="1" s="1"/>
  <c r="L27" i="1" s="1"/>
  <c r="H38" i="1"/>
  <c r="I38" i="1"/>
  <c r="J38" i="1" s="1"/>
  <c r="K38" i="1" s="1"/>
  <c r="L38" i="1" s="1"/>
  <c r="H31" i="1"/>
  <c r="I31" i="1"/>
  <c r="J31" i="1" s="1"/>
  <c r="K31" i="1" s="1"/>
  <c r="L31" i="1" s="1"/>
  <c r="H30" i="1"/>
  <c r="I30" i="1"/>
  <c r="J30" i="1" s="1"/>
  <c r="K30" i="1" s="1"/>
  <c r="L30" i="1" s="1"/>
  <c r="H32" i="1"/>
  <c r="I32" i="1"/>
  <c r="J32" i="1" s="1"/>
  <c r="K32" i="1" s="1"/>
  <c r="L32" i="1" s="1"/>
  <c r="H35" i="1"/>
  <c r="I35" i="1"/>
  <c r="J35" i="1" s="1"/>
  <c r="K35" i="1" s="1"/>
  <c r="L35" i="1" s="1"/>
  <c r="H36" i="1"/>
  <c r="I36" i="1"/>
  <c r="J36" i="1" s="1"/>
  <c r="K36" i="1" s="1"/>
  <c r="L36" i="1" s="1"/>
  <c r="H33" i="1"/>
  <c r="I33" i="1"/>
  <c r="J33" i="1" s="1"/>
  <c r="K33" i="1" s="1"/>
  <c r="L33" i="1" s="1"/>
  <c r="H37" i="1"/>
  <c r="I37" i="1"/>
  <c r="J37" i="1" s="1"/>
  <c r="K37" i="1" s="1"/>
  <c r="L37" i="1" s="1"/>
  <c r="H39" i="1"/>
  <c r="I39" i="1"/>
  <c r="J39" i="1" s="1"/>
  <c r="K39" i="1" s="1"/>
  <c r="L39" i="1" s="1"/>
  <c r="H34" i="1"/>
  <c r="I34" i="1"/>
  <c r="J34" i="1" s="1"/>
  <c r="K34" i="1" s="1"/>
  <c r="L34" i="1" s="1"/>
  <c r="H41" i="1"/>
  <c r="I41" i="1"/>
  <c r="J41" i="1" s="1"/>
  <c r="K41" i="1" s="1"/>
  <c r="L41" i="1" s="1"/>
  <c r="H47" i="1"/>
  <c r="I47" i="1"/>
  <c r="J47" i="1" s="1"/>
  <c r="K47" i="1" s="1"/>
  <c r="L47" i="1" s="1"/>
  <c r="H43" i="1"/>
  <c r="I43" i="1"/>
  <c r="J43" i="1" s="1"/>
  <c r="K43" i="1" s="1"/>
  <c r="L43" i="1" s="1"/>
  <c r="M71" i="1" l="1"/>
  <c r="N71" i="1" s="1"/>
  <c r="O71" i="1" s="1"/>
  <c r="P71" i="1" s="1"/>
  <c r="M64" i="1"/>
  <c r="N64" i="1" s="1"/>
  <c r="O64" i="1" s="1"/>
  <c r="P64" i="1" s="1"/>
  <c r="M66" i="1"/>
  <c r="N66" i="1" s="1"/>
  <c r="O66" i="1" s="1"/>
  <c r="P66" i="1" s="1"/>
  <c r="M65" i="1"/>
  <c r="N65" i="1" s="1"/>
  <c r="O65" i="1" s="1"/>
  <c r="P65" i="1" s="1"/>
  <c r="M70" i="1"/>
  <c r="N70" i="1" s="1"/>
  <c r="O70" i="1" s="1"/>
  <c r="P70" i="1" s="1"/>
  <c r="M76" i="1"/>
  <c r="N76" i="1" s="1"/>
  <c r="O76" i="1" s="1"/>
  <c r="P76" i="1" s="1"/>
  <c r="M77" i="1"/>
  <c r="N77" i="1" s="1"/>
  <c r="O77" i="1" s="1"/>
  <c r="P77" i="1" s="1"/>
  <c r="M81" i="1"/>
  <c r="N81" i="1" s="1"/>
  <c r="O81" i="1" s="1"/>
  <c r="P81" i="1" s="1"/>
  <c r="M73" i="1"/>
  <c r="N73" i="1" s="1"/>
  <c r="O73" i="1" s="1"/>
  <c r="P73" i="1" s="1"/>
  <c r="M75" i="1"/>
  <c r="N75" i="1" s="1"/>
  <c r="O75" i="1" s="1"/>
  <c r="P75" i="1" s="1"/>
  <c r="M78" i="1"/>
  <c r="N78" i="1" s="1"/>
  <c r="O78" i="1" s="1"/>
  <c r="P78" i="1" s="1"/>
  <c r="M79" i="1"/>
  <c r="N79" i="1" s="1"/>
  <c r="O79" i="1" s="1"/>
  <c r="P79" i="1" s="1"/>
  <c r="M82" i="1"/>
  <c r="N82" i="1" s="1"/>
  <c r="O82" i="1" s="1"/>
  <c r="P82" i="1" s="1"/>
  <c r="M80" i="1"/>
  <c r="N80" i="1" s="1"/>
  <c r="O80" i="1" s="1"/>
  <c r="P80" i="1" s="1"/>
  <c r="M74" i="1"/>
  <c r="N74" i="1" s="1"/>
  <c r="O74" i="1" s="1"/>
  <c r="P74" i="1" s="1"/>
  <c r="M67" i="1"/>
  <c r="N67" i="1" s="1"/>
  <c r="O67" i="1" s="1"/>
  <c r="P67" i="1" s="1"/>
  <c r="M69" i="1"/>
  <c r="N69" i="1" s="1"/>
  <c r="O69" i="1" s="1"/>
  <c r="P69" i="1" s="1"/>
  <c r="M63" i="1"/>
  <c r="N63" i="1" s="1"/>
  <c r="O63" i="1" s="1"/>
  <c r="P63" i="1" s="1"/>
  <c r="M68" i="1"/>
  <c r="N68" i="1" s="1"/>
  <c r="O68" i="1" s="1"/>
  <c r="P68" i="1" s="1"/>
  <c r="M62" i="1"/>
  <c r="N62" i="1" s="1"/>
  <c r="O62" i="1" s="1"/>
  <c r="P62" i="1" s="1"/>
  <c r="M55" i="1"/>
  <c r="N55" i="1" s="1"/>
  <c r="O55" i="1" s="1"/>
  <c r="P55" i="1" s="1"/>
  <c r="M53" i="1"/>
  <c r="N53" i="1" s="1"/>
  <c r="O53" i="1" s="1"/>
  <c r="P53" i="1" s="1"/>
  <c r="M60" i="1"/>
  <c r="N60" i="1" s="1"/>
  <c r="O60" i="1" s="1"/>
  <c r="P60" i="1" s="1"/>
  <c r="M57" i="1"/>
  <c r="N57" i="1" s="1"/>
  <c r="O57" i="1" s="1"/>
  <c r="P57" i="1" s="1"/>
  <c r="M58" i="1"/>
  <c r="N58" i="1" s="1"/>
  <c r="O58" i="1" s="1"/>
  <c r="P58" i="1" s="1"/>
  <c r="M54" i="1"/>
  <c r="N54" i="1" s="1"/>
  <c r="O54" i="1" s="1"/>
  <c r="P54" i="1" s="1"/>
  <c r="M56" i="1"/>
  <c r="N56" i="1" s="1"/>
  <c r="O56" i="1" s="1"/>
  <c r="P56" i="1" s="1"/>
  <c r="M52" i="1"/>
  <c r="N52" i="1" s="1"/>
  <c r="O52" i="1" s="1"/>
  <c r="P52" i="1" s="1"/>
  <c r="M59" i="1"/>
  <c r="N59" i="1" s="1"/>
  <c r="O59" i="1" s="1"/>
  <c r="P59" i="1" s="1"/>
  <c r="M45" i="1"/>
  <c r="N45" i="1" s="1"/>
  <c r="O45" i="1" s="1"/>
  <c r="P45" i="1" s="1"/>
  <c r="M50" i="1"/>
  <c r="N50" i="1" s="1"/>
  <c r="O50" i="1" s="1"/>
  <c r="P50" i="1" s="1"/>
  <c r="M44" i="1"/>
  <c r="N44" i="1" s="1"/>
  <c r="O44" i="1" s="1"/>
  <c r="P44" i="1" s="1"/>
  <c r="M48" i="1"/>
  <c r="N48" i="1" s="1"/>
  <c r="O48" i="1" s="1"/>
  <c r="P48" i="1" s="1"/>
  <c r="M49" i="1"/>
  <c r="N49" i="1" s="1"/>
  <c r="O49" i="1" s="1"/>
  <c r="P49" i="1" s="1"/>
  <c r="M46" i="1"/>
  <c r="N46" i="1" s="1"/>
  <c r="O46" i="1" s="1"/>
  <c r="P46" i="1" s="1"/>
  <c r="M42" i="1"/>
  <c r="N42" i="1" s="1"/>
  <c r="O42" i="1" s="1"/>
  <c r="P42" i="1" s="1"/>
  <c r="M41" i="1"/>
  <c r="N41" i="1" s="1"/>
  <c r="O41" i="1" s="1"/>
  <c r="P41" i="1" s="1"/>
  <c r="M43" i="1"/>
  <c r="N43" i="1" s="1"/>
  <c r="O43" i="1" s="1"/>
  <c r="P43" i="1" s="1"/>
  <c r="M47" i="1"/>
  <c r="N47" i="1" s="1"/>
  <c r="O47" i="1" s="1"/>
  <c r="P47" i="1" s="1"/>
  <c r="M38" i="1"/>
  <c r="N38" i="1" s="1"/>
  <c r="O38" i="1" s="1"/>
  <c r="P38" i="1" s="1"/>
  <c r="M10" i="1"/>
  <c r="N10" i="1" s="1"/>
  <c r="O10" i="1" s="1"/>
  <c r="P10" i="1" s="1"/>
  <c r="M8" i="1"/>
  <c r="N8" i="1" s="1"/>
  <c r="O8" i="1" s="1"/>
  <c r="P8" i="1" s="1"/>
  <c r="M17" i="1"/>
  <c r="N17" i="1" s="1"/>
  <c r="O17" i="1" s="1"/>
  <c r="P17" i="1" s="1"/>
  <c r="M16" i="1"/>
  <c r="N16" i="1" s="1"/>
  <c r="O16" i="1" s="1"/>
  <c r="P16" i="1" s="1"/>
  <c r="M13" i="1"/>
  <c r="N13" i="1" s="1"/>
  <c r="O13" i="1" s="1"/>
  <c r="P13" i="1" s="1"/>
  <c r="M14" i="1"/>
  <c r="N14" i="1" s="1"/>
  <c r="O14" i="1" s="1"/>
  <c r="P14" i="1" s="1"/>
  <c r="M9" i="1"/>
  <c r="N9" i="1" s="1"/>
  <c r="O9" i="1" s="1"/>
  <c r="P9" i="1" s="1"/>
  <c r="M11" i="1"/>
  <c r="N11" i="1" s="1"/>
  <c r="O11" i="1" s="1"/>
  <c r="P11" i="1" s="1"/>
  <c r="M12" i="1"/>
  <c r="N12" i="1" s="1"/>
  <c r="O12" i="1" s="1"/>
  <c r="P12" i="1" s="1"/>
  <c r="M25" i="1"/>
  <c r="N25" i="1" s="1"/>
  <c r="O25" i="1" s="1"/>
  <c r="P25" i="1" s="1"/>
  <c r="M26" i="1"/>
  <c r="N26" i="1" s="1"/>
  <c r="O26" i="1" s="1"/>
  <c r="P26" i="1" s="1"/>
  <c r="M28" i="1"/>
  <c r="N28" i="1" s="1"/>
  <c r="O28" i="1" s="1"/>
  <c r="P28" i="1" s="1"/>
  <c r="M22" i="1"/>
  <c r="N22" i="1" s="1"/>
  <c r="O22" i="1" s="1"/>
  <c r="P22" i="1" s="1"/>
  <c r="M23" i="1"/>
  <c r="N23" i="1" s="1"/>
  <c r="O23" i="1" s="1"/>
  <c r="P23" i="1" s="1"/>
  <c r="M19" i="1"/>
  <c r="N19" i="1" s="1"/>
  <c r="O19" i="1" s="1"/>
  <c r="P19" i="1" s="1"/>
  <c r="M20" i="1"/>
  <c r="N20" i="1" s="1"/>
  <c r="O20" i="1" s="1"/>
  <c r="P20" i="1" s="1"/>
  <c r="M24" i="1"/>
  <c r="N24" i="1" s="1"/>
  <c r="O24" i="1" s="1"/>
  <c r="P24" i="1" s="1"/>
  <c r="M21" i="1"/>
  <c r="N21" i="1" s="1"/>
  <c r="O21" i="1" s="1"/>
  <c r="P21" i="1" s="1"/>
  <c r="M27" i="1"/>
  <c r="N27" i="1" s="1"/>
  <c r="O27" i="1" s="1"/>
  <c r="P27" i="1" s="1"/>
  <c r="M31" i="1"/>
  <c r="N31" i="1" s="1"/>
  <c r="O31" i="1" s="1"/>
  <c r="P31" i="1" s="1"/>
  <c r="M35" i="1"/>
  <c r="N35" i="1" s="1"/>
  <c r="O35" i="1" s="1"/>
  <c r="P35" i="1" s="1"/>
  <c r="M37" i="1"/>
  <c r="N37" i="1" s="1"/>
  <c r="O37" i="1" s="1"/>
  <c r="P37" i="1" s="1"/>
  <c r="M34" i="1"/>
  <c r="N34" i="1" s="1"/>
  <c r="O34" i="1" s="1"/>
  <c r="P34" i="1" s="1"/>
  <c r="M32" i="1"/>
  <c r="N32" i="1" s="1"/>
  <c r="O32" i="1" s="1"/>
  <c r="P32" i="1" s="1"/>
  <c r="M33" i="1"/>
  <c r="N33" i="1" s="1"/>
  <c r="O33" i="1" s="1"/>
  <c r="P33" i="1" s="1"/>
  <c r="M39" i="1"/>
  <c r="N39" i="1" s="1"/>
  <c r="O39" i="1" s="1"/>
  <c r="P39" i="1" s="1"/>
  <c r="M30" i="1"/>
  <c r="N30" i="1" s="1"/>
  <c r="O30" i="1" s="1"/>
  <c r="P30" i="1" s="1"/>
  <c r="M36" i="1"/>
  <c r="N36" i="1" s="1"/>
  <c r="O36" i="1" s="1"/>
  <c r="P36" i="1" s="1"/>
  <c r="M15" i="1"/>
  <c r="N15" i="1" s="1"/>
  <c r="O15" i="1" s="1"/>
  <c r="P15" i="1" s="1"/>
  <c r="Q71" i="1" l="1"/>
  <c r="R71" i="1" s="1"/>
  <c r="S71" i="1" s="1"/>
  <c r="Q73" i="1"/>
  <c r="R73" i="1" s="1"/>
  <c r="S73" i="1" s="1"/>
  <c r="Q76" i="1"/>
  <c r="R76" i="1" s="1"/>
  <c r="S76" i="1" s="1"/>
  <c r="Q69" i="1"/>
  <c r="R69" i="1" s="1"/>
  <c r="S69" i="1" s="1"/>
  <c r="Q74" i="1"/>
  <c r="R74" i="1" s="1"/>
  <c r="S74" i="1" s="1"/>
  <c r="Q66" i="1"/>
  <c r="R66" i="1" s="1"/>
  <c r="S66" i="1" s="1"/>
  <c r="Q63" i="1"/>
  <c r="R63" i="1" s="1"/>
  <c r="S63" i="1" s="1"/>
  <c r="Q82" i="1"/>
  <c r="R82" i="1" s="1"/>
  <c r="S82" i="1" s="1"/>
  <c r="Q81" i="1"/>
  <c r="R81" i="1" s="1"/>
  <c r="S81" i="1" s="1"/>
  <c r="Q79" i="1"/>
  <c r="R79" i="1" s="1"/>
  <c r="S79" i="1" s="1"/>
  <c r="Q78" i="1"/>
  <c r="R78" i="1" s="1"/>
  <c r="S78" i="1" s="1"/>
  <c r="Q62" i="1"/>
  <c r="R62" i="1" s="1"/>
  <c r="S62" i="1" s="1"/>
  <c r="Q77" i="1"/>
  <c r="R77" i="1" s="1"/>
  <c r="S77" i="1" s="1"/>
  <c r="Q70" i="1"/>
  <c r="R70" i="1" s="1"/>
  <c r="S70" i="1" s="1"/>
  <c r="Q75" i="1"/>
  <c r="R75" i="1" s="1"/>
  <c r="S75" i="1" s="1"/>
  <c r="Q65" i="1"/>
  <c r="R65" i="1" s="1"/>
  <c r="S65" i="1" s="1"/>
  <c r="Q80" i="1"/>
  <c r="R80" i="1" s="1"/>
  <c r="S80" i="1" s="1"/>
  <c r="Q67" i="1"/>
  <c r="R67" i="1" s="1"/>
  <c r="S67" i="1" s="1"/>
  <c r="Q64" i="1"/>
  <c r="R64" i="1" s="1"/>
  <c r="S64" i="1" s="1"/>
  <c r="Q68" i="1"/>
  <c r="R68" i="1" s="1"/>
  <c r="S68" i="1" s="1"/>
  <c r="Q59" i="1"/>
  <c r="R59" i="1" s="1"/>
  <c r="S59" i="1" s="1"/>
  <c r="Q56" i="1"/>
  <c r="R56" i="1" s="1"/>
  <c r="S56" i="1" s="1"/>
  <c r="Q57" i="1"/>
  <c r="R57" i="1" s="1"/>
  <c r="S57" i="1" s="1"/>
  <c r="Q55" i="1"/>
  <c r="R55" i="1" s="1"/>
  <c r="S55" i="1" s="1"/>
  <c r="Q54" i="1"/>
  <c r="R54" i="1" s="1"/>
  <c r="S54" i="1" s="1"/>
  <c r="Q60" i="1"/>
  <c r="R60" i="1" s="1"/>
  <c r="S60" i="1" s="1"/>
  <c r="Q52" i="1"/>
  <c r="R52" i="1" s="1"/>
  <c r="S52" i="1" s="1"/>
  <c r="Q53" i="1"/>
  <c r="R53" i="1" s="1"/>
  <c r="S53" i="1" s="1"/>
  <c r="Q58" i="1"/>
  <c r="R58" i="1" s="1"/>
  <c r="S58" i="1" s="1"/>
  <c r="Q46" i="1"/>
  <c r="R46" i="1" s="1"/>
  <c r="S46" i="1" s="1"/>
  <c r="Q44" i="1"/>
  <c r="R44" i="1" s="1"/>
  <c r="S44" i="1" s="1"/>
  <c r="Q50" i="1"/>
  <c r="R50" i="1" s="1"/>
  <c r="S50" i="1" s="1"/>
  <c r="Q45" i="1"/>
  <c r="R45" i="1" s="1"/>
  <c r="S45" i="1" s="1"/>
  <c r="Q48" i="1"/>
  <c r="R48" i="1" s="1"/>
  <c r="S48" i="1" s="1"/>
  <c r="Q49" i="1"/>
  <c r="R49" i="1" s="1"/>
  <c r="S49" i="1" s="1"/>
  <c r="Q42" i="1"/>
  <c r="R42" i="1" s="1"/>
  <c r="S42" i="1" s="1"/>
  <c r="Q43" i="1"/>
  <c r="R43" i="1" s="1"/>
  <c r="S43" i="1" s="1"/>
  <c r="Q41" i="1"/>
  <c r="R41" i="1" s="1"/>
  <c r="S41" i="1" s="1"/>
  <c r="Q47" i="1"/>
  <c r="R47" i="1" s="1"/>
  <c r="S47" i="1" s="1"/>
  <c r="Q24" i="1"/>
  <c r="R24" i="1" s="1"/>
  <c r="S24" i="1" s="1"/>
  <c r="Q26" i="1"/>
  <c r="R26" i="1" s="1"/>
  <c r="S26" i="1" s="1"/>
  <c r="Q20" i="1"/>
  <c r="R20" i="1" s="1"/>
  <c r="S20" i="1" s="1"/>
  <c r="Q30" i="1"/>
  <c r="R30" i="1" s="1"/>
  <c r="S30" i="1" s="1"/>
  <c r="Q11" i="1"/>
  <c r="R11" i="1" s="1"/>
  <c r="S11" i="1" s="1"/>
  <c r="Q39" i="1"/>
  <c r="R39" i="1" s="1"/>
  <c r="S39" i="1" s="1"/>
  <c r="Q33" i="1"/>
  <c r="R33" i="1" s="1"/>
  <c r="S33" i="1" s="1"/>
  <c r="Q13" i="1"/>
  <c r="R13" i="1" s="1"/>
  <c r="S13" i="1" s="1"/>
  <c r="Q19" i="1"/>
  <c r="R19" i="1" s="1"/>
  <c r="S19" i="1" s="1"/>
  <c r="Q32" i="1"/>
  <c r="R32" i="1" s="1"/>
  <c r="S32" i="1" s="1"/>
  <c r="Q34" i="1"/>
  <c r="R34" i="1" s="1"/>
  <c r="S34" i="1" s="1"/>
  <c r="Q12" i="1"/>
  <c r="R12" i="1" s="1"/>
  <c r="S12" i="1" s="1"/>
  <c r="Q17" i="1"/>
  <c r="R17" i="1" s="1"/>
  <c r="S17" i="1" s="1"/>
  <c r="Q38" i="1"/>
  <c r="R38" i="1" s="1"/>
  <c r="S38" i="1" s="1"/>
  <c r="Q27" i="1"/>
  <c r="R27" i="1" s="1"/>
  <c r="S27" i="1" s="1"/>
  <c r="Q35" i="1"/>
  <c r="R35" i="1" s="1"/>
  <c r="S35" i="1" s="1"/>
  <c r="Q16" i="1"/>
  <c r="R16" i="1" s="1"/>
  <c r="S16" i="1" s="1"/>
  <c r="Q9" i="1"/>
  <c r="R9" i="1" s="1"/>
  <c r="S9" i="1" s="1"/>
  <c r="Q37" i="1"/>
  <c r="R37" i="1" s="1"/>
  <c r="S37" i="1" s="1"/>
  <c r="Q15" i="1"/>
  <c r="R15" i="1" s="1"/>
  <c r="S15" i="1" s="1"/>
  <c r="Q8" i="1"/>
  <c r="R8" i="1" s="1"/>
  <c r="S8" i="1" s="1"/>
  <c r="Q14" i="1"/>
  <c r="R14" i="1" s="1"/>
  <c r="S14" i="1" s="1"/>
  <c r="Q28" i="1"/>
  <c r="R28" i="1" s="1"/>
  <c r="S28" i="1" s="1"/>
  <c r="Q10" i="1"/>
  <c r="R10" i="1" s="1"/>
  <c r="S10" i="1" s="1"/>
  <c r="Q25" i="1"/>
  <c r="R25" i="1" s="1"/>
  <c r="S25" i="1" s="1"/>
  <c r="Q23" i="1"/>
  <c r="R23" i="1" s="1"/>
  <c r="S23" i="1" s="1"/>
  <c r="Q22" i="1"/>
  <c r="R22" i="1" s="1"/>
  <c r="S22" i="1" s="1"/>
  <c r="Q31" i="1"/>
  <c r="R31" i="1" s="1"/>
  <c r="S31" i="1" s="1"/>
  <c r="Q36" i="1"/>
  <c r="R36" i="1" s="1"/>
  <c r="S36" i="1" s="1"/>
  <c r="Q21" i="1"/>
  <c r="R21" i="1" s="1"/>
  <c r="S21" i="1" s="1"/>
</calcChain>
</file>

<file path=xl/sharedStrings.xml><?xml version="1.0" encoding="utf-8"?>
<sst xmlns="http://schemas.openxmlformats.org/spreadsheetml/2006/main" count="157" uniqueCount="89">
  <si>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</si>
  <si>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</si>
  <si>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</si>
  <si>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</si>
  <si>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</si>
  <si>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</si>
  <si>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</si>
  <si>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</si>
  <si>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</si>
  <si>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</si>
  <si>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</si>
  <si>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</si>
  <si>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</si>
  <si>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</si>
  <si>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</si>
  <si>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</si>
  <si>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</si>
  <si>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</si>
  <si>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</si>
  <si>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Dalby</t>
  </si>
  <si>
    <t xml:space="preserve">Grande Veloce       </t>
  </si>
  <si>
    <t xml:space="preserve">Hush Puppy          </t>
  </si>
  <si>
    <t xml:space="preserve">Rose Giselle        </t>
  </si>
  <si>
    <t xml:space="preserve">Heart Of Marble     </t>
  </si>
  <si>
    <t xml:space="preserve">Star Of Couteau     </t>
  </si>
  <si>
    <t xml:space="preserve">Pearls N Pimms      </t>
  </si>
  <si>
    <t xml:space="preserve">Chiantari           </t>
  </si>
  <si>
    <t xml:space="preserve">Hallside Wildthing  </t>
  </si>
  <si>
    <t xml:space="preserve">Mahigrant           </t>
  </si>
  <si>
    <t xml:space="preserve">Stirling Diva       </t>
  </si>
  <si>
    <t xml:space="preserve">Adams Apple         </t>
  </si>
  <si>
    <t xml:space="preserve">Chosen Distance     </t>
  </si>
  <si>
    <t xml:space="preserve">In Close Reach      </t>
  </si>
  <si>
    <t xml:space="preserve">Craiglea Clio       </t>
  </si>
  <si>
    <t xml:space="preserve">Craypot             </t>
  </si>
  <si>
    <t xml:space="preserve">Jazz                </t>
  </si>
  <si>
    <t xml:space="preserve">Lady Sheilack       </t>
  </si>
  <si>
    <t xml:space="preserve">Miss Manilow        </t>
  </si>
  <si>
    <t xml:space="preserve">Truthiz             </t>
  </si>
  <si>
    <t xml:space="preserve">Sudden Suspect      </t>
  </si>
  <si>
    <t xml:space="preserve">Meatball            </t>
  </si>
  <si>
    <t xml:space="preserve">Canny Cat           </t>
  </si>
  <si>
    <t xml:space="preserve">Northern Woods      </t>
  </si>
  <si>
    <t xml:space="preserve">In Your Element     </t>
  </si>
  <si>
    <t xml:space="preserve">Gratsie             </t>
  </si>
  <si>
    <t xml:space="preserve">Waitakere           </t>
  </si>
  <si>
    <t xml:space="preserve">Idling By           </t>
  </si>
  <si>
    <t xml:space="preserve">Repetiteur          </t>
  </si>
  <si>
    <t xml:space="preserve">The Crow Man        </t>
  </si>
  <si>
    <t xml:space="preserve">Buckin Lucky        </t>
  </si>
  <si>
    <t xml:space="preserve">Kyogle Kid          </t>
  </si>
  <si>
    <t xml:space="preserve">Outlaw Josey Wales  </t>
  </si>
  <si>
    <t xml:space="preserve">Secret King         </t>
  </si>
  <si>
    <t xml:space="preserve">Cool Encounter      </t>
  </si>
  <si>
    <t xml:space="preserve">Freedom Avenue      </t>
  </si>
  <si>
    <t xml:space="preserve">Voodoo Miss         </t>
  </si>
  <si>
    <t xml:space="preserve">Bordeaux Hopper     </t>
  </si>
  <si>
    <t xml:space="preserve">Jumping Bean        </t>
  </si>
  <si>
    <t xml:space="preserve">Mishani Pharoah     </t>
  </si>
  <si>
    <t xml:space="preserve">Imitari             </t>
  </si>
  <si>
    <t xml:space="preserve">The Tyler           </t>
  </si>
  <si>
    <t xml:space="preserve">Rapido Gris         </t>
  </si>
  <si>
    <t xml:space="preserve">Mishani Untamed     </t>
  </si>
  <si>
    <t xml:space="preserve">Zamosa              </t>
  </si>
  <si>
    <t xml:space="preserve">Sir Piccolo         </t>
  </si>
  <si>
    <t xml:space="preserve">Miss Twenty Twenty  </t>
  </si>
  <si>
    <t xml:space="preserve">Trackman            </t>
  </si>
  <si>
    <t xml:space="preserve">Static Lift         </t>
  </si>
  <si>
    <t xml:space="preserve">The Knight          </t>
  </si>
  <si>
    <t xml:space="preserve">Grandioso           </t>
  </si>
  <si>
    <t xml:space="preserve">Bluindi             </t>
  </si>
  <si>
    <t xml:space="preserve">Charged             </t>
  </si>
  <si>
    <t xml:space="preserve">Lexis Choice        </t>
  </si>
  <si>
    <t xml:space="preserve">Maha Mustang        </t>
  </si>
  <si>
    <t xml:space="preserve">Sertin              </t>
  </si>
  <si>
    <t xml:space="preserve">Takemeoutback       </t>
  </si>
  <si>
    <t xml:space="preserve">We All Agree        </t>
  </si>
  <si>
    <t xml:space="preserve">Pixie Magic         </t>
  </si>
  <si>
    <t xml:space="preserve">Bloodblister        </t>
  </si>
  <si>
    <t xml:space="preserve">Syds Footprints     </t>
  </si>
  <si>
    <t xml:space="preserve">A Good Chance       </t>
  </si>
  <si>
    <t xml:space="preserve">Military Kings      </t>
  </si>
  <si>
    <t xml:space="preserve">Incomparable        </t>
  </si>
  <si>
    <t xml:space="preserve">Mountbatten         </t>
  </si>
  <si>
    <t xml:space="preserve">East Esplanade      </t>
  </si>
  <si>
    <t xml:space="preserve">Maddiara            </t>
  </si>
  <si>
    <t xml:space="preserve">I Promise You       </t>
  </si>
  <si>
    <t xml:space="preserve">Harryandthetiger    </t>
  </si>
  <si>
    <t xml:space="preserve">Astrophysics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</si>
</sst>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45720</xdr:colOff>
      <xdr:row>5</xdr:row>
      <xdr:rowOff>154241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FC317F-D7DC-7EBD-530C-4F25953A1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14160" cy="10686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82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AA74" sqref="AA74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4.77734375" style="9" bestFit="1" customWidth="1"/>
    <col min="4" max="4" width="6.44140625" style="9" bestFit="1" customWidth="1"/>
    <col min="5" max="5" width="6.33203125" style="9" bestFit="1" customWidth="1"/>
    <col min="6" max="6" width="24.88671875" style="9" bestFit="1" customWidth="1"/>
    <col min="7" max="7" width="12.5546875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1</v>
      </c>
      <c r="B8" s="5">
        <v>0.52777777777777779</v>
      </c>
      <c r="C8" s="1" t="s">
        <v>19</v>
      </c>
      <c r="D8" s="1">
        <v>2</v>
      </c>
      <c r="E8" s="1">
        <v>6</v>
      </c>
      <c r="F8" s="1" t="s">
        <v>25</v>
      </c>
      <c r="G8" s="1">
        <v>67.09</v>
      </c>
      <c r="H8" s="1">
        <f>1+COUNTIFS(A:A,A8,G:G,"&gt;"&amp;G8)</f>
        <v>1</v>
      </c>
      <c r="I8" s="2">
        <f>AVERAGEIF(A:A,A8,G:G)</f>
        <v>48.161000000000001</v>
      </c>
      <c r="J8" s="2">
        <f t="shared" ref="J8:J28" si="0">G8-I8</f>
        <v>18.929000000000002</v>
      </c>
      <c r="K8" s="2">
        <f t="shared" ref="K8:K28" si="1">90+J8</f>
        <v>108.929</v>
      </c>
      <c r="L8" s="2">
        <f t="shared" ref="L8:L28" si="2">EXP(0.06*K8)</f>
        <v>689.34370997352812</v>
      </c>
      <c r="M8" s="2">
        <f>SUMIF(A:A,A8,L:L)</f>
        <v>2924.9791756874306</v>
      </c>
      <c r="N8" s="3">
        <f t="shared" ref="N8:N28" si="3">L8/M8</f>
        <v>0.23567474110700912</v>
      </c>
      <c r="O8" s="6">
        <f t="shared" ref="O8:O28" si="4">1/N8</f>
        <v>4.2431360921531498</v>
      </c>
      <c r="P8" s="3">
        <f t="shared" ref="P8:P28" si="5">IF(O8&gt;21,"",N8)</f>
        <v>0.23567474110700912</v>
      </c>
      <c r="Q8" s="3">
        <f>IF(ISNUMBER(P8),SUMIF(A:A,A8,P:P),"")</f>
        <v>0.96998911179188452</v>
      </c>
      <c r="R8" s="3">
        <f t="shared" ref="R8:R28" si="6">IFERROR(P8*(1/Q8),"")</f>
        <v>0.24296637791288339</v>
      </c>
      <c r="S8" s="7">
        <f t="shared" ref="S8:S28" si="7">IFERROR(1/R8,"")</f>
        <v>4.1157958092397218</v>
      </c>
    </row>
    <row r="9" spans="1:19" x14ac:dyDescent="0.3">
      <c r="A9" s="1">
        <v>1</v>
      </c>
      <c r="B9" s="5">
        <v>0.52777777777777779</v>
      </c>
      <c r="C9" s="1" t="s">
        <v>19</v>
      </c>
      <c r="D9" s="1">
        <v>2</v>
      </c>
      <c r="E9" s="1">
        <v>4</v>
      </c>
      <c r="F9" s="1" t="s">
        <v>23</v>
      </c>
      <c r="G9" s="1">
        <v>59.7</v>
      </c>
      <c r="H9" s="1">
        <f>1+COUNTIFS(A:A,A9,G:G,"&gt;"&amp;G9)</f>
        <v>2</v>
      </c>
      <c r="I9" s="2">
        <f>AVERAGEIF(A:A,A9,G:G)</f>
        <v>48.161000000000001</v>
      </c>
      <c r="J9" s="2">
        <f t="shared" si="0"/>
        <v>11.539000000000001</v>
      </c>
      <c r="K9" s="2">
        <f t="shared" si="1"/>
        <v>101.539</v>
      </c>
      <c r="L9" s="2">
        <f t="shared" si="2"/>
        <v>442.45554671479181</v>
      </c>
      <c r="M9" s="2">
        <f>SUMIF(A:A,A9,L:L)</f>
        <v>2924.9791756874306</v>
      </c>
      <c r="N9" s="3">
        <f t="shared" si="3"/>
        <v>0.15126793051810553</v>
      </c>
      <c r="O9" s="6">
        <f t="shared" si="4"/>
        <v>6.6107865465926254</v>
      </c>
      <c r="P9" s="3">
        <f t="shared" si="5"/>
        <v>0.15126793051810553</v>
      </c>
      <c r="Q9" s="3">
        <f>IF(ISNUMBER(P9),SUMIF(A:A,A9,P:P),"")</f>
        <v>0.96998911179188452</v>
      </c>
      <c r="R9" s="3">
        <f t="shared" si="6"/>
        <v>0.15594807063211727</v>
      </c>
      <c r="S9" s="7">
        <f t="shared" si="7"/>
        <v>6.412390970575121</v>
      </c>
    </row>
    <row r="10" spans="1:19" x14ac:dyDescent="0.3">
      <c r="A10" s="1">
        <v>1</v>
      </c>
      <c r="B10" s="5">
        <v>0.52777777777777779</v>
      </c>
      <c r="C10" s="1" t="s">
        <v>19</v>
      </c>
      <c r="D10" s="1">
        <v>2</v>
      </c>
      <c r="E10" s="1">
        <v>3</v>
      </c>
      <c r="F10" s="1" t="s">
        <v>22</v>
      </c>
      <c r="G10" s="1">
        <v>55.89</v>
      </c>
      <c r="H10" s="1">
        <f>1+COUNTIFS(A:A,A10,G:G,"&gt;"&amp;G10)</f>
        <v>3</v>
      </c>
      <c r="I10" s="2">
        <f>AVERAGEIF(A:A,A10,G:G)</f>
        <v>48.161000000000001</v>
      </c>
      <c r="J10" s="2">
        <f t="shared" si="0"/>
        <v>7.7289999999999992</v>
      </c>
      <c r="K10" s="2">
        <f t="shared" si="1"/>
        <v>97.728999999999999</v>
      </c>
      <c r="L10" s="2">
        <f t="shared" si="2"/>
        <v>352.03830827386952</v>
      </c>
      <c r="M10" s="2">
        <f>SUMIF(A:A,A10,L:L)</f>
        <v>2924.9791756874306</v>
      </c>
      <c r="N10" s="3">
        <f t="shared" si="3"/>
        <v>0.12035583405175294</v>
      </c>
      <c r="O10" s="6">
        <f t="shared" si="4"/>
        <v>8.3086956928901383</v>
      </c>
      <c r="P10" s="3">
        <f t="shared" si="5"/>
        <v>0.12035583405175294</v>
      </c>
      <c r="Q10" s="3">
        <f>IF(ISNUMBER(P10),SUMIF(A:A,A10,P:P),"")</f>
        <v>0.96998911179188452</v>
      </c>
      <c r="R10" s="3">
        <f t="shared" si="6"/>
        <v>0.1240795722226373</v>
      </c>
      <c r="S10" s="7">
        <f t="shared" si="7"/>
        <v>8.059344355295563</v>
      </c>
    </row>
    <row r="11" spans="1:19" x14ac:dyDescent="0.3">
      <c r="A11" s="1">
        <v>1</v>
      </c>
      <c r="B11" s="5">
        <v>0.52777777777777779</v>
      </c>
      <c r="C11" s="1" t="s">
        <v>19</v>
      </c>
      <c r="D11" s="1">
        <v>2</v>
      </c>
      <c r="E11" s="1">
        <v>7</v>
      </c>
      <c r="F11" s="1" t="s">
        <v>26</v>
      </c>
      <c r="G11" s="1">
        <v>54.03</v>
      </c>
      <c r="H11" s="1">
        <f>1+COUNTIFS(A:A,A11,G:G,"&gt;"&amp;G11)</f>
        <v>4</v>
      </c>
      <c r="I11" s="2">
        <f>AVERAGEIF(A:A,A11,G:G)</f>
        <v>48.161000000000001</v>
      </c>
      <c r="J11" s="2">
        <f t="shared" si="0"/>
        <v>5.8689999999999998</v>
      </c>
      <c r="K11" s="2">
        <f t="shared" si="1"/>
        <v>95.869</v>
      </c>
      <c r="L11" s="2">
        <f t="shared" si="2"/>
        <v>314.86374824595021</v>
      </c>
      <c r="M11" s="2">
        <f>SUMIF(A:A,A11,L:L)</f>
        <v>2924.9791756874306</v>
      </c>
      <c r="N11" s="3">
        <f t="shared" si="3"/>
        <v>0.10764649227697518</v>
      </c>
      <c r="O11" s="6">
        <f t="shared" si="4"/>
        <v>9.2896663778601631</v>
      </c>
      <c r="P11" s="3">
        <f t="shared" si="5"/>
        <v>0.10764649227697518</v>
      </c>
      <c r="Q11" s="3">
        <f>IF(ISNUMBER(P11),SUMIF(A:A,A11,P:P),"")</f>
        <v>0.96998911179188452</v>
      </c>
      <c r="R11" s="3">
        <f t="shared" si="6"/>
        <v>0.11097701094615091</v>
      </c>
      <c r="S11" s="7">
        <f t="shared" si="7"/>
        <v>9.0108752387035143</v>
      </c>
    </row>
    <row r="12" spans="1:19" x14ac:dyDescent="0.3">
      <c r="A12" s="1">
        <v>1</v>
      </c>
      <c r="B12" s="5">
        <v>0.52777777777777779</v>
      </c>
      <c r="C12" s="1" t="s">
        <v>19</v>
      </c>
      <c r="D12" s="1">
        <v>2</v>
      </c>
      <c r="E12" s="1">
        <v>10</v>
      </c>
      <c r="F12" s="1" t="s">
        <v>29</v>
      </c>
      <c r="G12" s="1">
        <v>53.36</v>
      </c>
      <c r="H12" s="1">
        <f>1+COUNTIFS(A:A,A12,G:G,"&gt;"&amp;G12)</f>
        <v>5</v>
      </c>
      <c r="I12" s="2">
        <f>AVERAGEIF(A:A,A12,G:G)</f>
        <v>48.161000000000001</v>
      </c>
      <c r="J12" s="2">
        <f t="shared" si="0"/>
        <v>5.1989999999999981</v>
      </c>
      <c r="K12" s="2">
        <f t="shared" si="1"/>
        <v>95.198999999999998</v>
      </c>
      <c r="L12" s="2">
        <f t="shared" si="2"/>
        <v>302.45726658375929</v>
      </c>
      <c r="M12" s="2">
        <f>SUMIF(A:A,A12,L:L)</f>
        <v>2924.9791756874306</v>
      </c>
      <c r="N12" s="3">
        <f t="shared" si="3"/>
        <v>0.1034049298872959</v>
      </c>
      <c r="O12" s="6">
        <f t="shared" si="4"/>
        <v>9.6707188050891748</v>
      </c>
      <c r="P12" s="3">
        <f t="shared" si="5"/>
        <v>0.1034049298872959</v>
      </c>
      <c r="Q12" s="3">
        <f>IF(ISNUMBER(P12),SUMIF(A:A,A12,P:P),"")</f>
        <v>0.96998911179188452</v>
      </c>
      <c r="R12" s="3">
        <f t="shared" si="6"/>
        <v>0.10660421713010101</v>
      </c>
      <c r="S12" s="7">
        <f t="shared" si="7"/>
        <v>9.3804919441375247</v>
      </c>
    </row>
    <row r="13" spans="1:19" x14ac:dyDescent="0.3">
      <c r="A13" s="1">
        <v>1</v>
      </c>
      <c r="B13" s="5">
        <v>0.52777777777777779</v>
      </c>
      <c r="C13" s="1" t="s">
        <v>19</v>
      </c>
      <c r="D13" s="1">
        <v>2</v>
      </c>
      <c r="E13" s="1">
        <v>5</v>
      </c>
      <c r="F13" s="1" t="s">
        <v>24</v>
      </c>
      <c r="G13" s="1">
        <v>51.82</v>
      </c>
      <c r="H13" s="1">
        <f>1+COUNTIFS(A:A,A13,G:G,"&gt;"&amp;G13)</f>
        <v>6</v>
      </c>
      <c r="I13" s="2">
        <f>AVERAGEIF(A:A,A13,G:G)</f>
        <v>48.161000000000001</v>
      </c>
      <c r="J13" s="2">
        <f t="shared" si="0"/>
        <v>3.6589999999999989</v>
      </c>
      <c r="K13" s="2">
        <f t="shared" si="1"/>
        <v>93.658999999999992</v>
      </c>
      <c r="L13" s="2">
        <f t="shared" si="2"/>
        <v>275.76250330311564</v>
      </c>
      <c r="M13" s="2">
        <f>SUMIF(A:A,A13,L:L)</f>
        <v>2924.9791756874306</v>
      </c>
      <c r="N13" s="3">
        <f t="shared" si="3"/>
        <v>9.4278450115223719E-2</v>
      </c>
      <c r="O13" s="6">
        <f t="shared" si="4"/>
        <v>10.606877804820042</v>
      </c>
      <c r="P13" s="3">
        <f t="shared" si="5"/>
        <v>9.4278450115223719E-2</v>
      </c>
      <c r="Q13" s="3">
        <f>IF(ISNUMBER(P13),SUMIF(A:A,A13,P:P),"")</f>
        <v>0.96998911179188452</v>
      </c>
      <c r="R13" s="3">
        <f t="shared" si="6"/>
        <v>9.719536948312836E-2</v>
      </c>
      <c r="S13" s="7">
        <f t="shared" si="7"/>
        <v>10.288555980782446</v>
      </c>
    </row>
    <row r="14" spans="1:19" x14ac:dyDescent="0.3">
      <c r="A14" s="1">
        <v>1</v>
      </c>
      <c r="B14" s="5">
        <v>0.52777777777777779</v>
      </c>
      <c r="C14" s="1" t="s">
        <v>19</v>
      </c>
      <c r="D14" s="1">
        <v>2</v>
      </c>
      <c r="E14" s="1">
        <v>8</v>
      </c>
      <c r="F14" s="1" t="s">
        <v>27</v>
      </c>
      <c r="G14" s="1">
        <v>49.93</v>
      </c>
      <c r="H14" s="1">
        <f>1+COUNTIFS(A:A,A14,G:G,"&gt;"&amp;G14)</f>
        <v>7</v>
      </c>
      <c r="I14" s="2">
        <f>AVERAGEIF(A:A,A14,G:G)</f>
        <v>48.161000000000001</v>
      </c>
      <c r="J14" s="2">
        <f t="shared" si="0"/>
        <v>1.7689999999999984</v>
      </c>
      <c r="K14" s="2">
        <f t="shared" si="1"/>
        <v>91.769000000000005</v>
      </c>
      <c r="L14" s="2">
        <f t="shared" si="2"/>
        <v>246.19896257684886</v>
      </c>
      <c r="M14" s="2">
        <f>SUMIF(A:A,A14,L:L)</f>
        <v>2924.9791756874306</v>
      </c>
      <c r="N14" s="3">
        <f t="shared" si="3"/>
        <v>8.417118474663568E-2</v>
      </c>
      <c r="O14" s="6">
        <f t="shared" si="4"/>
        <v>11.880550368990381</v>
      </c>
      <c r="P14" s="3">
        <f t="shared" si="5"/>
        <v>8.417118474663568E-2</v>
      </c>
      <c r="Q14" s="3">
        <f>IF(ISNUMBER(P14),SUMIF(A:A,A14,P:P),"")</f>
        <v>0.96998911179188452</v>
      </c>
      <c r="R14" s="3">
        <f t="shared" si="6"/>
        <v>8.6775391314593414E-2</v>
      </c>
      <c r="S14" s="7">
        <f t="shared" si="7"/>
        <v>11.524004500015726</v>
      </c>
    </row>
    <row r="15" spans="1:19" x14ac:dyDescent="0.3">
      <c r="A15" s="1">
        <v>1</v>
      </c>
      <c r="B15" s="5">
        <v>0.52777777777777779</v>
      </c>
      <c r="C15" s="1" t="s">
        <v>19</v>
      </c>
      <c r="D15" s="1">
        <v>2</v>
      </c>
      <c r="E15" s="1">
        <v>1</v>
      </c>
      <c r="F15" s="1" t="s">
        <v>20</v>
      </c>
      <c r="G15" s="1">
        <v>47.6</v>
      </c>
      <c r="H15" s="1">
        <f>1+COUNTIFS(A:A,A15,G:G,"&gt;"&amp;G15)</f>
        <v>8</v>
      </c>
      <c r="I15" s="2">
        <f>AVERAGEIF(A:A,A15,G:G)</f>
        <v>48.161000000000001</v>
      </c>
      <c r="J15" s="2">
        <f t="shared" si="0"/>
        <v>-0.56099999999999994</v>
      </c>
      <c r="K15" s="2">
        <f t="shared" si="1"/>
        <v>89.438999999999993</v>
      </c>
      <c r="L15" s="2">
        <f t="shared" si="2"/>
        <v>214.0779069629456</v>
      </c>
      <c r="M15" s="2">
        <f>SUMIF(A:A,A15,L:L)</f>
        <v>2924.9791756874306</v>
      </c>
      <c r="N15" s="3">
        <f t="shared" si="3"/>
        <v>7.3189549088886377E-2</v>
      </c>
      <c r="O15" s="6">
        <f t="shared" si="4"/>
        <v>13.663152901591618</v>
      </c>
      <c r="P15" s="3">
        <f t="shared" si="5"/>
        <v>7.3189549088886377E-2</v>
      </c>
      <c r="Q15" s="3">
        <f>IF(ISNUMBER(P15),SUMIF(A:A,A15,P:P),"")</f>
        <v>0.96998911179188452</v>
      </c>
      <c r="R15" s="3">
        <f t="shared" si="6"/>
        <v>7.5453990358388179E-2</v>
      </c>
      <c r="S15" s="7">
        <f t="shared" si="7"/>
        <v>13.253109547291563</v>
      </c>
    </row>
    <row r="16" spans="1:19" x14ac:dyDescent="0.3">
      <c r="A16" s="1">
        <v>1</v>
      </c>
      <c r="B16" s="5">
        <v>0.52777777777777779</v>
      </c>
      <c r="C16" s="1" t="s">
        <v>19</v>
      </c>
      <c r="D16" s="1">
        <v>2</v>
      </c>
      <c r="E16" s="1">
        <v>2</v>
      </c>
      <c r="F16" s="1" t="s">
        <v>21</v>
      </c>
      <c r="G16" s="1">
        <v>22.87</v>
      </c>
      <c r="H16" s="1">
        <f>1+COUNTIFS(A:A,A16,G:G,"&gt;"&amp;G16)</f>
        <v>9</v>
      </c>
      <c r="I16" s="2">
        <f>AVERAGEIF(A:A,A16,G:G)</f>
        <v>48.161000000000001</v>
      </c>
      <c r="J16" s="2">
        <f t="shared" si="0"/>
        <v>-25.291</v>
      </c>
      <c r="K16" s="2">
        <f t="shared" si="1"/>
        <v>64.709000000000003</v>
      </c>
      <c r="L16" s="2">
        <f t="shared" si="2"/>
        <v>48.547368916798519</v>
      </c>
      <c r="M16" s="2">
        <f>SUMIF(A:A,A16,L:L)</f>
        <v>2924.9791756874306</v>
      </c>
      <c r="N16" s="3">
        <f t="shared" si="3"/>
        <v>1.6597509247356909E-2</v>
      </c>
      <c r="O16" s="6">
        <f t="shared" si="4"/>
        <v>60.25000408776674</v>
      </c>
      <c r="P16" s="3" t="str">
        <f t="shared" si="5"/>
        <v/>
      </c>
      <c r="Q16" s="3" t="str">
        <f>IF(ISNUMBER(P16),SUMIF(A:A,A16,P:P),"")</f>
        <v/>
      </c>
      <c r="R16" s="3" t="str">
        <f t="shared" si="6"/>
        <v/>
      </c>
      <c r="S16" s="7" t="str">
        <f t="shared" si="7"/>
        <v/>
      </c>
    </row>
    <row r="17" spans="1:19" x14ac:dyDescent="0.3">
      <c r="A17" s="1">
        <v>1</v>
      </c>
      <c r="B17" s="5">
        <v>0.52777777777777779</v>
      </c>
      <c r="C17" s="1" t="s">
        <v>19</v>
      </c>
      <c r="D17" s="1">
        <v>2</v>
      </c>
      <c r="E17" s="1">
        <v>9</v>
      </c>
      <c r="F17" s="1" t="s">
        <v>28</v>
      </c>
      <c r="G17" s="1">
        <v>19.32</v>
      </c>
      <c r="H17" s="1">
        <f>1+COUNTIFS(A:A,A17,G:G,"&gt;"&amp;G17)</f>
        <v>10</v>
      </c>
      <c r="I17" s="2">
        <f>AVERAGEIF(A:A,A17,G:G)</f>
        <v>48.161000000000001</v>
      </c>
      <c r="J17" s="2">
        <f t="shared" si="0"/>
        <v>-28.841000000000001</v>
      </c>
      <c r="K17" s="2">
        <f t="shared" si="1"/>
        <v>61.158999999999999</v>
      </c>
      <c r="L17" s="2">
        <f t="shared" si="2"/>
        <v>39.233854135823684</v>
      </c>
      <c r="M17" s="2">
        <f>SUMIF(A:A,A17,L:L)</f>
        <v>2924.9791756874306</v>
      </c>
      <c r="N17" s="3">
        <f t="shared" si="3"/>
        <v>1.3413378960758898E-2</v>
      </c>
      <c r="O17" s="6">
        <f t="shared" si="4"/>
        <v>74.552430295566808</v>
      </c>
      <c r="P17" s="3" t="str">
        <f t="shared" si="5"/>
        <v/>
      </c>
      <c r="Q17" s="3" t="str">
        <f>IF(ISNUMBER(P17),SUMIF(A:A,A17,P:P),"")</f>
        <v/>
      </c>
      <c r="R17" s="3" t="str">
        <f t="shared" si="6"/>
        <v/>
      </c>
      <c r="S17" s="7" t="str">
        <f t="shared" si="7"/>
        <v/>
      </c>
    </row>
    <row r="18" spans="1:19" x14ac:dyDescent="0.3">
      <c r="A18" s="1"/>
      <c r="B18" s="5"/>
      <c r="C18" s="1"/>
      <c r="D18" s="1"/>
      <c r="E18" s="1"/>
      <c r="F18" s="1"/>
      <c r="G18" s="1"/>
      <c r="H18" s="1"/>
      <c r="I18" s="2"/>
      <c r="J18" s="2"/>
      <c r="K18" s="2"/>
      <c r="L18" s="2"/>
      <c r="M18" s="2"/>
      <c r="N18" s="3"/>
      <c r="O18" s="6"/>
      <c r="P18" s="3"/>
      <c r="Q18" s="3"/>
      <c r="R18" s="3"/>
      <c r="S18" s="7"/>
    </row>
    <row r="19" spans="1:19" x14ac:dyDescent="0.3">
      <c r="A19" s="1">
        <v>4</v>
      </c>
      <c r="B19" s="5">
        <v>0.57986111111111105</v>
      </c>
      <c r="C19" s="1" t="s">
        <v>19</v>
      </c>
      <c r="D19" s="1">
        <v>4</v>
      </c>
      <c r="E19" s="1">
        <v>2</v>
      </c>
      <c r="F19" s="1" t="s">
        <v>31</v>
      </c>
      <c r="G19" s="1">
        <v>79.5</v>
      </c>
      <c r="H19" s="1">
        <f>1+COUNTIFS(A:A,A19,G:G,"&gt;"&amp;G19)</f>
        <v>1</v>
      </c>
      <c r="I19" s="2">
        <f>AVERAGEIF(A:A,A19,G:G)</f>
        <v>48.291000000000004</v>
      </c>
      <c r="J19" s="2">
        <f t="shared" si="0"/>
        <v>31.208999999999996</v>
      </c>
      <c r="K19" s="2">
        <f t="shared" si="1"/>
        <v>121.209</v>
      </c>
      <c r="L19" s="2">
        <f t="shared" si="2"/>
        <v>1440.2039291377334</v>
      </c>
      <c r="M19" s="2">
        <f>SUMIF(A:A,A19,L:L)</f>
        <v>3558.3238244777085</v>
      </c>
      <c r="N19" s="3">
        <f t="shared" si="3"/>
        <v>0.40474223262946757</v>
      </c>
      <c r="O19" s="6">
        <f t="shared" si="4"/>
        <v>2.4707083160147452</v>
      </c>
      <c r="P19" s="3">
        <f t="shared" si="5"/>
        <v>0.40474223262946757</v>
      </c>
      <c r="Q19" s="3">
        <f>IF(ISNUMBER(P19),SUMIF(A:A,A19,P:P),"")</f>
        <v>0.90670138627371488</v>
      </c>
      <c r="R19" s="3">
        <f t="shared" si="6"/>
        <v>0.44638978031438026</v>
      </c>
      <c r="S19" s="7">
        <f t="shared" si="7"/>
        <v>2.2401946552085645</v>
      </c>
    </row>
    <row r="20" spans="1:19" x14ac:dyDescent="0.3">
      <c r="A20" s="1">
        <v>4</v>
      </c>
      <c r="B20" s="5">
        <v>0.57986111111111105</v>
      </c>
      <c r="C20" s="1" t="s">
        <v>19</v>
      </c>
      <c r="D20" s="1">
        <v>4</v>
      </c>
      <c r="E20" s="1">
        <v>5</v>
      </c>
      <c r="F20" s="1" t="s">
        <v>34</v>
      </c>
      <c r="G20" s="1">
        <v>61.59</v>
      </c>
      <c r="H20" s="1">
        <f>1+COUNTIFS(A:A,A20,G:G,"&gt;"&amp;G20)</f>
        <v>2</v>
      </c>
      <c r="I20" s="2">
        <f>AVERAGEIF(A:A,A20,G:G)</f>
        <v>48.291000000000004</v>
      </c>
      <c r="J20" s="2">
        <f t="shared" si="0"/>
        <v>13.298999999999999</v>
      </c>
      <c r="K20" s="2">
        <f t="shared" si="1"/>
        <v>103.29900000000001</v>
      </c>
      <c r="L20" s="2">
        <f t="shared" si="2"/>
        <v>491.73502286596886</v>
      </c>
      <c r="M20" s="2">
        <f>SUMIF(A:A,A20,L:L)</f>
        <v>3558.3238244777085</v>
      </c>
      <c r="N20" s="3">
        <f t="shared" si="3"/>
        <v>0.13819288157062148</v>
      </c>
      <c r="O20" s="6">
        <f t="shared" si="4"/>
        <v>7.2362627411381126</v>
      </c>
      <c r="P20" s="3">
        <f t="shared" si="5"/>
        <v>0.13819288157062148</v>
      </c>
      <c r="Q20" s="3">
        <f>IF(ISNUMBER(P20),SUMIF(A:A,A20,P:P),"")</f>
        <v>0.90670138627371488</v>
      </c>
      <c r="R20" s="3">
        <f t="shared" si="6"/>
        <v>0.15241278293237753</v>
      </c>
      <c r="S20" s="7">
        <f t="shared" si="7"/>
        <v>6.5611294588307585</v>
      </c>
    </row>
    <row r="21" spans="1:19" x14ac:dyDescent="0.3">
      <c r="A21" s="1">
        <v>4</v>
      </c>
      <c r="B21" s="5">
        <v>0.57986111111111105</v>
      </c>
      <c r="C21" s="1" t="s">
        <v>19</v>
      </c>
      <c r="D21" s="1">
        <v>4</v>
      </c>
      <c r="E21" s="1">
        <v>1</v>
      </c>
      <c r="F21" s="1" t="s">
        <v>30</v>
      </c>
      <c r="G21" s="1">
        <v>58.72</v>
      </c>
      <c r="H21" s="1">
        <f>1+COUNTIFS(A:A,A21,G:G,"&gt;"&amp;G21)</f>
        <v>3</v>
      </c>
      <c r="I21" s="2">
        <f>AVERAGEIF(A:A,A21,G:G)</f>
        <v>48.291000000000004</v>
      </c>
      <c r="J21" s="2">
        <f t="shared" si="0"/>
        <v>10.428999999999995</v>
      </c>
      <c r="K21" s="2">
        <f t="shared" si="1"/>
        <v>100.429</v>
      </c>
      <c r="L21" s="2">
        <f t="shared" si="2"/>
        <v>413.94785012114863</v>
      </c>
      <c r="M21" s="2">
        <f>SUMIF(A:A,A21,L:L)</f>
        <v>3558.3238244777085</v>
      </c>
      <c r="N21" s="3">
        <f t="shared" si="3"/>
        <v>0.1163322593839272</v>
      </c>
      <c r="O21" s="6">
        <f t="shared" si="4"/>
        <v>8.5960678946304618</v>
      </c>
      <c r="P21" s="3">
        <f t="shared" si="5"/>
        <v>0.1163322593839272</v>
      </c>
      <c r="Q21" s="3">
        <f>IF(ISNUMBER(P21),SUMIF(A:A,A21,P:P),"")</f>
        <v>0.90670138627371488</v>
      </c>
      <c r="R21" s="3">
        <f t="shared" si="6"/>
        <v>0.12830272584231922</v>
      </c>
      <c r="S21" s="7">
        <f t="shared" si="7"/>
        <v>7.7940666765644133</v>
      </c>
    </row>
    <row r="22" spans="1:19" x14ac:dyDescent="0.3">
      <c r="A22" s="1">
        <v>4</v>
      </c>
      <c r="B22" s="5">
        <v>0.57986111111111105</v>
      </c>
      <c r="C22" s="1" t="s">
        <v>19</v>
      </c>
      <c r="D22" s="1">
        <v>4</v>
      </c>
      <c r="E22" s="1">
        <v>3</v>
      </c>
      <c r="F22" s="1" t="s">
        <v>32</v>
      </c>
      <c r="G22" s="1">
        <v>56.31</v>
      </c>
      <c r="H22" s="1">
        <f>1+COUNTIFS(A:A,A22,G:G,"&gt;"&amp;G22)</f>
        <v>4</v>
      </c>
      <c r="I22" s="2">
        <f>AVERAGEIF(A:A,A22,G:G)</f>
        <v>48.291000000000004</v>
      </c>
      <c r="J22" s="2">
        <f t="shared" si="0"/>
        <v>8.0189999999999984</v>
      </c>
      <c r="K22" s="2">
        <f t="shared" si="1"/>
        <v>98.019000000000005</v>
      </c>
      <c r="L22" s="2">
        <f t="shared" si="2"/>
        <v>358.2173768372229</v>
      </c>
      <c r="M22" s="2">
        <f>SUMIF(A:A,A22,L:L)</f>
        <v>3558.3238244777085</v>
      </c>
      <c r="N22" s="3">
        <f t="shared" si="3"/>
        <v>0.10067025782562163</v>
      </c>
      <c r="O22" s="6">
        <f t="shared" si="4"/>
        <v>9.933420471934955</v>
      </c>
      <c r="P22" s="3">
        <f t="shared" si="5"/>
        <v>0.10067025782562163</v>
      </c>
      <c r="Q22" s="3">
        <f>IF(ISNUMBER(P22),SUMIF(A:A,A22,P:P),"")</f>
        <v>0.90670138627371488</v>
      </c>
      <c r="R22" s="3">
        <f t="shared" si="6"/>
        <v>0.11102912088769136</v>
      </c>
      <c r="S22" s="7">
        <f t="shared" si="7"/>
        <v>9.0066461123431232</v>
      </c>
    </row>
    <row r="23" spans="1:19" x14ac:dyDescent="0.3">
      <c r="A23" s="1">
        <v>4</v>
      </c>
      <c r="B23" s="5">
        <v>0.57986111111111105</v>
      </c>
      <c r="C23" s="1" t="s">
        <v>19</v>
      </c>
      <c r="D23" s="1">
        <v>4</v>
      </c>
      <c r="E23" s="1">
        <v>6</v>
      </c>
      <c r="F23" s="1" t="s">
        <v>35</v>
      </c>
      <c r="G23" s="1">
        <v>54.29</v>
      </c>
      <c r="H23" s="1">
        <f>1+COUNTIFS(A:A,A23,G:G,"&gt;"&amp;G23)</f>
        <v>5</v>
      </c>
      <c r="I23" s="2">
        <f>AVERAGEIF(A:A,A23,G:G)</f>
        <v>48.291000000000004</v>
      </c>
      <c r="J23" s="2">
        <f t="shared" si="0"/>
        <v>5.9989999999999952</v>
      </c>
      <c r="K23" s="2">
        <f t="shared" si="1"/>
        <v>95.998999999999995</v>
      </c>
      <c r="L23" s="2">
        <f t="shared" si="2"/>
        <v>317.32928858933082</v>
      </c>
      <c r="M23" s="2">
        <f>SUMIF(A:A,A23,L:L)</f>
        <v>3558.3238244777085</v>
      </c>
      <c r="N23" s="3">
        <f t="shared" si="3"/>
        <v>8.9179429484866651E-2</v>
      </c>
      <c r="O23" s="6">
        <f t="shared" si="4"/>
        <v>11.213348255044574</v>
      </c>
      <c r="P23" s="3">
        <f t="shared" si="5"/>
        <v>8.9179429484866651E-2</v>
      </c>
      <c r="Q23" s="3">
        <f>IF(ISNUMBER(P23),SUMIF(A:A,A23,P:P),"")</f>
        <v>0.90670138627371488</v>
      </c>
      <c r="R23" s="3">
        <f t="shared" si="6"/>
        <v>9.8355898463295371E-2</v>
      </c>
      <c r="S23" s="7">
        <f t="shared" si="7"/>
        <v>10.167158407618855</v>
      </c>
    </row>
    <row r="24" spans="1:19" x14ac:dyDescent="0.3">
      <c r="A24" s="1">
        <v>4</v>
      </c>
      <c r="B24" s="5">
        <v>0.57986111111111105</v>
      </c>
      <c r="C24" s="1" t="s">
        <v>19</v>
      </c>
      <c r="D24" s="1">
        <v>4</v>
      </c>
      <c r="E24" s="1">
        <v>8</v>
      </c>
      <c r="F24" s="1" t="s">
        <v>37</v>
      </c>
      <c r="G24" s="1">
        <v>47</v>
      </c>
      <c r="H24" s="1">
        <f>1+COUNTIFS(A:A,A24,G:G,"&gt;"&amp;G24)</f>
        <v>6</v>
      </c>
      <c r="I24" s="2">
        <f>AVERAGEIF(A:A,A24,G:G)</f>
        <v>48.291000000000004</v>
      </c>
      <c r="J24" s="2">
        <f t="shared" si="0"/>
        <v>-1.2910000000000039</v>
      </c>
      <c r="K24" s="2">
        <f t="shared" si="1"/>
        <v>88.709000000000003</v>
      </c>
      <c r="L24" s="2">
        <f t="shared" si="2"/>
        <v>204.90367691331997</v>
      </c>
      <c r="M24" s="2">
        <f>SUMIF(A:A,A24,L:L)</f>
        <v>3558.3238244777085</v>
      </c>
      <c r="N24" s="3">
        <f t="shared" si="3"/>
        <v>5.758432537921019E-2</v>
      </c>
      <c r="O24" s="6">
        <f t="shared" si="4"/>
        <v>17.365836856031528</v>
      </c>
      <c r="P24" s="3">
        <f t="shared" si="5"/>
        <v>5.758432537921019E-2</v>
      </c>
      <c r="Q24" s="3">
        <f>IF(ISNUMBER(P24),SUMIF(A:A,A24,P:P),"")</f>
        <v>0.90670138627371488</v>
      </c>
      <c r="R24" s="3">
        <f t="shared" si="6"/>
        <v>6.3509691559936188E-2</v>
      </c>
      <c r="S24" s="7">
        <f t="shared" si="7"/>
        <v>15.745628351166957</v>
      </c>
    </row>
    <row r="25" spans="1:19" x14ac:dyDescent="0.3">
      <c r="A25" s="1">
        <v>4</v>
      </c>
      <c r="B25" s="5">
        <v>0.57986111111111105</v>
      </c>
      <c r="C25" s="1" t="s">
        <v>19</v>
      </c>
      <c r="D25" s="1">
        <v>4</v>
      </c>
      <c r="E25" s="1">
        <v>4</v>
      </c>
      <c r="F25" s="1" t="s">
        <v>33</v>
      </c>
      <c r="G25" s="1">
        <v>38.08</v>
      </c>
      <c r="H25" s="1">
        <f>1+COUNTIFS(A:A,A25,G:G,"&gt;"&amp;G25)</f>
        <v>7</v>
      </c>
      <c r="I25" s="2">
        <f>AVERAGEIF(A:A,A25,G:G)</f>
        <v>48.291000000000004</v>
      </c>
      <c r="J25" s="2">
        <f t="shared" si="0"/>
        <v>-10.211000000000006</v>
      </c>
      <c r="K25" s="2">
        <f t="shared" si="1"/>
        <v>79.788999999999987</v>
      </c>
      <c r="L25" s="2">
        <f t="shared" si="2"/>
        <v>119.98179224763686</v>
      </c>
      <c r="M25" s="2">
        <f>SUMIF(A:A,A25,L:L)</f>
        <v>3558.3238244777085</v>
      </c>
      <c r="N25" s="3">
        <f t="shared" si="3"/>
        <v>3.3718626568577638E-2</v>
      </c>
      <c r="O25" s="6">
        <f t="shared" si="4"/>
        <v>29.657198461692364</v>
      </c>
      <c r="P25" s="3" t="str">
        <f t="shared" si="5"/>
        <v/>
      </c>
      <c r="Q25" s="3" t="str">
        <f>IF(ISNUMBER(P25),SUMIF(A:A,A25,P:P),"")</f>
        <v/>
      </c>
      <c r="R25" s="3" t="str">
        <f t="shared" si="6"/>
        <v/>
      </c>
      <c r="S25" s="7" t="str">
        <f t="shared" si="7"/>
        <v/>
      </c>
    </row>
    <row r="26" spans="1:19" x14ac:dyDescent="0.3">
      <c r="A26" s="1">
        <v>4</v>
      </c>
      <c r="B26" s="5">
        <v>0.57986111111111105</v>
      </c>
      <c r="C26" s="1" t="s">
        <v>19</v>
      </c>
      <c r="D26" s="1">
        <v>4</v>
      </c>
      <c r="E26" s="1">
        <v>7</v>
      </c>
      <c r="F26" s="1" t="s">
        <v>36</v>
      </c>
      <c r="G26" s="1">
        <v>31.9</v>
      </c>
      <c r="H26" s="1">
        <f>1+COUNTIFS(A:A,A26,G:G,"&gt;"&amp;G26)</f>
        <v>8</v>
      </c>
      <c r="I26" s="2">
        <f>AVERAGEIF(A:A,A26,G:G)</f>
        <v>48.291000000000004</v>
      </c>
      <c r="J26" s="2">
        <f t="shared" si="0"/>
        <v>-16.391000000000005</v>
      </c>
      <c r="K26" s="2">
        <f t="shared" si="1"/>
        <v>73.608999999999995</v>
      </c>
      <c r="L26" s="2">
        <f t="shared" si="2"/>
        <v>82.809269035579234</v>
      </c>
      <c r="M26" s="2">
        <f>SUMIF(A:A,A26,L:L)</f>
        <v>3558.3238244777085</v>
      </c>
      <c r="N26" s="3">
        <f t="shared" si="3"/>
        <v>2.327198791350419E-2</v>
      </c>
      <c r="O26" s="6">
        <f t="shared" si="4"/>
        <v>42.970115132266955</v>
      </c>
      <c r="P26" s="3" t="str">
        <f t="shared" si="5"/>
        <v/>
      </c>
      <c r="Q26" s="3" t="str">
        <f>IF(ISNUMBER(P26),SUMIF(A:A,A26,P:P),"")</f>
        <v/>
      </c>
      <c r="R26" s="3" t="str">
        <f t="shared" si="6"/>
        <v/>
      </c>
      <c r="S26" s="7" t="str">
        <f t="shared" si="7"/>
        <v/>
      </c>
    </row>
    <row r="27" spans="1:19" x14ac:dyDescent="0.3">
      <c r="A27" s="1">
        <v>4</v>
      </c>
      <c r="B27" s="5">
        <v>0.57986111111111105</v>
      </c>
      <c r="C27" s="1" t="s">
        <v>19</v>
      </c>
      <c r="D27" s="1">
        <v>4</v>
      </c>
      <c r="E27" s="1">
        <v>11</v>
      </c>
      <c r="F27" s="1" t="s">
        <v>39</v>
      </c>
      <c r="G27" s="1">
        <v>27.91</v>
      </c>
      <c r="H27" s="1">
        <f>1+COUNTIFS(A:A,A27,G:G,"&gt;"&amp;G27)</f>
        <v>9</v>
      </c>
      <c r="I27" s="2">
        <f>AVERAGEIF(A:A,A27,G:G)</f>
        <v>48.291000000000004</v>
      </c>
      <c r="J27" s="2">
        <f t="shared" si="0"/>
        <v>-20.381000000000004</v>
      </c>
      <c r="K27" s="2">
        <f t="shared" si="1"/>
        <v>69.619</v>
      </c>
      <c r="L27" s="2">
        <f t="shared" si="2"/>
        <v>65.179173952408703</v>
      </c>
      <c r="M27" s="2">
        <f>SUMIF(A:A,A27,L:L)</f>
        <v>3558.3238244777085</v>
      </c>
      <c r="N27" s="3">
        <f t="shared" si="3"/>
        <v>1.8317381207421646E-2</v>
      </c>
      <c r="O27" s="6">
        <f t="shared" si="4"/>
        <v>54.592956748360422</v>
      </c>
      <c r="P27" s="3" t="str">
        <f t="shared" si="5"/>
        <v/>
      </c>
      <c r="Q27" s="3" t="str">
        <f>IF(ISNUMBER(P27),SUMIF(A:A,A27,P:P),"")</f>
        <v/>
      </c>
      <c r="R27" s="3" t="str">
        <f t="shared" si="6"/>
        <v/>
      </c>
      <c r="S27" s="7" t="str">
        <f t="shared" si="7"/>
        <v/>
      </c>
    </row>
    <row r="28" spans="1:19" x14ac:dyDescent="0.3">
      <c r="A28" s="1">
        <v>4</v>
      </c>
      <c r="B28" s="5">
        <v>0.57986111111111105</v>
      </c>
      <c r="C28" s="1" t="s">
        <v>19</v>
      </c>
      <c r="D28" s="1">
        <v>4</v>
      </c>
      <c r="E28" s="1">
        <v>10</v>
      </c>
      <c r="F28" s="1" t="s">
        <v>38</v>
      </c>
      <c r="G28" s="1">
        <v>27.61</v>
      </c>
      <c r="H28" s="1">
        <f>1+COUNTIFS(A:A,A28,G:G,"&gt;"&amp;G28)</f>
        <v>10</v>
      </c>
      <c r="I28" s="2">
        <f>AVERAGEIF(A:A,A28,G:G)</f>
        <v>48.291000000000004</v>
      </c>
      <c r="J28" s="2">
        <f t="shared" si="0"/>
        <v>-20.681000000000004</v>
      </c>
      <c r="K28" s="2">
        <f t="shared" si="1"/>
        <v>69.318999999999988</v>
      </c>
      <c r="L28" s="2">
        <f t="shared" si="2"/>
        <v>64.016444777358956</v>
      </c>
      <c r="M28" s="2">
        <f>SUMIF(A:A,A28,L:L)</f>
        <v>3558.3238244777085</v>
      </c>
      <c r="N28" s="3">
        <f t="shared" si="3"/>
        <v>1.7990618036781772E-2</v>
      </c>
      <c r="O28" s="6">
        <f t="shared" si="4"/>
        <v>55.584527332829957</v>
      </c>
      <c r="P28" s="3" t="str">
        <f t="shared" si="5"/>
        <v/>
      </c>
      <c r="Q28" s="3" t="str">
        <f>IF(ISNUMBER(P28),SUMIF(A:A,A28,P:P),"")</f>
        <v/>
      </c>
      <c r="R28" s="3" t="str">
        <f t="shared" si="6"/>
        <v/>
      </c>
      <c r="S28" s="7" t="str">
        <f t="shared" si="7"/>
        <v/>
      </c>
    </row>
    <row r="29" spans="1:19" x14ac:dyDescent="0.3">
      <c r="A29" s="1"/>
      <c r="B29" s="5"/>
      <c r="C29" s="1"/>
      <c r="D29" s="1"/>
      <c r="E29" s="1"/>
      <c r="F29" s="1"/>
      <c r="G29" s="1"/>
      <c r="H29" s="1"/>
      <c r="I29" s="2"/>
      <c r="J29" s="2"/>
      <c r="K29" s="2"/>
      <c r="L29" s="2"/>
      <c r="M29" s="2"/>
      <c r="N29" s="3"/>
      <c r="O29" s="6"/>
      <c r="P29" s="3"/>
      <c r="Q29" s="3"/>
      <c r="R29" s="3"/>
      <c r="S29" s="7"/>
    </row>
    <row r="30" spans="1:19" x14ac:dyDescent="0.3">
      <c r="A30" s="1">
        <v>7</v>
      </c>
      <c r="B30" s="5">
        <v>0.60763888888888895</v>
      </c>
      <c r="C30" s="1" t="s">
        <v>19</v>
      </c>
      <c r="D30" s="1">
        <v>5</v>
      </c>
      <c r="E30" s="1">
        <v>4</v>
      </c>
      <c r="F30" s="1" t="s">
        <v>42</v>
      </c>
      <c r="G30" s="1">
        <v>71.510000000000005</v>
      </c>
      <c r="H30" s="1">
        <f>1+COUNTIFS(A:A,A30,G:G,"&gt;"&amp;G30)</f>
        <v>1</v>
      </c>
      <c r="I30" s="2">
        <f>AVERAGEIF(A:A,A30,G:G)</f>
        <v>48.374000000000002</v>
      </c>
      <c r="J30" s="2">
        <f t="shared" ref="J30:J46" si="8">G30-I30</f>
        <v>23.136000000000003</v>
      </c>
      <c r="K30" s="2">
        <f t="shared" ref="K30:K46" si="9">90+J30</f>
        <v>113.136</v>
      </c>
      <c r="L30" s="2">
        <f t="shared" ref="L30:L46" si="10">EXP(0.06*K30)</f>
        <v>887.27946470725476</v>
      </c>
      <c r="M30" s="2">
        <f>SUMIF(A:A,A30,L:L)</f>
        <v>3273.5938318504541</v>
      </c>
      <c r="N30" s="3">
        <f t="shared" ref="N30:N46" si="11">L30/M30</f>
        <v>0.27104140289930384</v>
      </c>
      <c r="O30" s="6">
        <f t="shared" ref="O30:O46" si="12">1/N30</f>
        <v>3.6894732291933856</v>
      </c>
      <c r="P30" s="3">
        <f t="shared" ref="P30:P46" si="13">IF(O30&gt;21,"",N30)</f>
        <v>0.27104140289930384</v>
      </c>
      <c r="Q30" s="3">
        <f>IF(ISNUMBER(P30),SUMIF(A:A,A30,P:P),"")</f>
        <v>0.78247657678880755</v>
      </c>
      <c r="R30" s="3">
        <f t="shared" ref="R30:R46" si="14">IFERROR(P30*(1/Q30),"")</f>
        <v>0.34638915839708084</v>
      </c>
      <c r="S30" s="7">
        <f t="shared" ref="S30:S46" si="15">IFERROR(1/R30,"")</f>
        <v>2.8869263825331877</v>
      </c>
    </row>
    <row r="31" spans="1:19" x14ac:dyDescent="0.3">
      <c r="A31" s="1">
        <v>7</v>
      </c>
      <c r="B31" s="5">
        <v>0.60763888888888895</v>
      </c>
      <c r="C31" s="1" t="s">
        <v>19</v>
      </c>
      <c r="D31" s="1">
        <v>5</v>
      </c>
      <c r="E31" s="1">
        <v>3</v>
      </c>
      <c r="F31" s="1" t="s">
        <v>41</v>
      </c>
      <c r="G31" s="1">
        <v>69.8</v>
      </c>
      <c r="H31" s="1">
        <f>1+COUNTIFS(A:A,A31,G:G,"&gt;"&amp;G31)</f>
        <v>2</v>
      </c>
      <c r="I31" s="2">
        <f>AVERAGEIF(A:A,A31,G:G)</f>
        <v>48.374000000000002</v>
      </c>
      <c r="J31" s="2">
        <f t="shared" si="8"/>
        <v>21.425999999999995</v>
      </c>
      <c r="K31" s="2">
        <f t="shared" si="9"/>
        <v>111.42599999999999</v>
      </c>
      <c r="L31" s="2">
        <f t="shared" si="10"/>
        <v>800.75897766754463</v>
      </c>
      <c r="M31" s="2">
        <f>SUMIF(A:A,A31,L:L)</f>
        <v>3273.5938318504541</v>
      </c>
      <c r="N31" s="3">
        <f t="shared" si="11"/>
        <v>0.24461158555363666</v>
      </c>
      <c r="O31" s="6">
        <f t="shared" si="12"/>
        <v>4.0881138059616857</v>
      </c>
      <c r="P31" s="3">
        <f t="shared" si="13"/>
        <v>0.24461158555363666</v>
      </c>
      <c r="Q31" s="3">
        <f>IF(ISNUMBER(P31),SUMIF(A:A,A31,P:P),"")</f>
        <v>0.78247657678880755</v>
      </c>
      <c r="R31" s="3">
        <f t="shared" si="14"/>
        <v>0.31261202291510631</v>
      </c>
      <c r="S31" s="7">
        <f t="shared" si="15"/>
        <v>3.1988532964119631</v>
      </c>
    </row>
    <row r="32" spans="1:19" x14ac:dyDescent="0.3">
      <c r="A32" s="1">
        <v>7</v>
      </c>
      <c r="B32" s="5">
        <v>0.60763888888888895</v>
      </c>
      <c r="C32" s="1" t="s">
        <v>19</v>
      </c>
      <c r="D32" s="1">
        <v>5</v>
      </c>
      <c r="E32" s="1">
        <v>5</v>
      </c>
      <c r="F32" s="1" t="s">
        <v>43</v>
      </c>
      <c r="G32" s="1">
        <v>62.93</v>
      </c>
      <c r="H32" s="1">
        <f>1+COUNTIFS(A:A,A32,G:G,"&gt;"&amp;G32)</f>
        <v>3</v>
      </c>
      <c r="I32" s="2">
        <f>AVERAGEIF(A:A,A32,G:G)</f>
        <v>48.374000000000002</v>
      </c>
      <c r="J32" s="2">
        <f t="shared" si="8"/>
        <v>14.555999999999997</v>
      </c>
      <c r="K32" s="2">
        <f t="shared" si="9"/>
        <v>104.556</v>
      </c>
      <c r="L32" s="2">
        <f t="shared" si="10"/>
        <v>530.25604836039417</v>
      </c>
      <c r="M32" s="2">
        <f>SUMIF(A:A,A32,L:L)</f>
        <v>3273.5938318504541</v>
      </c>
      <c r="N32" s="3">
        <f t="shared" si="11"/>
        <v>0.16197979211753891</v>
      </c>
      <c r="O32" s="6">
        <f t="shared" si="12"/>
        <v>6.1736096023284226</v>
      </c>
      <c r="P32" s="3">
        <f t="shared" si="13"/>
        <v>0.16197979211753891</v>
      </c>
      <c r="Q32" s="3">
        <f>IF(ISNUMBER(P32),SUMIF(A:A,A32,P:P),"")</f>
        <v>0.78247657678880755</v>
      </c>
      <c r="R32" s="3">
        <f t="shared" si="14"/>
        <v>0.20700912579681943</v>
      </c>
      <c r="S32" s="7">
        <f t="shared" si="15"/>
        <v>4.830704908060456</v>
      </c>
    </row>
    <row r="33" spans="1:19" x14ac:dyDescent="0.3">
      <c r="A33" s="1">
        <v>7</v>
      </c>
      <c r="B33" s="5">
        <v>0.60763888888888895</v>
      </c>
      <c r="C33" s="1" t="s">
        <v>19</v>
      </c>
      <c r="D33" s="1">
        <v>5</v>
      </c>
      <c r="E33" s="1">
        <v>8</v>
      </c>
      <c r="F33" s="1" t="s">
        <v>46</v>
      </c>
      <c r="G33" s="1">
        <v>55.68</v>
      </c>
      <c r="H33" s="1">
        <f>1+COUNTIFS(A:A,A33,G:G,"&gt;"&amp;G33)</f>
        <v>4</v>
      </c>
      <c r="I33" s="2">
        <f>AVERAGEIF(A:A,A33,G:G)</f>
        <v>48.374000000000002</v>
      </c>
      <c r="J33" s="2">
        <f t="shared" si="8"/>
        <v>7.3059999999999974</v>
      </c>
      <c r="K33" s="2">
        <f t="shared" si="9"/>
        <v>97.305999999999997</v>
      </c>
      <c r="L33" s="2">
        <f t="shared" si="10"/>
        <v>343.21600460810492</v>
      </c>
      <c r="M33" s="2">
        <f>SUMIF(A:A,A33,L:L)</f>
        <v>3273.5938318504541</v>
      </c>
      <c r="N33" s="3">
        <f t="shared" si="11"/>
        <v>0.10484379621832812</v>
      </c>
      <c r="O33" s="6">
        <f t="shared" si="12"/>
        <v>9.5379987759846721</v>
      </c>
      <c r="P33" s="3">
        <f t="shared" si="13"/>
        <v>0.10484379621832812</v>
      </c>
      <c r="Q33" s="3">
        <f>IF(ISNUMBER(P33),SUMIF(A:A,A33,P:P),"")</f>
        <v>0.78247657678880755</v>
      </c>
      <c r="R33" s="3">
        <f t="shared" si="14"/>
        <v>0.13398969289099338</v>
      </c>
      <c r="S33" s="7">
        <f t="shared" si="15"/>
        <v>7.4632606316483221</v>
      </c>
    </row>
    <row r="34" spans="1:19" x14ac:dyDescent="0.3">
      <c r="A34" s="1">
        <v>7</v>
      </c>
      <c r="B34" s="5">
        <v>0.60763888888888895</v>
      </c>
      <c r="C34" s="1" t="s">
        <v>19</v>
      </c>
      <c r="D34" s="1">
        <v>5</v>
      </c>
      <c r="E34" s="1">
        <v>12</v>
      </c>
      <c r="F34" s="1" t="s">
        <v>49</v>
      </c>
      <c r="G34" s="1">
        <v>42.44</v>
      </c>
      <c r="H34" s="1">
        <f>1+COUNTIFS(A:A,A34,G:G,"&gt;"&amp;G34)</f>
        <v>5</v>
      </c>
      <c r="I34" s="2">
        <f>AVERAGEIF(A:A,A34,G:G)</f>
        <v>48.374000000000002</v>
      </c>
      <c r="J34" s="2">
        <f t="shared" si="8"/>
        <v>-5.9340000000000046</v>
      </c>
      <c r="K34" s="2">
        <f t="shared" si="9"/>
        <v>84.066000000000003</v>
      </c>
      <c r="L34" s="2">
        <f t="shared" si="10"/>
        <v>155.08292905421365</v>
      </c>
      <c r="M34" s="2">
        <f>SUMIF(A:A,A34,L:L)</f>
        <v>3273.5938318504541</v>
      </c>
      <c r="N34" s="3">
        <f t="shared" si="11"/>
        <v>4.7373906788720457E-2</v>
      </c>
      <c r="O34" s="6">
        <f t="shared" si="12"/>
        <v>21.108666516777461</v>
      </c>
      <c r="P34" s="3" t="str">
        <f t="shared" si="13"/>
        <v/>
      </c>
      <c r="Q34" s="3" t="str">
        <f>IF(ISNUMBER(P34),SUMIF(A:A,A34,P:P),"")</f>
        <v/>
      </c>
      <c r="R34" s="3" t="str">
        <f t="shared" si="14"/>
        <v/>
      </c>
      <c r="S34" s="7" t="str">
        <f t="shared" si="15"/>
        <v/>
      </c>
    </row>
    <row r="35" spans="1:19" x14ac:dyDescent="0.3">
      <c r="A35" s="1">
        <v>7</v>
      </c>
      <c r="B35" s="5">
        <v>0.60763888888888895</v>
      </c>
      <c r="C35" s="1" t="s">
        <v>19</v>
      </c>
      <c r="D35" s="1">
        <v>5</v>
      </c>
      <c r="E35" s="1">
        <v>6</v>
      </c>
      <c r="F35" s="1" t="s">
        <v>44</v>
      </c>
      <c r="G35" s="1">
        <v>42.01</v>
      </c>
      <c r="H35" s="1">
        <f>1+COUNTIFS(A:A,A35,G:G,"&gt;"&amp;G35)</f>
        <v>6</v>
      </c>
      <c r="I35" s="2">
        <f>AVERAGEIF(A:A,A35,G:G)</f>
        <v>48.374000000000002</v>
      </c>
      <c r="J35" s="2">
        <f t="shared" si="8"/>
        <v>-6.3640000000000043</v>
      </c>
      <c r="K35" s="2">
        <f t="shared" si="9"/>
        <v>83.635999999999996</v>
      </c>
      <c r="L35" s="2">
        <f t="shared" si="10"/>
        <v>151.13296314699616</v>
      </c>
      <c r="M35" s="2">
        <f>SUMIF(A:A,A35,L:L)</f>
        <v>3273.5938318504541</v>
      </c>
      <c r="N35" s="3">
        <f t="shared" si="11"/>
        <v>4.6167292251270434E-2</v>
      </c>
      <c r="O35" s="6">
        <f t="shared" si="12"/>
        <v>21.6603563093411</v>
      </c>
      <c r="P35" s="3" t="str">
        <f t="shared" si="13"/>
        <v/>
      </c>
      <c r="Q35" s="3" t="str">
        <f>IF(ISNUMBER(P35),SUMIF(A:A,A35,P:P),"")</f>
        <v/>
      </c>
      <c r="R35" s="3" t="str">
        <f t="shared" si="14"/>
        <v/>
      </c>
      <c r="S35" s="7" t="str">
        <f t="shared" si="15"/>
        <v/>
      </c>
    </row>
    <row r="36" spans="1:19" x14ac:dyDescent="0.3">
      <c r="A36" s="1">
        <v>7</v>
      </c>
      <c r="B36" s="5">
        <v>0.60763888888888895</v>
      </c>
      <c r="C36" s="1" t="s">
        <v>19</v>
      </c>
      <c r="D36" s="1">
        <v>5</v>
      </c>
      <c r="E36" s="1">
        <v>7</v>
      </c>
      <c r="F36" s="1" t="s">
        <v>45</v>
      </c>
      <c r="G36" s="1">
        <v>39.76</v>
      </c>
      <c r="H36" s="1">
        <f>1+COUNTIFS(A:A,A36,G:G,"&gt;"&amp;G36)</f>
        <v>7</v>
      </c>
      <c r="I36" s="2">
        <f>AVERAGEIF(A:A,A36,G:G)</f>
        <v>48.374000000000002</v>
      </c>
      <c r="J36" s="2">
        <f t="shared" si="8"/>
        <v>-8.6140000000000043</v>
      </c>
      <c r="K36" s="2">
        <f t="shared" si="9"/>
        <v>81.385999999999996</v>
      </c>
      <c r="L36" s="2">
        <f t="shared" si="10"/>
        <v>132.04727468209177</v>
      </c>
      <c r="M36" s="2">
        <f>SUMIF(A:A,A36,L:L)</f>
        <v>3273.5938318504541</v>
      </c>
      <c r="N36" s="3">
        <f t="shared" si="11"/>
        <v>4.0337097839486649E-2</v>
      </c>
      <c r="O36" s="6">
        <f t="shared" si="12"/>
        <v>24.791074558196986</v>
      </c>
      <c r="P36" s="3" t="str">
        <f t="shared" si="13"/>
        <v/>
      </c>
      <c r="Q36" s="3" t="str">
        <f>IF(ISNUMBER(P36),SUMIF(A:A,A36,P:P),"")</f>
        <v/>
      </c>
      <c r="R36" s="3" t="str">
        <f t="shared" si="14"/>
        <v/>
      </c>
      <c r="S36" s="7" t="str">
        <f t="shared" si="15"/>
        <v/>
      </c>
    </row>
    <row r="37" spans="1:19" x14ac:dyDescent="0.3">
      <c r="A37" s="1">
        <v>7</v>
      </c>
      <c r="B37" s="5">
        <v>0.60763888888888895</v>
      </c>
      <c r="C37" s="1" t="s">
        <v>19</v>
      </c>
      <c r="D37" s="1">
        <v>5</v>
      </c>
      <c r="E37" s="1">
        <v>9</v>
      </c>
      <c r="F37" s="1" t="s">
        <v>47</v>
      </c>
      <c r="G37" s="1">
        <v>38.22</v>
      </c>
      <c r="H37" s="1">
        <f>1+COUNTIFS(A:A,A37,G:G,"&gt;"&amp;G37)</f>
        <v>8</v>
      </c>
      <c r="I37" s="2">
        <f>AVERAGEIF(A:A,A37,G:G)</f>
        <v>48.374000000000002</v>
      </c>
      <c r="J37" s="2">
        <f t="shared" si="8"/>
        <v>-10.154000000000003</v>
      </c>
      <c r="K37" s="2">
        <f t="shared" si="9"/>
        <v>79.846000000000004</v>
      </c>
      <c r="L37" s="2">
        <f t="shared" si="10"/>
        <v>120.39283245523798</v>
      </c>
      <c r="M37" s="2">
        <f>SUMIF(A:A,A37,L:L)</f>
        <v>3273.5938318504541</v>
      </c>
      <c r="N37" s="3">
        <f t="shared" si="11"/>
        <v>3.6776960930178654E-2</v>
      </c>
      <c r="O37" s="6">
        <f t="shared" si="12"/>
        <v>27.190936246703686</v>
      </c>
      <c r="P37" s="3" t="str">
        <f t="shared" si="13"/>
        <v/>
      </c>
      <c r="Q37" s="3" t="str">
        <f>IF(ISNUMBER(P37),SUMIF(A:A,A37,P:P),"")</f>
        <v/>
      </c>
      <c r="R37" s="3" t="str">
        <f t="shared" si="14"/>
        <v/>
      </c>
      <c r="S37" s="7" t="str">
        <f t="shared" si="15"/>
        <v/>
      </c>
    </row>
    <row r="38" spans="1:19" x14ac:dyDescent="0.3">
      <c r="A38" s="1">
        <v>7</v>
      </c>
      <c r="B38" s="5">
        <v>0.60763888888888895</v>
      </c>
      <c r="C38" s="1" t="s">
        <v>19</v>
      </c>
      <c r="D38" s="1">
        <v>5</v>
      </c>
      <c r="E38" s="1">
        <v>1</v>
      </c>
      <c r="F38" s="1" t="s">
        <v>40</v>
      </c>
      <c r="G38" s="1">
        <v>31.37</v>
      </c>
      <c r="H38" s="1">
        <f>1+COUNTIFS(A:A,A38,G:G,"&gt;"&amp;G38)</f>
        <v>9</v>
      </c>
      <c r="I38" s="2">
        <f>AVERAGEIF(A:A,A38,G:G)</f>
        <v>48.374000000000002</v>
      </c>
      <c r="J38" s="2">
        <f t="shared" si="8"/>
        <v>-17.004000000000001</v>
      </c>
      <c r="K38" s="2">
        <f t="shared" si="9"/>
        <v>72.995999999999995</v>
      </c>
      <c r="L38" s="2">
        <f t="shared" si="10"/>
        <v>79.818874576218661</v>
      </c>
      <c r="M38" s="2">
        <f>SUMIF(A:A,A38,L:L)</f>
        <v>3273.5938318504541</v>
      </c>
      <c r="N38" s="3">
        <f t="shared" si="11"/>
        <v>2.4382644480698969E-2</v>
      </c>
      <c r="O38" s="6">
        <f t="shared" si="12"/>
        <v>41.012778609456774</v>
      </c>
      <c r="P38" s="3" t="str">
        <f t="shared" si="13"/>
        <v/>
      </c>
      <c r="Q38" s="3" t="str">
        <f>IF(ISNUMBER(P38),SUMIF(A:A,A38,P:P),"")</f>
        <v/>
      </c>
      <c r="R38" s="3" t="str">
        <f t="shared" si="14"/>
        <v/>
      </c>
      <c r="S38" s="7" t="str">
        <f t="shared" si="15"/>
        <v/>
      </c>
    </row>
    <row r="39" spans="1:19" x14ac:dyDescent="0.3">
      <c r="A39" s="1">
        <v>7</v>
      </c>
      <c r="B39" s="5">
        <v>0.60763888888888895</v>
      </c>
      <c r="C39" s="1" t="s">
        <v>19</v>
      </c>
      <c r="D39" s="1">
        <v>5</v>
      </c>
      <c r="E39" s="1">
        <v>11</v>
      </c>
      <c r="F39" s="1" t="s">
        <v>48</v>
      </c>
      <c r="G39" s="1">
        <v>30.02</v>
      </c>
      <c r="H39" s="1">
        <f>1+COUNTIFS(A:A,A39,G:G,"&gt;"&amp;G39)</f>
        <v>10</v>
      </c>
      <c r="I39" s="2">
        <f>AVERAGEIF(A:A,A39,G:G)</f>
        <v>48.374000000000002</v>
      </c>
      <c r="J39" s="2">
        <f t="shared" si="8"/>
        <v>-18.354000000000003</v>
      </c>
      <c r="K39" s="2">
        <f t="shared" si="9"/>
        <v>71.646000000000001</v>
      </c>
      <c r="L39" s="2">
        <f t="shared" si="10"/>
        <v>73.608462592397302</v>
      </c>
      <c r="M39" s="2">
        <f>SUMIF(A:A,A39,L:L)</f>
        <v>3273.5938318504541</v>
      </c>
      <c r="N39" s="3">
        <f t="shared" si="11"/>
        <v>2.2485520920837294E-2</v>
      </c>
      <c r="O39" s="6">
        <f t="shared" si="12"/>
        <v>44.473063511430666</v>
      </c>
      <c r="P39" s="3" t="str">
        <f t="shared" si="13"/>
        <v/>
      </c>
      <c r="Q39" s="3" t="str">
        <f>IF(ISNUMBER(P39),SUMIF(A:A,A39,P:P),"")</f>
        <v/>
      </c>
      <c r="R39" s="3" t="str">
        <f t="shared" si="14"/>
        <v/>
      </c>
      <c r="S39" s="7" t="str">
        <f t="shared" si="15"/>
        <v/>
      </c>
    </row>
    <row r="40" spans="1:19" x14ac:dyDescent="0.3">
      <c r="A40" s="1"/>
      <c r="B40" s="5"/>
      <c r="C40" s="1"/>
      <c r="D40" s="1"/>
      <c r="E40" s="1"/>
      <c r="F40" s="1"/>
      <c r="G40" s="1"/>
      <c r="H40" s="1"/>
      <c r="I40" s="2"/>
      <c r="J40" s="2"/>
      <c r="K40" s="2"/>
      <c r="L40" s="2"/>
      <c r="M40" s="2"/>
      <c r="N40" s="3"/>
      <c r="O40" s="6"/>
      <c r="P40" s="3"/>
      <c r="Q40" s="3"/>
      <c r="R40" s="3"/>
      <c r="S40" s="7"/>
    </row>
    <row r="41" spans="1:19" x14ac:dyDescent="0.3">
      <c r="A41" s="1">
        <v>11</v>
      </c>
      <c r="B41" s="5">
        <v>0.63194444444444442</v>
      </c>
      <c r="C41" s="1" t="s">
        <v>19</v>
      </c>
      <c r="D41" s="1">
        <v>6</v>
      </c>
      <c r="E41" s="1">
        <v>1</v>
      </c>
      <c r="F41" s="1" t="s">
        <v>50</v>
      </c>
      <c r="G41" s="1">
        <v>78.31</v>
      </c>
      <c r="H41" s="1">
        <f>1+COUNTIFS(A:A,A41,G:G,"&gt;"&amp;G41)</f>
        <v>1</v>
      </c>
      <c r="I41" s="2">
        <f>AVERAGEIF(A:A,A41,G:G)</f>
        <v>50.048000000000002</v>
      </c>
      <c r="J41" s="2">
        <f t="shared" si="8"/>
        <v>28.262</v>
      </c>
      <c r="K41" s="2">
        <f t="shared" si="9"/>
        <v>118.262</v>
      </c>
      <c r="L41" s="2">
        <f t="shared" si="10"/>
        <v>1206.7909402425826</v>
      </c>
      <c r="M41" s="2">
        <f>SUMIF(A:A,A41,L:L)</f>
        <v>3084.9563007722104</v>
      </c>
      <c r="N41" s="3">
        <f t="shared" si="11"/>
        <v>0.39118574870590705</v>
      </c>
      <c r="O41" s="6">
        <f t="shared" si="12"/>
        <v>2.5563303451317667</v>
      </c>
      <c r="P41" s="3">
        <f t="shared" si="13"/>
        <v>0.39118574870590705</v>
      </c>
      <c r="Q41" s="3">
        <f>IF(ISNUMBER(P41),SUMIF(A:A,A41,P:P),"")</f>
        <v>0.98760389255245395</v>
      </c>
      <c r="R41" s="3">
        <f t="shared" si="14"/>
        <v>0.39609579473698786</v>
      </c>
      <c r="S41" s="7">
        <f t="shared" si="15"/>
        <v>2.5246417995020911</v>
      </c>
    </row>
    <row r="42" spans="1:19" x14ac:dyDescent="0.3">
      <c r="A42" s="1">
        <v>11</v>
      </c>
      <c r="B42" s="5">
        <v>0.63194444444444442</v>
      </c>
      <c r="C42" s="1" t="s">
        <v>19</v>
      </c>
      <c r="D42" s="1">
        <v>6</v>
      </c>
      <c r="E42" s="1">
        <v>4</v>
      </c>
      <c r="F42" s="1" t="s">
        <v>53</v>
      </c>
      <c r="G42" s="1">
        <v>55.66</v>
      </c>
      <c r="H42" s="1">
        <f>1+COUNTIFS(A:A,A42,G:G,"&gt;"&amp;G42)</f>
        <v>2</v>
      </c>
      <c r="I42" s="2">
        <f>AVERAGEIF(A:A,A42,G:G)</f>
        <v>50.048000000000002</v>
      </c>
      <c r="J42" s="2">
        <f t="shared" si="8"/>
        <v>5.6119999999999948</v>
      </c>
      <c r="K42" s="2">
        <f t="shared" si="9"/>
        <v>95.611999999999995</v>
      </c>
      <c r="L42" s="2">
        <f t="shared" si="10"/>
        <v>310.04579116310208</v>
      </c>
      <c r="M42" s="2">
        <f>SUMIF(A:A,A42,L:L)</f>
        <v>3084.9563007722104</v>
      </c>
      <c r="N42" s="3">
        <f t="shared" si="11"/>
        <v>0.10050249045196945</v>
      </c>
      <c r="O42" s="6">
        <f t="shared" si="12"/>
        <v>9.9500021890293766</v>
      </c>
      <c r="P42" s="3">
        <f t="shared" si="13"/>
        <v>0.10050249045196945</v>
      </c>
      <c r="Q42" s="3">
        <f>IF(ISNUMBER(P42),SUMIF(A:A,A42,P:P),"")</f>
        <v>0.98760389255245395</v>
      </c>
      <c r="R42" s="3">
        <f t="shared" si="14"/>
        <v>0.1017639675277318</v>
      </c>
      <c r="S42" s="7">
        <f t="shared" si="15"/>
        <v>9.8266608927908496</v>
      </c>
    </row>
    <row r="43" spans="1:19" x14ac:dyDescent="0.3">
      <c r="A43" s="1">
        <v>11</v>
      </c>
      <c r="B43" s="5">
        <v>0.63194444444444442</v>
      </c>
      <c r="C43" s="1" t="s">
        <v>19</v>
      </c>
      <c r="D43" s="1">
        <v>6</v>
      </c>
      <c r="E43" s="1">
        <v>3</v>
      </c>
      <c r="F43" s="1" t="s">
        <v>52</v>
      </c>
      <c r="G43" s="1">
        <v>54.74</v>
      </c>
      <c r="H43" s="1">
        <f>1+COUNTIFS(A:A,A43,G:G,"&gt;"&amp;G43)</f>
        <v>3</v>
      </c>
      <c r="I43" s="2">
        <f>AVERAGEIF(A:A,A43,G:G)</f>
        <v>50.048000000000002</v>
      </c>
      <c r="J43" s="2">
        <f t="shared" si="8"/>
        <v>4.6920000000000002</v>
      </c>
      <c r="K43" s="2">
        <f t="shared" si="9"/>
        <v>94.692000000000007</v>
      </c>
      <c r="L43" s="2">
        <f t="shared" si="10"/>
        <v>293.39505164274306</v>
      </c>
      <c r="M43" s="2">
        <f>SUMIF(A:A,A43,L:L)</f>
        <v>3084.9563007722104</v>
      </c>
      <c r="N43" s="3">
        <f t="shared" si="11"/>
        <v>9.5105091624572424E-2</v>
      </c>
      <c r="O43" s="6">
        <f t="shared" si="12"/>
        <v>10.514684155371011</v>
      </c>
      <c r="P43" s="3">
        <f t="shared" si="13"/>
        <v>9.5105091624572424E-2</v>
      </c>
      <c r="Q43" s="3">
        <f>IF(ISNUMBER(P43),SUMIF(A:A,A43,P:P),"")</f>
        <v>0.98760389255245395</v>
      </c>
      <c r="R43" s="3">
        <f t="shared" si="14"/>
        <v>9.6298822171279733E-2</v>
      </c>
      <c r="S43" s="7">
        <f t="shared" si="15"/>
        <v>10.384343000804023</v>
      </c>
    </row>
    <row r="44" spans="1:19" x14ac:dyDescent="0.3">
      <c r="A44" s="1">
        <v>11</v>
      </c>
      <c r="B44" s="5">
        <v>0.63194444444444442</v>
      </c>
      <c r="C44" s="1" t="s">
        <v>19</v>
      </c>
      <c r="D44" s="1">
        <v>6</v>
      </c>
      <c r="E44" s="1">
        <v>8</v>
      </c>
      <c r="F44" s="1" t="s">
        <v>56</v>
      </c>
      <c r="G44" s="1">
        <v>54.52</v>
      </c>
      <c r="H44" s="1">
        <f>1+COUNTIFS(A:A,A44,G:G,"&gt;"&amp;G44)</f>
        <v>4</v>
      </c>
      <c r="I44" s="2">
        <f>AVERAGEIF(A:A,A44,G:G)</f>
        <v>50.048000000000002</v>
      </c>
      <c r="J44" s="2">
        <f t="shared" si="8"/>
        <v>4.4720000000000013</v>
      </c>
      <c r="K44" s="2">
        <f t="shared" si="9"/>
        <v>94.472000000000008</v>
      </c>
      <c r="L44" s="2">
        <f t="shared" si="10"/>
        <v>289.54768544158173</v>
      </c>
      <c r="M44" s="2">
        <f>SUMIF(A:A,A44,L:L)</f>
        <v>3084.9563007722104</v>
      </c>
      <c r="N44" s="3">
        <f t="shared" si="11"/>
        <v>9.3857953634255253E-2</v>
      </c>
      <c r="O44" s="6">
        <f t="shared" si="12"/>
        <v>10.654398069414448</v>
      </c>
      <c r="P44" s="3">
        <f t="shared" si="13"/>
        <v>9.3857953634255253E-2</v>
      </c>
      <c r="Q44" s="3">
        <f>IF(ISNUMBER(P44),SUMIF(A:A,A44,P:P),"")</f>
        <v>0.98760389255245395</v>
      </c>
      <c r="R44" s="3">
        <f t="shared" si="14"/>
        <v>9.5036030479466987E-2</v>
      </c>
      <c r="S44" s="7">
        <f t="shared" si="15"/>
        <v>10.522325006157059</v>
      </c>
    </row>
    <row r="45" spans="1:19" x14ac:dyDescent="0.3">
      <c r="A45" s="1">
        <v>11</v>
      </c>
      <c r="B45" s="5">
        <v>0.63194444444444442</v>
      </c>
      <c r="C45" s="1" t="s">
        <v>19</v>
      </c>
      <c r="D45" s="1">
        <v>6</v>
      </c>
      <c r="E45" s="1">
        <v>9</v>
      </c>
      <c r="F45" s="1" t="s">
        <v>57</v>
      </c>
      <c r="G45" s="1">
        <v>50.13</v>
      </c>
      <c r="H45" s="1">
        <f>1+COUNTIFS(A:A,A45,G:G,"&gt;"&amp;G45)</f>
        <v>5</v>
      </c>
      <c r="I45" s="2">
        <f>AVERAGEIF(A:A,A45,G:G)</f>
        <v>50.048000000000002</v>
      </c>
      <c r="J45" s="2">
        <f t="shared" si="8"/>
        <v>8.2000000000000739E-2</v>
      </c>
      <c r="K45" s="2">
        <f t="shared" si="9"/>
        <v>90.081999999999994</v>
      </c>
      <c r="L45" s="2">
        <f t="shared" si="10"/>
        <v>222.49841989820996</v>
      </c>
      <c r="M45" s="2">
        <f>SUMIF(A:A,A45,L:L)</f>
        <v>3084.9563007722104</v>
      </c>
      <c r="N45" s="3">
        <f t="shared" si="11"/>
        <v>7.2123686109432178E-2</v>
      </c>
      <c r="O45" s="6">
        <f t="shared" si="12"/>
        <v>13.865070602225115</v>
      </c>
      <c r="P45" s="3">
        <f t="shared" si="13"/>
        <v>7.2123686109432178E-2</v>
      </c>
      <c r="Q45" s="3">
        <f>IF(ISNUMBER(P45),SUMIF(A:A,A45,P:P),"")</f>
        <v>0.98760389255245395</v>
      </c>
      <c r="R45" s="3">
        <f t="shared" si="14"/>
        <v>7.3028960956228225E-2</v>
      </c>
      <c r="S45" s="7">
        <f t="shared" si="15"/>
        <v>13.693197697272121</v>
      </c>
    </row>
    <row r="46" spans="1:19" x14ac:dyDescent="0.3">
      <c r="A46" s="1">
        <v>11</v>
      </c>
      <c r="B46" s="5">
        <v>0.63194444444444442</v>
      </c>
      <c r="C46" s="1" t="s">
        <v>19</v>
      </c>
      <c r="D46" s="1">
        <v>6</v>
      </c>
      <c r="E46" s="1">
        <v>5</v>
      </c>
      <c r="F46" s="1" t="s">
        <v>54</v>
      </c>
      <c r="G46" s="1">
        <v>48.31</v>
      </c>
      <c r="H46" s="1">
        <f>1+COUNTIFS(A:A,A46,G:G,"&gt;"&amp;G46)</f>
        <v>6</v>
      </c>
      <c r="I46" s="2">
        <f>AVERAGEIF(A:A,A46,G:G)</f>
        <v>50.048000000000002</v>
      </c>
      <c r="J46" s="2">
        <f t="shared" si="8"/>
        <v>-1.7379999999999995</v>
      </c>
      <c r="K46" s="2">
        <f t="shared" si="9"/>
        <v>88.262</v>
      </c>
      <c r="L46" s="2">
        <f t="shared" si="10"/>
        <v>199.48120073798202</v>
      </c>
      <c r="M46" s="2">
        <f>SUMIF(A:A,A46,L:L)</f>
        <v>3084.9563007722104</v>
      </c>
      <c r="N46" s="3">
        <f t="shared" si="11"/>
        <v>6.4662569349215382E-2</v>
      </c>
      <c r="O46" s="6">
        <f t="shared" si="12"/>
        <v>15.464897390628263</v>
      </c>
      <c r="P46" s="3">
        <f t="shared" si="13"/>
        <v>6.4662569349215382E-2</v>
      </c>
      <c r="Q46" s="3">
        <f>IF(ISNUMBER(P46),SUMIF(A:A,A46,P:P),"")</f>
        <v>0.98760389255245395</v>
      </c>
      <c r="R46" s="3">
        <f t="shared" si="14"/>
        <v>6.5474194499269861E-2</v>
      </c>
      <c r="S46" s="7">
        <f t="shared" si="15"/>
        <v>15.273192860908759</v>
      </c>
    </row>
    <row r="47" spans="1:19" x14ac:dyDescent="0.3">
      <c r="A47" s="1">
        <v>11</v>
      </c>
      <c r="B47" s="5">
        <v>0.63194444444444442</v>
      </c>
      <c r="C47" s="1" t="s">
        <v>19</v>
      </c>
      <c r="D47" s="1">
        <v>6</v>
      </c>
      <c r="E47" s="1">
        <v>2</v>
      </c>
      <c r="F47" s="1" t="s">
        <v>51</v>
      </c>
      <c r="G47" s="1">
        <v>47.95</v>
      </c>
      <c r="H47" s="1">
        <f>1+COUNTIFS(A:A,A47,G:G,"&gt;"&amp;G47)</f>
        <v>7</v>
      </c>
      <c r="I47" s="2">
        <f>AVERAGEIF(A:A,A47,G:G)</f>
        <v>50.048000000000002</v>
      </c>
      <c r="J47" s="2">
        <f t="shared" ref="J47:J60" si="16">G47-I47</f>
        <v>-2.097999999999999</v>
      </c>
      <c r="K47" s="2">
        <f t="shared" ref="K47:K60" si="17">90+J47</f>
        <v>87.902000000000001</v>
      </c>
      <c r="L47" s="2">
        <f t="shared" ref="L47:L60" si="18">EXP(0.06*K47)</f>
        <v>195.21860852622501</v>
      </c>
      <c r="M47" s="2">
        <f>SUMIF(A:A,A47,L:L)</f>
        <v>3084.9563007722104</v>
      </c>
      <c r="N47" s="3">
        <f t="shared" ref="N47:N60" si="19">L47/M47</f>
        <v>6.3280834311124246E-2</v>
      </c>
      <c r="O47" s="6">
        <f t="shared" ref="O47:O60" si="20">1/N47</f>
        <v>15.802572941491833</v>
      </c>
      <c r="P47" s="3">
        <f t="shared" ref="P47:P60" si="21">IF(O47&gt;21,"",N47)</f>
        <v>6.3280834311124246E-2</v>
      </c>
      <c r="Q47" s="3">
        <f>IF(ISNUMBER(P47),SUMIF(A:A,A47,P:P),"")</f>
        <v>0.98760389255245395</v>
      </c>
      <c r="R47" s="3">
        <f t="shared" ref="R47:R60" si="22">IFERROR(P47*(1/Q47),"")</f>
        <v>6.4075116337963658E-2</v>
      </c>
      <c r="S47" s="7">
        <f t="shared" ref="S47:S60" si="23">IFERROR(1/R47,"")</f>
        <v>15.606682549361416</v>
      </c>
    </row>
    <row r="48" spans="1:19" x14ac:dyDescent="0.3">
      <c r="A48" s="1">
        <v>11</v>
      </c>
      <c r="B48" s="5">
        <v>0.63194444444444442</v>
      </c>
      <c r="C48" s="1" t="s">
        <v>19</v>
      </c>
      <c r="D48" s="1">
        <v>6</v>
      </c>
      <c r="E48" s="1">
        <v>6</v>
      </c>
      <c r="F48" s="1" t="s">
        <v>55</v>
      </c>
      <c r="G48" s="1">
        <v>46.81</v>
      </c>
      <c r="H48" s="1">
        <f>1+COUNTIFS(A:A,A48,G:G,"&gt;"&amp;G48)</f>
        <v>8</v>
      </c>
      <c r="I48" s="2">
        <f>AVERAGEIF(A:A,A48,G:G)</f>
        <v>50.048000000000002</v>
      </c>
      <c r="J48" s="2">
        <f t="shared" si="16"/>
        <v>-3.2379999999999995</v>
      </c>
      <c r="K48" s="2">
        <f t="shared" si="17"/>
        <v>86.762</v>
      </c>
      <c r="L48" s="2">
        <f t="shared" si="18"/>
        <v>182.31209022979155</v>
      </c>
      <c r="M48" s="2">
        <f>SUMIF(A:A,A48,L:L)</f>
        <v>3084.9563007722104</v>
      </c>
      <c r="N48" s="3">
        <f t="shared" si="19"/>
        <v>5.909713864801136E-2</v>
      </c>
      <c r="O48" s="6">
        <f t="shared" si="20"/>
        <v>16.921293024965269</v>
      </c>
      <c r="P48" s="3">
        <f t="shared" si="21"/>
        <v>5.909713864801136E-2</v>
      </c>
      <c r="Q48" s="3">
        <f>IF(ISNUMBER(P48),SUMIF(A:A,A48,P:P),"")</f>
        <v>0.98760389255245395</v>
      </c>
      <c r="R48" s="3">
        <f t="shared" si="22"/>
        <v>5.9838908183396586E-2</v>
      </c>
      <c r="S48" s="7">
        <f t="shared" si="23"/>
        <v>16.711534858476387</v>
      </c>
    </row>
    <row r="49" spans="1:19" x14ac:dyDescent="0.3">
      <c r="A49" s="1">
        <v>11</v>
      </c>
      <c r="B49" s="5">
        <v>0.63194444444444442</v>
      </c>
      <c r="C49" s="1" t="s">
        <v>19</v>
      </c>
      <c r="D49" s="1">
        <v>6</v>
      </c>
      <c r="E49" s="1">
        <v>11</v>
      </c>
      <c r="F49" s="1" t="s">
        <v>59</v>
      </c>
      <c r="G49" s="1">
        <v>43.27</v>
      </c>
      <c r="H49" s="1">
        <f>1+COUNTIFS(A:A,A49,G:G,"&gt;"&amp;G49)</f>
        <v>9</v>
      </c>
      <c r="I49" s="2">
        <f>AVERAGEIF(A:A,A49,G:G)</f>
        <v>50.048000000000002</v>
      </c>
      <c r="J49" s="2">
        <f t="shared" si="16"/>
        <v>-6.7779999999999987</v>
      </c>
      <c r="K49" s="2">
        <f t="shared" si="17"/>
        <v>83.222000000000008</v>
      </c>
      <c r="L49" s="2">
        <f t="shared" si="18"/>
        <v>147.42506311463634</v>
      </c>
      <c r="M49" s="2">
        <f>SUMIF(A:A,A49,L:L)</f>
        <v>3084.9563007722104</v>
      </c>
      <c r="N49" s="3">
        <f t="shared" si="19"/>
        <v>4.778837971796672E-2</v>
      </c>
      <c r="O49" s="6">
        <f t="shared" si="20"/>
        <v>20.925589147439453</v>
      </c>
      <c r="P49" s="3">
        <f t="shared" si="21"/>
        <v>4.778837971796672E-2</v>
      </c>
      <c r="Q49" s="3">
        <f>IF(ISNUMBER(P49),SUMIF(A:A,A49,P:P),"")</f>
        <v>0.98760389255245395</v>
      </c>
      <c r="R49" s="3">
        <f t="shared" si="22"/>
        <v>4.8388205107675358E-2</v>
      </c>
      <c r="S49" s="7">
        <f t="shared" si="23"/>
        <v>20.66619329596459</v>
      </c>
    </row>
    <row r="50" spans="1:19" x14ac:dyDescent="0.3">
      <c r="A50" s="1">
        <v>11</v>
      </c>
      <c r="B50" s="5">
        <v>0.63194444444444442</v>
      </c>
      <c r="C50" s="1" t="s">
        <v>19</v>
      </c>
      <c r="D50" s="1">
        <v>6</v>
      </c>
      <c r="E50" s="1">
        <v>10</v>
      </c>
      <c r="F50" s="1" t="s">
        <v>58</v>
      </c>
      <c r="G50" s="1">
        <v>20.78</v>
      </c>
      <c r="H50" s="1">
        <f>1+COUNTIFS(A:A,A50,G:G,"&gt;"&amp;G50)</f>
        <v>10</v>
      </c>
      <c r="I50" s="2">
        <f>AVERAGEIF(A:A,A50,G:G)</f>
        <v>50.048000000000002</v>
      </c>
      <c r="J50" s="2">
        <f t="shared" si="16"/>
        <v>-29.268000000000001</v>
      </c>
      <c r="K50" s="2">
        <f t="shared" si="17"/>
        <v>60.731999999999999</v>
      </c>
      <c r="L50" s="2">
        <f t="shared" si="18"/>
        <v>38.241449775356031</v>
      </c>
      <c r="M50" s="2">
        <f>SUMIF(A:A,A50,L:L)</f>
        <v>3084.9563007722104</v>
      </c>
      <c r="N50" s="3">
        <f t="shared" si="19"/>
        <v>1.2396107447545894E-2</v>
      </c>
      <c r="O50" s="6">
        <f t="shared" si="20"/>
        <v>80.670485007612115</v>
      </c>
      <c r="P50" s="3" t="str">
        <f t="shared" si="21"/>
        <v/>
      </c>
      <c r="Q50" s="3" t="str">
        <f>IF(ISNUMBER(P50),SUMIF(A:A,A50,P:P),"")</f>
        <v/>
      </c>
      <c r="R50" s="3" t="str">
        <f t="shared" si="22"/>
        <v/>
      </c>
      <c r="S50" s="7" t="str">
        <f t="shared" si="23"/>
        <v/>
      </c>
    </row>
    <row r="51" spans="1:19" x14ac:dyDescent="0.3">
      <c r="A51" s="1"/>
      <c r="B51" s="5"/>
      <c r="C51" s="1"/>
      <c r="D51" s="1"/>
      <c r="E51" s="1"/>
      <c r="F51" s="1"/>
      <c r="G51" s="1"/>
      <c r="H51" s="1"/>
      <c r="I51" s="2"/>
      <c r="J51" s="2"/>
      <c r="K51" s="2"/>
      <c r="L51" s="2"/>
      <c r="M51" s="2"/>
      <c r="N51" s="3"/>
      <c r="O51" s="6"/>
      <c r="P51" s="3"/>
      <c r="Q51" s="3"/>
      <c r="R51" s="3"/>
      <c r="S51" s="7"/>
    </row>
    <row r="52" spans="1:19" x14ac:dyDescent="0.3">
      <c r="A52" s="1">
        <v>14</v>
      </c>
      <c r="B52" s="5">
        <v>0.65972222222222221</v>
      </c>
      <c r="C52" s="1" t="s">
        <v>19</v>
      </c>
      <c r="D52" s="1">
        <v>7</v>
      </c>
      <c r="E52" s="1">
        <v>1</v>
      </c>
      <c r="F52" s="1" t="s">
        <v>60</v>
      </c>
      <c r="G52" s="1">
        <v>70.650000000000006</v>
      </c>
      <c r="H52" s="1">
        <f>1+COUNTIFS(A:A,A52,G:G,"&gt;"&amp;G52)</f>
        <v>1</v>
      </c>
      <c r="I52" s="2">
        <f>AVERAGEIF(A:A,A52,G:G)</f>
        <v>47.798888888888875</v>
      </c>
      <c r="J52" s="2">
        <f t="shared" si="16"/>
        <v>22.85111111111113</v>
      </c>
      <c r="K52" s="2">
        <f t="shared" si="17"/>
        <v>112.85111111111112</v>
      </c>
      <c r="L52" s="2">
        <f t="shared" si="18"/>
        <v>872.24178920030704</v>
      </c>
      <c r="M52" s="2">
        <f>SUMIF(A:A,A52,L:L)</f>
        <v>2727.6789129868944</v>
      </c>
      <c r="N52" s="3">
        <f t="shared" si="19"/>
        <v>0.31977436385471586</v>
      </c>
      <c r="O52" s="6">
        <f t="shared" si="20"/>
        <v>3.1272050327784666</v>
      </c>
      <c r="P52" s="3">
        <f t="shared" si="21"/>
        <v>0.31977436385471586</v>
      </c>
      <c r="Q52" s="3">
        <f>IF(ISNUMBER(P52),SUMIF(A:A,A52,P:P),"")</f>
        <v>0.89586684270169936</v>
      </c>
      <c r="R52" s="3">
        <f t="shared" si="22"/>
        <v>0.3569440776381011</v>
      </c>
      <c r="S52" s="7">
        <f t="shared" si="23"/>
        <v>2.8015592991961089</v>
      </c>
    </row>
    <row r="53" spans="1:19" x14ac:dyDescent="0.3">
      <c r="A53" s="1">
        <v>14</v>
      </c>
      <c r="B53" s="5">
        <v>0.65972222222222221</v>
      </c>
      <c r="C53" s="1" t="s">
        <v>19</v>
      </c>
      <c r="D53" s="1">
        <v>7</v>
      </c>
      <c r="E53" s="1">
        <v>3</v>
      </c>
      <c r="F53" s="1" t="s">
        <v>61</v>
      </c>
      <c r="G53" s="1">
        <v>61.42</v>
      </c>
      <c r="H53" s="1">
        <f>1+COUNTIFS(A:A,A53,G:G,"&gt;"&amp;G53)</f>
        <v>2</v>
      </c>
      <c r="I53" s="2">
        <f>AVERAGEIF(A:A,A53,G:G)</f>
        <v>47.798888888888875</v>
      </c>
      <c r="J53" s="2">
        <f t="shared" si="16"/>
        <v>13.621111111111126</v>
      </c>
      <c r="K53" s="2">
        <f t="shared" si="17"/>
        <v>103.62111111111113</v>
      </c>
      <c r="L53" s="2">
        <f t="shared" si="18"/>
        <v>501.33105268545052</v>
      </c>
      <c r="M53" s="2">
        <f>SUMIF(A:A,A53,L:L)</f>
        <v>2727.6789129868944</v>
      </c>
      <c r="N53" s="3">
        <f t="shared" si="19"/>
        <v>0.18379401266715709</v>
      </c>
      <c r="O53" s="6">
        <f t="shared" si="20"/>
        <v>5.4408736470156738</v>
      </c>
      <c r="P53" s="3">
        <f t="shared" si="21"/>
        <v>0.18379401266715709</v>
      </c>
      <c r="Q53" s="3">
        <f>IF(ISNUMBER(P53),SUMIF(A:A,A53,P:P),"")</f>
        <v>0.89586684270169936</v>
      </c>
      <c r="R53" s="3">
        <f t="shared" si="22"/>
        <v>0.20515773539835738</v>
      </c>
      <c r="S53" s="7">
        <f t="shared" si="23"/>
        <v>4.8742982956908119</v>
      </c>
    </row>
    <row r="54" spans="1:19" x14ac:dyDescent="0.3">
      <c r="A54" s="1">
        <v>14</v>
      </c>
      <c r="B54" s="5">
        <v>0.65972222222222221</v>
      </c>
      <c r="C54" s="1" t="s">
        <v>19</v>
      </c>
      <c r="D54" s="1">
        <v>7</v>
      </c>
      <c r="E54" s="1">
        <v>4</v>
      </c>
      <c r="F54" s="1" t="s">
        <v>62</v>
      </c>
      <c r="G54" s="1">
        <v>58.51</v>
      </c>
      <c r="H54" s="1">
        <f>1+COUNTIFS(A:A,A54,G:G,"&gt;"&amp;G54)</f>
        <v>3</v>
      </c>
      <c r="I54" s="2">
        <f>AVERAGEIF(A:A,A54,G:G)</f>
        <v>47.798888888888875</v>
      </c>
      <c r="J54" s="2">
        <f t="shared" si="16"/>
        <v>10.711111111111123</v>
      </c>
      <c r="K54" s="2">
        <f t="shared" si="17"/>
        <v>100.71111111111112</v>
      </c>
      <c r="L54" s="2">
        <f t="shared" si="18"/>
        <v>421.01424392734026</v>
      </c>
      <c r="M54" s="2">
        <f>SUMIF(A:A,A54,L:L)</f>
        <v>2727.6789129868944</v>
      </c>
      <c r="N54" s="3">
        <f t="shared" si="19"/>
        <v>0.15434890152313285</v>
      </c>
      <c r="O54" s="6">
        <f t="shared" si="20"/>
        <v>6.4788280974589654</v>
      </c>
      <c r="P54" s="3">
        <f t="shared" si="21"/>
        <v>0.15434890152313285</v>
      </c>
      <c r="Q54" s="3">
        <f>IF(ISNUMBER(P54),SUMIF(A:A,A54,P:P),"")</f>
        <v>0.89586684270169936</v>
      </c>
      <c r="R54" s="3">
        <f t="shared" si="22"/>
        <v>0.1722900035653257</v>
      </c>
      <c r="S54" s="7">
        <f t="shared" si="23"/>
        <v>5.8041672720776205</v>
      </c>
    </row>
    <row r="55" spans="1:19" x14ac:dyDescent="0.3">
      <c r="A55" s="1">
        <v>14</v>
      </c>
      <c r="B55" s="5">
        <v>0.65972222222222221</v>
      </c>
      <c r="C55" s="1" t="s">
        <v>19</v>
      </c>
      <c r="D55" s="1">
        <v>7</v>
      </c>
      <c r="E55" s="1">
        <v>11</v>
      </c>
      <c r="F55" s="1" t="s">
        <v>68</v>
      </c>
      <c r="G55" s="1">
        <v>52.33</v>
      </c>
      <c r="H55" s="1">
        <f>1+COUNTIFS(A:A,A55,G:G,"&gt;"&amp;G55)</f>
        <v>4</v>
      </c>
      <c r="I55" s="2">
        <f>AVERAGEIF(A:A,A55,G:G)</f>
        <v>47.798888888888875</v>
      </c>
      <c r="J55" s="2">
        <f t="shared" si="16"/>
        <v>4.5311111111111231</v>
      </c>
      <c r="K55" s="2">
        <f t="shared" si="17"/>
        <v>94.53111111111113</v>
      </c>
      <c r="L55" s="2">
        <f t="shared" si="18"/>
        <v>290.57643780843568</v>
      </c>
      <c r="M55" s="2">
        <f>SUMIF(A:A,A55,L:L)</f>
        <v>2727.6789129868944</v>
      </c>
      <c r="N55" s="3">
        <f t="shared" si="19"/>
        <v>0.10652882801746094</v>
      </c>
      <c r="O55" s="6">
        <f t="shared" si="20"/>
        <v>9.3871304003841285</v>
      </c>
      <c r="P55" s="3">
        <f t="shared" si="21"/>
        <v>0.10652882801746094</v>
      </c>
      <c r="Q55" s="3">
        <f>IF(ISNUMBER(P55),SUMIF(A:A,A55,P:P),"")</f>
        <v>0.89586684270169936</v>
      </c>
      <c r="R55" s="3">
        <f t="shared" si="22"/>
        <v>0.11891145306393743</v>
      </c>
      <c r="S55" s="7">
        <f t="shared" si="23"/>
        <v>8.4096188738212678</v>
      </c>
    </row>
    <row r="56" spans="1:19" x14ac:dyDescent="0.3">
      <c r="A56" s="1">
        <v>14</v>
      </c>
      <c r="B56" s="5">
        <v>0.65972222222222221</v>
      </c>
      <c r="C56" s="1" t="s">
        <v>19</v>
      </c>
      <c r="D56" s="1">
        <v>7</v>
      </c>
      <c r="E56" s="1">
        <v>9</v>
      </c>
      <c r="F56" s="1" t="s">
        <v>66</v>
      </c>
      <c r="G56" s="1">
        <v>47.46</v>
      </c>
      <c r="H56" s="1">
        <f>1+COUNTIFS(A:A,A56,G:G,"&gt;"&amp;G56)</f>
        <v>5</v>
      </c>
      <c r="I56" s="2">
        <f>AVERAGEIF(A:A,A56,G:G)</f>
        <v>47.798888888888875</v>
      </c>
      <c r="J56" s="2">
        <f t="shared" si="16"/>
        <v>-0.33888888888887436</v>
      </c>
      <c r="K56" s="2">
        <f t="shared" si="17"/>
        <v>89.661111111111126</v>
      </c>
      <c r="L56" s="2">
        <f t="shared" si="18"/>
        <v>216.94994672192612</v>
      </c>
      <c r="M56" s="2">
        <f>SUMIF(A:A,A56,L:L)</f>
        <v>2727.6789129868944</v>
      </c>
      <c r="N56" s="3">
        <f t="shared" si="19"/>
        <v>7.9536468053110806E-2</v>
      </c>
      <c r="O56" s="6">
        <f t="shared" si="20"/>
        <v>12.572848964480619</v>
      </c>
      <c r="P56" s="3">
        <f t="shared" si="21"/>
        <v>7.9536468053110806E-2</v>
      </c>
      <c r="Q56" s="3">
        <f>IF(ISNUMBER(P56),SUMIF(A:A,A56,P:P),"")</f>
        <v>0.89586684270169936</v>
      </c>
      <c r="R56" s="3">
        <f t="shared" si="22"/>
        <v>8.8781573624546348E-2</v>
      </c>
      <c r="S56" s="7">
        <f t="shared" si="23"/>
        <v>11.263598505574583</v>
      </c>
    </row>
    <row r="57" spans="1:19" x14ac:dyDescent="0.3">
      <c r="A57" s="1">
        <v>14</v>
      </c>
      <c r="B57" s="5">
        <v>0.65972222222222221</v>
      </c>
      <c r="C57" s="1" t="s">
        <v>19</v>
      </c>
      <c r="D57" s="1">
        <v>7</v>
      </c>
      <c r="E57" s="1">
        <v>10</v>
      </c>
      <c r="F57" s="1" t="s">
        <v>67</v>
      </c>
      <c r="G57" s="1">
        <v>40.340000000000003</v>
      </c>
      <c r="H57" s="1">
        <f>1+COUNTIFS(A:A,A57,G:G,"&gt;"&amp;G57)</f>
        <v>6</v>
      </c>
      <c r="I57" s="2">
        <f>AVERAGEIF(A:A,A57,G:G)</f>
        <v>47.798888888888875</v>
      </c>
      <c r="J57" s="2">
        <f t="shared" si="16"/>
        <v>-7.4588888888888718</v>
      </c>
      <c r="K57" s="2">
        <f t="shared" si="17"/>
        <v>82.541111111111121</v>
      </c>
      <c r="L57" s="2">
        <f t="shared" si="18"/>
        <v>141.52362533811282</v>
      </c>
      <c r="M57" s="2">
        <f>SUMIF(A:A,A57,L:L)</f>
        <v>2727.6789129868944</v>
      </c>
      <c r="N57" s="3">
        <f t="shared" si="19"/>
        <v>5.1884268586121815E-2</v>
      </c>
      <c r="O57" s="6">
        <f t="shared" si="20"/>
        <v>19.273664778373373</v>
      </c>
      <c r="P57" s="3">
        <f t="shared" si="21"/>
        <v>5.1884268586121815E-2</v>
      </c>
      <c r="Q57" s="3">
        <f>IF(ISNUMBER(P57),SUMIF(A:A,A57,P:P),"")</f>
        <v>0.89586684270169936</v>
      </c>
      <c r="R57" s="3">
        <f t="shared" si="22"/>
        <v>5.7915156709732074E-2</v>
      </c>
      <c r="S57" s="7">
        <f t="shared" si="23"/>
        <v>17.266637212292302</v>
      </c>
    </row>
    <row r="58" spans="1:19" x14ac:dyDescent="0.3">
      <c r="A58" s="1">
        <v>14</v>
      </c>
      <c r="B58" s="5">
        <v>0.65972222222222221</v>
      </c>
      <c r="C58" s="1" t="s">
        <v>19</v>
      </c>
      <c r="D58" s="1">
        <v>7</v>
      </c>
      <c r="E58" s="1">
        <v>7</v>
      </c>
      <c r="F58" s="1" t="s">
        <v>65</v>
      </c>
      <c r="G58" s="1">
        <v>36.39</v>
      </c>
      <c r="H58" s="1">
        <f>1+COUNTIFS(A:A,A58,G:G,"&gt;"&amp;G58)</f>
        <v>7</v>
      </c>
      <c r="I58" s="2">
        <f>AVERAGEIF(A:A,A58,G:G)</f>
        <v>47.798888888888875</v>
      </c>
      <c r="J58" s="2">
        <f t="shared" si="16"/>
        <v>-11.408888888888875</v>
      </c>
      <c r="K58" s="2">
        <f t="shared" si="17"/>
        <v>78.591111111111132</v>
      </c>
      <c r="L58" s="2">
        <f t="shared" si="18"/>
        <v>111.66090744043935</v>
      </c>
      <c r="M58" s="2">
        <f>SUMIF(A:A,A58,L:L)</f>
        <v>2727.6789129868944</v>
      </c>
      <c r="N58" s="3">
        <f t="shared" si="19"/>
        <v>4.093623589961589E-2</v>
      </c>
      <c r="O58" s="6">
        <f t="shared" si="20"/>
        <v>24.42823523032764</v>
      </c>
      <c r="P58" s="3" t="str">
        <f t="shared" si="21"/>
        <v/>
      </c>
      <c r="Q58" s="3" t="str">
        <f>IF(ISNUMBER(P58),SUMIF(A:A,A58,P:P),"")</f>
        <v/>
      </c>
      <c r="R58" s="3" t="str">
        <f t="shared" si="22"/>
        <v/>
      </c>
      <c r="S58" s="7" t="str">
        <f t="shared" si="23"/>
        <v/>
      </c>
    </row>
    <row r="59" spans="1:19" x14ac:dyDescent="0.3">
      <c r="A59" s="1">
        <v>14</v>
      </c>
      <c r="B59" s="5">
        <v>0.65972222222222221</v>
      </c>
      <c r="C59" s="1" t="s">
        <v>19</v>
      </c>
      <c r="D59" s="1">
        <v>7</v>
      </c>
      <c r="E59" s="1">
        <v>6</v>
      </c>
      <c r="F59" s="1" t="s">
        <v>64</v>
      </c>
      <c r="G59" s="1">
        <v>35.770000000000003</v>
      </c>
      <c r="H59" s="1">
        <f>1+COUNTIFS(A:A,A59,G:G,"&gt;"&amp;G59)</f>
        <v>8</v>
      </c>
      <c r="I59" s="2">
        <f>AVERAGEIF(A:A,A59,G:G)</f>
        <v>47.798888888888875</v>
      </c>
      <c r="J59" s="2">
        <f t="shared" si="16"/>
        <v>-12.028888888888872</v>
      </c>
      <c r="K59" s="2">
        <f t="shared" si="17"/>
        <v>77.971111111111128</v>
      </c>
      <c r="L59" s="2">
        <f t="shared" si="18"/>
        <v>107.58343291337614</v>
      </c>
      <c r="M59" s="2">
        <f>SUMIF(A:A,A59,L:L)</f>
        <v>2727.6789129868944</v>
      </c>
      <c r="N59" s="3">
        <f t="shared" si="19"/>
        <v>3.944138454169039E-2</v>
      </c>
      <c r="O59" s="6">
        <f t="shared" si="20"/>
        <v>25.354079518759757</v>
      </c>
      <c r="P59" s="3" t="str">
        <f t="shared" si="21"/>
        <v/>
      </c>
      <c r="Q59" s="3" t="str">
        <f>IF(ISNUMBER(P59),SUMIF(A:A,A59,P:P),"")</f>
        <v/>
      </c>
      <c r="R59" s="3" t="str">
        <f t="shared" si="22"/>
        <v/>
      </c>
      <c r="S59" s="7" t="str">
        <f t="shared" si="23"/>
        <v/>
      </c>
    </row>
    <row r="60" spans="1:19" x14ac:dyDescent="0.3">
      <c r="A60" s="1">
        <v>14</v>
      </c>
      <c r="B60" s="5">
        <v>0.65972222222222221</v>
      </c>
      <c r="C60" s="1" t="s">
        <v>19</v>
      </c>
      <c r="D60" s="1">
        <v>7</v>
      </c>
      <c r="E60" s="1">
        <v>5</v>
      </c>
      <c r="F60" s="1" t="s">
        <v>63</v>
      </c>
      <c r="G60" s="1">
        <v>27.32</v>
      </c>
      <c r="H60" s="1">
        <f>1+COUNTIFS(A:A,A60,G:G,"&gt;"&amp;G60)</f>
        <v>9</v>
      </c>
      <c r="I60" s="2">
        <f>AVERAGEIF(A:A,A60,G:G)</f>
        <v>47.798888888888875</v>
      </c>
      <c r="J60" s="2">
        <f t="shared" si="16"/>
        <v>-20.478888888888875</v>
      </c>
      <c r="K60" s="2">
        <f t="shared" si="17"/>
        <v>69.521111111111125</v>
      </c>
      <c r="L60" s="2">
        <f t="shared" si="18"/>
        <v>64.797476951506738</v>
      </c>
      <c r="M60" s="2">
        <f>SUMIF(A:A,A60,L:L)</f>
        <v>2727.6789129868944</v>
      </c>
      <c r="N60" s="3">
        <f t="shared" si="19"/>
        <v>2.3755536856994455E-2</v>
      </c>
      <c r="O60" s="6">
        <f t="shared" si="20"/>
        <v>42.095449411220748</v>
      </c>
      <c r="P60" s="3" t="str">
        <f t="shared" si="21"/>
        <v/>
      </c>
      <c r="Q60" s="3" t="str">
        <f>IF(ISNUMBER(P60),SUMIF(A:A,A60,P:P),"")</f>
        <v/>
      </c>
      <c r="R60" s="3" t="str">
        <f t="shared" si="22"/>
        <v/>
      </c>
      <c r="S60" s="7" t="str">
        <f t="shared" si="23"/>
        <v/>
      </c>
    </row>
    <row r="61" spans="1:19" x14ac:dyDescent="0.3">
      <c r="A61" s="1"/>
      <c r="B61" s="5"/>
      <c r="C61" s="1"/>
      <c r="D61" s="1"/>
      <c r="E61" s="1"/>
      <c r="F61" s="1"/>
      <c r="G61" s="1"/>
      <c r="H61" s="1"/>
      <c r="I61" s="2"/>
      <c r="J61" s="2"/>
      <c r="K61" s="2"/>
      <c r="L61" s="2"/>
      <c r="M61" s="2"/>
      <c r="N61" s="3"/>
      <c r="O61" s="6"/>
      <c r="P61" s="3"/>
      <c r="Q61" s="3"/>
      <c r="R61" s="3"/>
      <c r="S61" s="7"/>
    </row>
    <row r="62" spans="1:19" x14ac:dyDescent="0.3">
      <c r="A62" s="1">
        <v>17</v>
      </c>
      <c r="B62" s="5">
        <v>0.68402777777777779</v>
      </c>
      <c r="C62" s="1" t="s">
        <v>19</v>
      </c>
      <c r="D62" s="1">
        <v>8</v>
      </c>
      <c r="E62" s="1">
        <v>2</v>
      </c>
      <c r="F62" s="1" t="s">
        <v>70</v>
      </c>
      <c r="G62" s="1">
        <v>64.290000000000006</v>
      </c>
      <c r="H62" s="1">
        <f>1+COUNTIFS(A:A,A62,G:G,"&gt;"&amp;G62)</f>
        <v>1</v>
      </c>
      <c r="I62" s="2">
        <f>AVERAGEIF(A:A,A62,G:G)</f>
        <v>50.525000000000006</v>
      </c>
      <c r="J62" s="2">
        <f t="shared" ref="J62:J79" si="24">G62-I62</f>
        <v>13.765000000000001</v>
      </c>
      <c r="K62" s="2">
        <f t="shared" ref="K62:K79" si="25">90+J62</f>
        <v>103.765</v>
      </c>
      <c r="L62" s="2">
        <f t="shared" ref="L62:L79" si="26">EXP(0.06*K62)</f>
        <v>505.67794787177064</v>
      </c>
      <c r="M62" s="2">
        <f>SUMIF(A:A,A62,L:L)</f>
        <v>2456.9199276033082</v>
      </c>
      <c r="N62" s="3">
        <f t="shared" ref="N62:N79" si="27">L62/M62</f>
        <v>0.20581783809497306</v>
      </c>
      <c r="O62" s="6">
        <f t="shared" ref="O62:O79" si="28">1/N62</f>
        <v>4.8586653579489925</v>
      </c>
      <c r="P62" s="3">
        <f t="shared" ref="P62:P79" si="29">IF(O62&gt;21,"",N62)</f>
        <v>0.20581783809497306</v>
      </c>
      <c r="Q62" s="3">
        <f>IF(ISNUMBER(P62),SUMIF(A:A,A62,P:P),"")</f>
        <v>0.90889308709126282</v>
      </c>
      <c r="R62" s="3">
        <f t="shared" ref="R62:R79" si="30">IFERROR(P62*(1/Q62),"")</f>
        <v>0.22644889813570196</v>
      </c>
      <c r="S62" s="7">
        <f t="shared" ref="S62:S79" si="31">IFERROR(1/R62,"")</f>
        <v>4.4160073563296347</v>
      </c>
    </row>
    <row r="63" spans="1:19" x14ac:dyDescent="0.3">
      <c r="A63" s="1">
        <v>17</v>
      </c>
      <c r="B63" s="5">
        <v>0.68402777777777779</v>
      </c>
      <c r="C63" s="1" t="s">
        <v>19</v>
      </c>
      <c r="D63" s="1">
        <v>8</v>
      </c>
      <c r="E63" s="1">
        <v>3</v>
      </c>
      <c r="F63" s="1" t="s">
        <v>71</v>
      </c>
      <c r="G63" s="1">
        <v>58.87</v>
      </c>
      <c r="H63" s="1">
        <f>1+COUNTIFS(A:A,A63,G:G,"&gt;"&amp;G63)</f>
        <v>2</v>
      </c>
      <c r="I63" s="2">
        <f>AVERAGEIF(A:A,A63,G:G)</f>
        <v>50.525000000000006</v>
      </c>
      <c r="J63" s="2">
        <f t="shared" si="24"/>
        <v>8.3449999999999918</v>
      </c>
      <c r="K63" s="2">
        <f t="shared" si="25"/>
        <v>98.344999999999999</v>
      </c>
      <c r="L63" s="2">
        <f t="shared" si="26"/>
        <v>365.2930835478856</v>
      </c>
      <c r="M63" s="2">
        <f>SUMIF(A:A,A63,L:L)</f>
        <v>2456.9199276033082</v>
      </c>
      <c r="N63" s="3">
        <f t="shared" si="27"/>
        <v>0.14867927906149714</v>
      </c>
      <c r="O63" s="6">
        <f t="shared" si="28"/>
        <v>6.7258867968170417</v>
      </c>
      <c r="P63" s="3">
        <f t="shared" si="29"/>
        <v>0.14867927906149714</v>
      </c>
      <c r="Q63" s="3">
        <f>IF(ISNUMBER(P63),SUMIF(A:A,A63,P:P),"")</f>
        <v>0.90889308709126282</v>
      </c>
      <c r="R63" s="3">
        <f t="shared" si="30"/>
        <v>0.16358280327262309</v>
      </c>
      <c r="S63" s="7">
        <f t="shared" si="31"/>
        <v>6.1131120141854058</v>
      </c>
    </row>
    <row r="64" spans="1:19" x14ac:dyDescent="0.3">
      <c r="A64" s="1">
        <v>17</v>
      </c>
      <c r="B64" s="5">
        <v>0.68402777777777779</v>
      </c>
      <c r="C64" s="1" t="s">
        <v>19</v>
      </c>
      <c r="D64" s="1">
        <v>8</v>
      </c>
      <c r="E64" s="1">
        <v>10</v>
      </c>
      <c r="F64" s="1" t="s">
        <v>77</v>
      </c>
      <c r="G64" s="1">
        <v>56.61</v>
      </c>
      <c r="H64" s="1">
        <f>1+COUNTIFS(A:A,A64,G:G,"&gt;"&amp;G64)</f>
        <v>3</v>
      </c>
      <c r="I64" s="2">
        <f>AVERAGEIF(A:A,A64,G:G)</f>
        <v>50.525000000000006</v>
      </c>
      <c r="J64" s="2">
        <f t="shared" si="24"/>
        <v>6.0849999999999937</v>
      </c>
      <c r="K64" s="2">
        <f t="shared" si="25"/>
        <v>96.084999999999994</v>
      </c>
      <c r="L64" s="2">
        <f t="shared" si="26"/>
        <v>318.97093953539911</v>
      </c>
      <c r="M64" s="2">
        <f>SUMIF(A:A,A64,L:L)</f>
        <v>2456.9199276033082</v>
      </c>
      <c r="N64" s="3">
        <f t="shared" si="27"/>
        <v>0.12982553316116854</v>
      </c>
      <c r="O64" s="6">
        <f t="shared" si="28"/>
        <v>7.7026450471693879</v>
      </c>
      <c r="P64" s="3">
        <f t="shared" si="29"/>
        <v>0.12982553316116854</v>
      </c>
      <c r="Q64" s="3">
        <f>IF(ISNUMBER(P64),SUMIF(A:A,A64,P:P),"")</f>
        <v>0.90889308709126282</v>
      </c>
      <c r="R64" s="3">
        <f t="shared" si="30"/>
        <v>0.14283916888030268</v>
      </c>
      <c r="S64" s="7">
        <f t="shared" si="31"/>
        <v>7.000880835690011</v>
      </c>
    </row>
    <row r="65" spans="1:19" x14ac:dyDescent="0.3">
      <c r="A65" s="1">
        <v>17</v>
      </c>
      <c r="B65" s="5">
        <v>0.68402777777777779</v>
      </c>
      <c r="C65" s="1" t="s">
        <v>19</v>
      </c>
      <c r="D65" s="1">
        <v>8</v>
      </c>
      <c r="E65" s="1">
        <v>7</v>
      </c>
      <c r="F65" s="1" t="s">
        <v>74</v>
      </c>
      <c r="G65" s="1">
        <v>51.9</v>
      </c>
      <c r="H65" s="1">
        <f>1+COUNTIFS(A:A,A65,G:G,"&gt;"&amp;G65)</f>
        <v>4</v>
      </c>
      <c r="I65" s="2">
        <f>AVERAGEIF(A:A,A65,G:G)</f>
        <v>50.525000000000006</v>
      </c>
      <c r="J65" s="2">
        <f t="shared" si="24"/>
        <v>1.3749999999999929</v>
      </c>
      <c r="K65" s="2">
        <f t="shared" si="25"/>
        <v>91.375</v>
      </c>
      <c r="L65" s="2">
        <f t="shared" si="26"/>
        <v>240.4470742886428</v>
      </c>
      <c r="M65" s="2">
        <f>SUMIF(A:A,A65,L:L)</f>
        <v>2456.9199276033082</v>
      </c>
      <c r="N65" s="3">
        <f t="shared" si="27"/>
        <v>9.7865246476793247E-2</v>
      </c>
      <c r="O65" s="6">
        <f t="shared" si="28"/>
        <v>10.218131931411726</v>
      </c>
      <c r="P65" s="3">
        <f t="shared" si="29"/>
        <v>9.7865246476793247E-2</v>
      </c>
      <c r="Q65" s="3">
        <f>IF(ISNUMBER(P65),SUMIF(A:A,A65,P:P),"")</f>
        <v>0.90889308709126282</v>
      </c>
      <c r="R65" s="3">
        <f t="shared" si="30"/>
        <v>0.10767520170055657</v>
      </c>
      <c r="S65" s="7">
        <f t="shared" si="31"/>
        <v>9.2871894754466116</v>
      </c>
    </row>
    <row r="66" spans="1:19" x14ac:dyDescent="0.3">
      <c r="A66" s="1">
        <v>17</v>
      </c>
      <c r="B66" s="5">
        <v>0.68402777777777779</v>
      </c>
      <c r="C66" s="1" t="s">
        <v>19</v>
      </c>
      <c r="D66" s="1">
        <v>8</v>
      </c>
      <c r="E66" s="1">
        <v>9</v>
      </c>
      <c r="F66" s="1" t="s">
        <v>76</v>
      </c>
      <c r="G66" s="1">
        <v>50.76</v>
      </c>
      <c r="H66" s="1">
        <f>1+COUNTIFS(A:A,A66,G:G,"&gt;"&amp;G66)</f>
        <v>5</v>
      </c>
      <c r="I66" s="2">
        <f>AVERAGEIF(A:A,A66,G:G)</f>
        <v>50.525000000000006</v>
      </c>
      <c r="J66" s="2">
        <f t="shared" si="24"/>
        <v>0.23499999999999233</v>
      </c>
      <c r="K66" s="2">
        <f t="shared" si="25"/>
        <v>90.234999999999985</v>
      </c>
      <c r="L66" s="2">
        <f t="shared" si="26"/>
        <v>224.55035938498438</v>
      </c>
      <c r="M66" s="2">
        <f>SUMIF(A:A,A66,L:L)</f>
        <v>2456.9199276033082</v>
      </c>
      <c r="N66" s="3">
        <f t="shared" si="27"/>
        <v>9.1395066181106752E-2</v>
      </c>
      <c r="O66" s="6">
        <f t="shared" si="28"/>
        <v>10.941509665504467</v>
      </c>
      <c r="P66" s="3">
        <f t="shared" si="29"/>
        <v>9.1395066181106752E-2</v>
      </c>
      <c r="Q66" s="3">
        <f>IF(ISNUMBER(P66),SUMIF(A:A,A66,P:P),"")</f>
        <v>0.90889308709126282</v>
      </c>
      <c r="R66" s="3">
        <f t="shared" si="30"/>
        <v>0.10055645430597239</v>
      </c>
      <c r="S66" s="7">
        <f t="shared" si="31"/>
        <v>9.9446624973192463</v>
      </c>
    </row>
    <row r="67" spans="1:19" x14ac:dyDescent="0.3">
      <c r="A67" s="1">
        <v>17</v>
      </c>
      <c r="B67" s="5">
        <v>0.68402777777777779</v>
      </c>
      <c r="C67" s="1" t="s">
        <v>19</v>
      </c>
      <c r="D67" s="1">
        <v>8</v>
      </c>
      <c r="E67" s="1">
        <v>4</v>
      </c>
      <c r="F67" s="1" t="s">
        <v>72</v>
      </c>
      <c r="G67" s="1">
        <v>49.03</v>
      </c>
      <c r="H67" s="1">
        <f>1+COUNTIFS(A:A,A67,G:G,"&gt;"&amp;G67)</f>
        <v>6</v>
      </c>
      <c r="I67" s="2">
        <f>AVERAGEIF(A:A,A67,G:G)</f>
        <v>50.525000000000006</v>
      </c>
      <c r="J67" s="2">
        <f t="shared" si="24"/>
        <v>-1.4950000000000045</v>
      </c>
      <c r="K67" s="2">
        <f t="shared" si="25"/>
        <v>88.504999999999995</v>
      </c>
      <c r="L67" s="2">
        <f t="shared" si="26"/>
        <v>202.41094256333488</v>
      </c>
      <c r="M67" s="2">
        <f>SUMIF(A:A,A67,L:L)</f>
        <v>2456.9199276033082</v>
      </c>
      <c r="N67" s="3">
        <f t="shared" si="27"/>
        <v>8.2384020858499843E-2</v>
      </c>
      <c r="O67" s="6">
        <f t="shared" si="28"/>
        <v>12.13827620428442</v>
      </c>
      <c r="P67" s="3">
        <f t="shared" si="29"/>
        <v>8.2384020858499843E-2</v>
      </c>
      <c r="Q67" s="3">
        <f>IF(ISNUMBER(P67),SUMIF(A:A,A67,P:P),"")</f>
        <v>0.90889308709126282</v>
      </c>
      <c r="R67" s="3">
        <f t="shared" si="30"/>
        <v>9.0642147056211014E-2</v>
      </c>
      <c r="S67" s="7">
        <f t="shared" si="31"/>
        <v>11.032395331278481</v>
      </c>
    </row>
    <row r="68" spans="1:19" x14ac:dyDescent="0.3">
      <c r="A68" s="1">
        <v>17</v>
      </c>
      <c r="B68" s="5">
        <v>0.68402777777777779</v>
      </c>
      <c r="C68" s="1" t="s">
        <v>19</v>
      </c>
      <c r="D68" s="1">
        <v>8</v>
      </c>
      <c r="E68" s="1">
        <v>1</v>
      </c>
      <c r="F68" s="1" t="s">
        <v>69</v>
      </c>
      <c r="G68" s="1">
        <v>48.86</v>
      </c>
      <c r="H68" s="1">
        <f>1+COUNTIFS(A:A,A68,G:G,"&gt;"&amp;G68)</f>
        <v>7</v>
      </c>
      <c r="I68" s="2">
        <f>AVERAGEIF(A:A,A68,G:G)</f>
        <v>50.525000000000006</v>
      </c>
      <c r="J68" s="2">
        <f t="shared" si="24"/>
        <v>-1.6650000000000063</v>
      </c>
      <c r="K68" s="2">
        <f t="shared" si="25"/>
        <v>88.334999999999994</v>
      </c>
      <c r="L68" s="2">
        <f t="shared" si="26"/>
        <v>200.35684465750651</v>
      </c>
      <c r="M68" s="2">
        <f>SUMIF(A:A,A68,L:L)</f>
        <v>2456.9199276033082</v>
      </c>
      <c r="N68" s="3">
        <f t="shared" si="27"/>
        <v>8.154797492849182E-2</v>
      </c>
      <c r="O68" s="6">
        <f t="shared" si="28"/>
        <v>12.262720207054619</v>
      </c>
      <c r="P68" s="3">
        <f t="shared" si="29"/>
        <v>8.154797492849182E-2</v>
      </c>
      <c r="Q68" s="3">
        <f>IF(ISNUMBER(P68),SUMIF(A:A,A68,P:P),"")</f>
        <v>0.90889308709126282</v>
      </c>
      <c r="R68" s="3">
        <f t="shared" si="30"/>
        <v>8.9722296369829813E-2</v>
      </c>
      <c r="S68" s="7">
        <f t="shared" si="31"/>
        <v>11.145501625126281</v>
      </c>
    </row>
    <row r="69" spans="1:19" x14ac:dyDescent="0.3">
      <c r="A69" s="1">
        <v>17</v>
      </c>
      <c r="B69" s="5">
        <v>0.68402777777777779</v>
      </c>
      <c r="C69" s="1" t="s">
        <v>19</v>
      </c>
      <c r="D69" s="1">
        <v>8</v>
      </c>
      <c r="E69" s="1">
        <v>5</v>
      </c>
      <c r="F69" s="1" t="s">
        <v>73</v>
      </c>
      <c r="G69" s="1">
        <v>46.64</v>
      </c>
      <c r="H69" s="1">
        <f>1+COUNTIFS(A:A,A69,G:G,"&gt;"&amp;G69)</f>
        <v>8</v>
      </c>
      <c r="I69" s="2">
        <f>AVERAGEIF(A:A,A69,G:G)</f>
        <v>50.525000000000006</v>
      </c>
      <c r="J69" s="2">
        <f t="shared" si="24"/>
        <v>-3.8850000000000051</v>
      </c>
      <c r="K69" s="2">
        <f t="shared" si="25"/>
        <v>86.114999999999995</v>
      </c>
      <c r="L69" s="2">
        <f t="shared" si="26"/>
        <v>175.3703458858887</v>
      </c>
      <c r="M69" s="2">
        <f>SUMIF(A:A,A69,L:L)</f>
        <v>2456.9199276033082</v>
      </c>
      <c r="N69" s="3">
        <f t="shared" si="27"/>
        <v>7.1378128328732332E-2</v>
      </c>
      <c r="O69" s="6">
        <f t="shared" si="28"/>
        <v>14.009893834628095</v>
      </c>
      <c r="P69" s="3">
        <f t="shared" si="29"/>
        <v>7.1378128328732332E-2</v>
      </c>
      <c r="Q69" s="3">
        <f>IF(ISNUMBER(P69),SUMIF(A:A,A69,P:P),"")</f>
        <v>0.90889308709126282</v>
      </c>
      <c r="R69" s="3">
        <f t="shared" si="30"/>
        <v>7.8533030278802402E-2</v>
      </c>
      <c r="S69" s="7">
        <f t="shared" si="31"/>
        <v>12.733495657175979</v>
      </c>
    </row>
    <row r="70" spans="1:19" x14ac:dyDescent="0.3">
      <c r="A70" s="1">
        <v>17</v>
      </c>
      <c r="B70" s="5">
        <v>0.68402777777777779</v>
      </c>
      <c r="C70" s="1" t="s">
        <v>19</v>
      </c>
      <c r="D70" s="1">
        <v>8</v>
      </c>
      <c r="E70" s="1">
        <v>11</v>
      </c>
      <c r="F70" s="1" t="s">
        <v>78</v>
      </c>
      <c r="G70" s="1">
        <v>39.72</v>
      </c>
      <c r="H70" s="1">
        <f>1+COUNTIFS(A:A,A70,G:G,"&gt;"&amp;G70)</f>
        <v>9</v>
      </c>
      <c r="I70" s="2">
        <f>AVERAGEIF(A:A,A70,G:G)</f>
        <v>50.525000000000006</v>
      </c>
      <c r="J70" s="2">
        <f t="shared" si="24"/>
        <v>-10.805000000000007</v>
      </c>
      <c r="K70" s="2">
        <f t="shared" si="25"/>
        <v>79.194999999999993</v>
      </c>
      <c r="L70" s="2">
        <f t="shared" si="26"/>
        <v>115.78094492485947</v>
      </c>
      <c r="M70" s="2">
        <f>SUMIF(A:A,A70,L:L)</f>
        <v>2456.9199276033082</v>
      </c>
      <c r="N70" s="3">
        <f t="shared" si="27"/>
        <v>4.7124427468746281E-2</v>
      </c>
      <c r="O70" s="6">
        <f t="shared" si="28"/>
        <v>21.220416962375129</v>
      </c>
      <c r="P70" s="3" t="str">
        <f t="shared" si="29"/>
        <v/>
      </c>
      <c r="Q70" s="3" t="str">
        <f>IF(ISNUMBER(P70),SUMIF(A:A,A70,P:P),"")</f>
        <v/>
      </c>
      <c r="R70" s="3" t="str">
        <f t="shared" si="30"/>
        <v/>
      </c>
      <c r="S70" s="7" t="str">
        <f t="shared" si="31"/>
        <v/>
      </c>
    </row>
    <row r="71" spans="1:19" x14ac:dyDescent="0.3">
      <c r="A71" s="1">
        <v>17</v>
      </c>
      <c r="B71" s="5">
        <v>0.68402777777777779</v>
      </c>
      <c r="C71" s="1" t="s">
        <v>19</v>
      </c>
      <c r="D71" s="1">
        <v>8</v>
      </c>
      <c r="E71" s="1">
        <v>8</v>
      </c>
      <c r="F71" s="1" t="s">
        <v>75</v>
      </c>
      <c r="G71" s="1">
        <v>38.57</v>
      </c>
      <c r="H71" s="1">
        <f>1+COUNTIFS(A:A,A71,G:G,"&gt;"&amp;G71)</f>
        <v>10</v>
      </c>
      <c r="I71" s="2">
        <f>AVERAGEIF(A:A,A71,G:G)</f>
        <v>50.525000000000006</v>
      </c>
      <c r="J71" s="2">
        <f t="shared" si="24"/>
        <v>-11.955000000000005</v>
      </c>
      <c r="K71" s="2">
        <f t="shared" si="25"/>
        <v>78.044999999999987</v>
      </c>
      <c r="L71" s="2">
        <f t="shared" si="26"/>
        <v>108.06144494303615</v>
      </c>
      <c r="M71" s="2">
        <f>SUMIF(A:A,A71,L:L)</f>
        <v>2456.9199276033082</v>
      </c>
      <c r="N71" s="3">
        <f t="shared" si="27"/>
        <v>4.3982485439990962E-2</v>
      </c>
      <c r="O71" s="6">
        <f t="shared" si="28"/>
        <v>22.736323106714487</v>
      </c>
      <c r="P71" s="3" t="str">
        <f t="shared" si="29"/>
        <v/>
      </c>
      <c r="Q71" s="3" t="str">
        <f>IF(ISNUMBER(P71),SUMIF(A:A,A71,P:P),"")</f>
        <v/>
      </c>
      <c r="R71" s="3" t="str">
        <f t="shared" si="30"/>
        <v/>
      </c>
      <c r="S71" s="7" t="str">
        <f t="shared" si="31"/>
        <v/>
      </c>
    </row>
    <row r="72" spans="1:19" x14ac:dyDescent="0.3">
      <c r="A72" s="1"/>
      <c r="B72" s="5"/>
      <c r="C72" s="1"/>
      <c r="D72" s="1"/>
      <c r="E72" s="1"/>
      <c r="F72" s="1"/>
      <c r="G72" s="1"/>
      <c r="H72" s="1"/>
      <c r="I72" s="2"/>
      <c r="J72" s="2"/>
      <c r="K72" s="2"/>
      <c r="L72" s="2"/>
      <c r="M72" s="2"/>
      <c r="N72" s="3"/>
      <c r="O72" s="6"/>
      <c r="P72" s="3"/>
      <c r="Q72" s="3"/>
      <c r="R72" s="3"/>
      <c r="S72" s="7"/>
    </row>
    <row r="73" spans="1:19" x14ac:dyDescent="0.3">
      <c r="A73" s="1">
        <v>20</v>
      </c>
      <c r="B73" s="5">
        <v>0.70833333333333337</v>
      </c>
      <c r="C73" s="1" t="s">
        <v>19</v>
      </c>
      <c r="D73" s="1">
        <v>9</v>
      </c>
      <c r="E73" s="1">
        <v>8</v>
      </c>
      <c r="F73" s="1" t="s">
        <v>86</v>
      </c>
      <c r="G73" s="1">
        <v>67.489999999999995</v>
      </c>
      <c r="H73" s="1">
        <f>1+COUNTIFS(A:A,A73,G:G,"&gt;"&amp;G73)</f>
        <v>1</v>
      </c>
      <c r="I73" s="2">
        <f>AVERAGEIF(A:A,A73,G:G)</f>
        <v>51.375999999999998</v>
      </c>
      <c r="J73" s="2">
        <f t="shared" si="24"/>
        <v>16.113999999999997</v>
      </c>
      <c r="K73" s="2">
        <f t="shared" si="25"/>
        <v>106.114</v>
      </c>
      <c r="L73" s="2">
        <f t="shared" si="26"/>
        <v>582.21511916674297</v>
      </c>
      <c r="M73" s="2">
        <f>SUMIF(A:A,A73,L:L)</f>
        <v>2907.5869584190527</v>
      </c>
      <c r="N73" s="3">
        <f t="shared" si="27"/>
        <v>0.20023996788158377</v>
      </c>
      <c r="O73" s="6">
        <f t="shared" si="28"/>
        <v>4.9940079924072478</v>
      </c>
      <c r="P73" s="3">
        <f t="shared" si="29"/>
        <v>0.20023996788158377</v>
      </c>
      <c r="Q73" s="3">
        <f>IF(ISNUMBER(P73),SUMIF(A:A,A73,P:P),"")</f>
        <v>0.91388561042776129</v>
      </c>
      <c r="R73" s="3">
        <f t="shared" si="30"/>
        <v>0.21910834966299306</v>
      </c>
      <c r="S73" s="7">
        <f t="shared" si="31"/>
        <v>4.5639520426222164</v>
      </c>
    </row>
    <row r="74" spans="1:19" x14ac:dyDescent="0.3">
      <c r="A74" s="1">
        <v>20</v>
      </c>
      <c r="B74" s="5">
        <v>0.70833333333333337</v>
      </c>
      <c r="C74" s="1" t="s">
        <v>19</v>
      </c>
      <c r="D74" s="1">
        <v>9</v>
      </c>
      <c r="E74" s="1">
        <v>7</v>
      </c>
      <c r="F74" s="1" t="s">
        <v>85</v>
      </c>
      <c r="G74" s="1">
        <v>64.790000000000006</v>
      </c>
      <c r="H74" s="1">
        <f>1+COUNTIFS(A:A,A74,G:G,"&gt;"&amp;G74)</f>
        <v>2</v>
      </c>
      <c r="I74" s="2">
        <f>AVERAGEIF(A:A,A74,G:G)</f>
        <v>51.375999999999998</v>
      </c>
      <c r="J74" s="2">
        <f t="shared" si="24"/>
        <v>13.414000000000009</v>
      </c>
      <c r="K74" s="2">
        <f t="shared" si="25"/>
        <v>103.41400000000002</v>
      </c>
      <c r="L74" s="2">
        <f t="shared" si="26"/>
        <v>495.13972724570061</v>
      </c>
      <c r="M74" s="2">
        <f>SUMIF(A:A,A74,L:L)</f>
        <v>2907.5869584190527</v>
      </c>
      <c r="N74" s="3">
        <f t="shared" si="27"/>
        <v>0.17029231948231183</v>
      </c>
      <c r="O74" s="6">
        <f t="shared" si="28"/>
        <v>5.8722554431109826</v>
      </c>
      <c r="P74" s="3">
        <f t="shared" si="29"/>
        <v>0.17029231948231183</v>
      </c>
      <c r="Q74" s="3">
        <f>IF(ISNUMBER(P74),SUMIF(A:A,A74,P:P),"")</f>
        <v>0.91388561042776129</v>
      </c>
      <c r="R74" s="3">
        <f t="shared" si="30"/>
        <v>0.18633876881221856</v>
      </c>
      <c r="S74" s="7">
        <f t="shared" si="31"/>
        <v>5.3665697502152234</v>
      </c>
    </row>
    <row r="75" spans="1:19" x14ac:dyDescent="0.3">
      <c r="A75" s="1">
        <v>20</v>
      </c>
      <c r="B75" s="5">
        <v>0.70833333333333337</v>
      </c>
      <c r="C75" s="1" t="s">
        <v>19</v>
      </c>
      <c r="D75" s="1">
        <v>9</v>
      </c>
      <c r="E75" s="1">
        <v>1</v>
      </c>
      <c r="F75" s="1" t="s">
        <v>79</v>
      </c>
      <c r="G75" s="1">
        <v>61.15</v>
      </c>
      <c r="H75" s="1">
        <f>1+COUNTIFS(A:A,A75,G:G,"&gt;"&amp;G75)</f>
        <v>3</v>
      </c>
      <c r="I75" s="2">
        <f>AVERAGEIF(A:A,A75,G:G)</f>
        <v>51.375999999999998</v>
      </c>
      <c r="J75" s="2">
        <f t="shared" si="24"/>
        <v>9.7740000000000009</v>
      </c>
      <c r="K75" s="2">
        <f t="shared" si="25"/>
        <v>99.774000000000001</v>
      </c>
      <c r="L75" s="2">
        <f t="shared" si="26"/>
        <v>397.99522192547494</v>
      </c>
      <c r="M75" s="2">
        <f>SUMIF(A:A,A75,L:L)</f>
        <v>2907.5869584190527</v>
      </c>
      <c r="N75" s="3">
        <f t="shared" si="27"/>
        <v>0.13688162301494072</v>
      </c>
      <c r="O75" s="6">
        <f t="shared" si="28"/>
        <v>7.3055825754699688</v>
      </c>
      <c r="P75" s="3">
        <f t="shared" si="29"/>
        <v>0.13688162301494072</v>
      </c>
      <c r="Q75" s="3">
        <f>IF(ISNUMBER(P75),SUMIF(A:A,A75,P:P),"")</f>
        <v>0.91388561042776129</v>
      </c>
      <c r="R75" s="3">
        <f t="shared" si="30"/>
        <v>0.14977982085840122</v>
      </c>
      <c r="S75" s="7">
        <f t="shared" si="31"/>
        <v>6.6764667915137883</v>
      </c>
    </row>
    <row r="76" spans="1:19" x14ac:dyDescent="0.3">
      <c r="A76" s="1">
        <v>20</v>
      </c>
      <c r="B76" s="5">
        <v>0.70833333333333337</v>
      </c>
      <c r="C76" s="1" t="s">
        <v>19</v>
      </c>
      <c r="D76" s="1">
        <v>9</v>
      </c>
      <c r="E76" s="1">
        <v>2</v>
      </c>
      <c r="F76" s="1" t="s">
        <v>80</v>
      </c>
      <c r="G76" s="1">
        <v>59.78</v>
      </c>
      <c r="H76" s="1">
        <f>1+COUNTIFS(A:A,A76,G:G,"&gt;"&amp;G76)</f>
        <v>4</v>
      </c>
      <c r="I76" s="2">
        <f>AVERAGEIF(A:A,A76,G:G)</f>
        <v>51.375999999999998</v>
      </c>
      <c r="J76" s="2">
        <f t="shared" si="24"/>
        <v>8.4040000000000035</v>
      </c>
      <c r="K76" s="2">
        <f t="shared" si="25"/>
        <v>98.403999999999996</v>
      </c>
      <c r="L76" s="2">
        <f t="shared" si="26"/>
        <v>366.58851262028702</v>
      </c>
      <c r="M76" s="2">
        <f>SUMIF(A:A,A76,L:L)</f>
        <v>2907.5869584190527</v>
      </c>
      <c r="N76" s="3">
        <f t="shared" si="27"/>
        <v>0.12607998242625659</v>
      </c>
      <c r="O76" s="6">
        <f t="shared" si="28"/>
        <v>7.9314731867518606</v>
      </c>
      <c r="P76" s="3">
        <f t="shared" si="29"/>
        <v>0.12607998242625659</v>
      </c>
      <c r="Q76" s="3">
        <f>IF(ISNUMBER(P76),SUMIF(A:A,A76,P:P),"")</f>
        <v>0.91388561042776129</v>
      </c>
      <c r="R76" s="3">
        <f t="shared" si="30"/>
        <v>0.13796035410519539</v>
      </c>
      <c r="S76" s="7">
        <f t="shared" si="31"/>
        <v>7.2484592148661458</v>
      </c>
    </row>
    <row r="77" spans="1:19" x14ac:dyDescent="0.3">
      <c r="A77" s="1">
        <v>20</v>
      </c>
      <c r="B77" s="5">
        <v>0.70833333333333337</v>
      </c>
      <c r="C77" s="1" t="s">
        <v>19</v>
      </c>
      <c r="D77" s="1">
        <v>9</v>
      </c>
      <c r="E77" s="1">
        <v>4</v>
      </c>
      <c r="F77" s="1" t="s">
        <v>82</v>
      </c>
      <c r="G77" s="1">
        <v>56.85</v>
      </c>
      <c r="H77" s="1">
        <f>1+COUNTIFS(A:A,A77,G:G,"&gt;"&amp;G77)</f>
        <v>5</v>
      </c>
      <c r="I77" s="2">
        <f>AVERAGEIF(A:A,A77,G:G)</f>
        <v>51.375999999999998</v>
      </c>
      <c r="J77" s="2">
        <f t="shared" si="24"/>
        <v>5.4740000000000038</v>
      </c>
      <c r="K77" s="2">
        <f t="shared" si="25"/>
        <v>95.474000000000004</v>
      </c>
      <c r="L77" s="2">
        <f t="shared" si="26"/>
        <v>307.48921086096061</v>
      </c>
      <c r="M77" s="2">
        <f>SUMIF(A:A,A77,L:L)</f>
        <v>2907.5869584190527</v>
      </c>
      <c r="N77" s="3">
        <f t="shared" si="27"/>
        <v>0.10575408930440115</v>
      </c>
      <c r="O77" s="6">
        <f t="shared" si="28"/>
        <v>9.4558991200956157</v>
      </c>
      <c r="P77" s="3">
        <f t="shared" si="29"/>
        <v>0.10575408930440115</v>
      </c>
      <c r="Q77" s="3">
        <f>IF(ISNUMBER(P77),SUMIF(A:A,A77,P:P),"")</f>
        <v>0.91388561042776129</v>
      </c>
      <c r="R77" s="3">
        <f t="shared" si="30"/>
        <v>0.1157191754610306</v>
      </c>
      <c r="S77" s="7">
        <f t="shared" si="31"/>
        <v>8.6416101395119114</v>
      </c>
    </row>
    <row r="78" spans="1:19" x14ac:dyDescent="0.3">
      <c r="A78" s="1">
        <v>20</v>
      </c>
      <c r="B78" s="5">
        <v>0.70833333333333337</v>
      </c>
      <c r="C78" s="1" t="s">
        <v>19</v>
      </c>
      <c r="D78" s="1">
        <v>9</v>
      </c>
      <c r="E78" s="1">
        <v>10</v>
      </c>
      <c r="F78" s="1" t="s">
        <v>87</v>
      </c>
      <c r="G78" s="1">
        <v>56.19</v>
      </c>
      <c r="H78" s="1">
        <f>1+COUNTIFS(A:A,A78,G:G,"&gt;"&amp;G78)</f>
        <v>6</v>
      </c>
      <c r="I78" s="2">
        <f>AVERAGEIF(A:A,A78,G:G)</f>
        <v>51.375999999999998</v>
      </c>
      <c r="J78" s="2">
        <f t="shared" si="24"/>
        <v>4.8140000000000001</v>
      </c>
      <c r="K78" s="2">
        <f t="shared" si="25"/>
        <v>94.813999999999993</v>
      </c>
      <c r="L78" s="2">
        <f t="shared" si="26"/>
        <v>295.55058304081444</v>
      </c>
      <c r="M78" s="2">
        <f>SUMIF(A:A,A78,L:L)</f>
        <v>2907.5869584190527</v>
      </c>
      <c r="N78" s="3">
        <f t="shared" si="27"/>
        <v>0.10164806324537742</v>
      </c>
      <c r="O78" s="6">
        <f t="shared" si="28"/>
        <v>9.8378657504374658</v>
      </c>
      <c r="P78" s="3">
        <f t="shared" si="29"/>
        <v>0.10164806324537742</v>
      </c>
      <c r="Q78" s="3">
        <f>IF(ISNUMBER(P78),SUMIF(A:A,A78,P:P),"")</f>
        <v>0.91388561042776129</v>
      </c>
      <c r="R78" s="3">
        <f t="shared" si="30"/>
        <v>0.11122624329077591</v>
      </c>
      <c r="S78" s="7">
        <f t="shared" si="31"/>
        <v>8.9906839466449089</v>
      </c>
    </row>
    <row r="79" spans="1:19" x14ac:dyDescent="0.3">
      <c r="A79" s="1">
        <v>20</v>
      </c>
      <c r="B79" s="5">
        <v>0.70833333333333337</v>
      </c>
      <c r="C79" s="1" t="s">
        <v>19</v>
      </c>
      <c r="D79" s="1">
        <v>9</v>
      </c>
      <c r="E79" s="1">
        <v>3</v>
      </c>
      <c r="F79" s="1" t="s">
        <v>81</v>
      </c>
      <c r="G79" s="1">
        <v>50.67</v>
      </c>
      <c r="H79" s="1">
        <f>1+COUNTIFS(A:A,A79,G:G,"&gt;"&amp;G79)</f>
        <v>7</v>
      </c>
      <c r="I79" s="2">
        <f>AVERAGEIF(A:A,A79,G:G)</f>
        <v>51.375999999999998</v>
      </c>
      <c r="J79" s="2">
        <f t="shared" si="24"/>
        <v>-0.70599999999999596</v>
      </c>
      <c r="K79" s="2">
        <f t="shared" si="25"/>
        <v>89.294000000000011</v>
      </c>
      <c r="L79" s="2">
        <f t="shared" si="26"/>
        <v>212.22350750661317</v>
      </c>
      <c r="M79" s="2">
        <f>SUMIF(A:A,A79,L:L)</f>
        <v>2907.5869584190527</v>
      </c>
      <c r="N79" s="3">
        <f t="shared" si="27"/>
        <v>7.2989565072889798E-2</v>
      </c>
      <c r="O79" s="6">
        <f t="shared" si="28"/>
        <v>13.70058855675283</v>
      </c>
      <c r="P79" s="3">
        <f t="shared" si="29"/>
        <v>7.2989565072889798E-2</v>
      </c>
      <c r="Q79" s="3">
        <f>IF(ISNUMBER(P79),SUMIF(A:A,A79,P:P),"")</f>
        <v>0.91388561042776129</v>
      </c>
      <c r="R79" s="3">
        <f t="shared" si="30"/>
        <v>7.9867287809385318E-2</v>
      </c>
      <c r="S79" s="7">
        <f t="shared" si="31"/>
        <v>12.520770736407661</v>
      </c>
    </row>
    <row r="80" spans="1:19" x14ac:dyDescent="0.3">
      <c r="A80" s="1">
        <v>20</v>
      </c>
      <c r="B80" s="5">
        <v>0.70833333333333337</v>
      </c>
      <c r="C80" s="1" t="s">
        <v>19</v>
      </c>
      <c r="D80" s="1">
        <v>9</v>
      </c>
      <c r="E80" s="1">
        <v>5</v>
      </c>
      <c r="F80" s="1" t="s">
        <v>83</v>
      </c>
      <c r="G80" s="1">
        <v>42.17</v>
      </c>
      <c r="H80" s="1">
        <f>1+COUNTIFS(A:A,A80,G:G,"&gt;"&amp;G80)</f>
        <v>8</v>
      </c>
      <c r="I80" s="2">
        <f>AVERAGEIF(A:A,A80,G:G)</f>
        <v>51.375999999999998</v>
      </c>
      <c r="J80" s="2">
        <f t="shared" ref="J80:J82" si="32">G80-I80</f>
        <v>-9.205999999999996</v>
      </c>
      <c r="K80" s="2">
        <f t="shared" ref="K80:K82" si="33">90+J80</f>
        <v>80.794000000000011</v>
      </c>
      <c r="L80" s="2">
        <f t="shared" ref="L80:L82" si="34">EXP(0.06*K80)</f>
        <v>127.43927797775285</v>
      </c>
      <c r="M80" s="2">
        <f>SUMIF(A:A,A80,L:L)</f>
        <v>2907.5869584190527</v>
      </c>
      <c r="N80" s="3">
        <f t="shared" ref="N80:N82" si="35">L80/M80</f>
        <v>4.3829911125700477E-2</v>
      </c>
      <c r="O80" s="6">
        <f t="shared" ref="O80:O82" si="36">1/N80</f>
        <v>22.815469489136873</v>
      </c>
      <c r="P80" s="3" t="str">
        <f t="shared" ref="P80:P82" si="37">IF(O80&gt;21,"",N80)</f>
        <v/>
      </c>
      <c r="Q80" s="3" t="str">
        <f>IF(ISNUMBER(P80),SUMIF(A:A,A80,P:P),"")</f>
        <v/>
      </c>
      <c r="R80" s="3" t="str">
        <f t="shared" ref="R80:R82" si="38">IFERROR(P80*(1/Q80),"")</f>
        <v/>
      </c>
      <c r="S80" s="7" t="str">
        <f t="shared" ref="S80:S82" si="39">IFERROR(1/R80,"")</f>
        <v/>
      </c>
    </row>
    <row r="81" spans="1:19" x14ac:dyDescent="0.3">
      <c r="A81" s="1">
        <v>20</v>
      </c>
      <c r="B81" s="5">
        <v>0.70833333333333337</v>
      </c>
      <c r="C81" s="1" t="s">
        <v>19</v>
      </c>
      <c r="D81" s="1">
        <v>9</v>
      </c>
      <c r="E81" s="1">
        <v>6</v>
      </c>
      <c r="F81" s="1" t="s">
        <v>84</v>
      </c>
      <c r="G81" s="1">
        <v>37.049999999999997</v>
      </c>
      <c r="H81" s="1">
        <f>1+COUNTIFS(A:A,A81,G:G,"&gt;"&amp;G81)</f>
        <v>9</v>
      </c>
      <c r="I81" s="2">
        <f>AVERAGEIF(A:A,A81,G:G)</f>
        <v>51.375999999999998</v>
      </c>
      <c r="J81" s="2">
        <f t="shared" si="32"/>
        <v>-14.326000000000001</v>
      </c>
      <c r="K81" s="2">
        <f t="shared" si="33"/>
        <v>75.674000000000007</v>
      </c>
      <c r="L81" s="2">
        <f t="shared" si="34"/>
        <v>93.732033142126326</v>
      </c>
      <c r="M81" s="2">
        <f>SUMIF(A:A,A81,L:L)</f>
        <v>2907.5869584190527</v>
      </c>
      <c r="N81" s="3">
        <f t="shared" si="35"/>
        <v>3.2237052402068624E-2</v>
      </c>
      <c r="O81" s="6">
        <f t="shared" si="36"/>
        <v>31.020205803177927</v>
      </c>
      <c r="P81" s="3" t="str">
        <f t="shared" si="37"/>
        <v/>
      </c>
      <c r="Q81" s="3" t="str">
        <f>IF(ISNUMBER(P81),SUMIF(A:A,A81,P:P),"")</f>
        <v/>
      </c>
      <c r="R81" s="3" t="str">
        <f t="shared" si="38"/>
        <v/>
      </c>
      <c r="S81" s="7" t="str">
        <f t="shared" si="39"/>
        <v/>
      </c>
    </row>
    <row r="82" spans="1:19" x14ac:dyDescent="0.3">
      <c r="A82" s="1">
        <v>20</v>
      </c>
      <c r="B82" s="5">
        <v>0.70833333333333337</v>
      </c>
      <c r="C82" s="1" t="s">
        <v>19</v>
      </c>
      <c r="D82" s="1">
        <v>9</v>
      </c>
      <c r="E82" s="1">
        <v>12</v>
      </c>
      <c r="F82" s="1" t="s">
        <v>88</v>
      </c>
      <c r="G82" s="1">
        <v>17.62</v>
      </c>
      <c r="H82" s="1">
        <f>1+COUNTIFS(A:A,A82,G:G,"&gt;"&amp;G82)</f>
        <v>10</v>
      </c>
      <c r="I82" s="2">
        <f>AVERAGEIF(A:A,A82,G:G)</f>
        <v>51.375999999999998</v>
      </c>
      <c r="J82" s="2">
        <f t="shared" si="32"/>
        <v>-33.756</v>
      </c>
      <c r="K82" s="2">
        <f t="shared" si="33"/>
        <v>56.244</v>
      </c>
      <c r="L82" s="2">
        <f t="shared" si="34"/>
        <v>29.213764932580052</v>
      </c>
      <c r="M82" s="2">
        <f>SUMIF(A:A,A82,L:L)</f>
        <v>2907.5869584190527</v>
      </c>
      <c r="N82" s="3">
        <f t="shared" si="35"/>
        <v>1.0047426044469707E-2</v>
      </c>
      <c r="O82" s="6">
        <f t="shared" si="36"/>
        <v>99.527978168141772</v>
      </c>
      <c r="P82" s="3" t="str">
        <f t="shared" si="37"/>
        <v/>
      </c>
      <c r="Q82" s="3" t="str">
        <f>IF(ISNUMBER(P82),SUMIF(A:A,A82,P:P),"")</f>
        <v/>
      </c>
      <c r="R82" s="3" t="str">
        <f t="shared" si="38"/>
        <v/>
      </c>
      <c r="S82" s="7" t="str">
        <f t="shared" si="39"/>
        <v/>
      </c>
    </row>
  </sheetData>
  <autoFilter ref="A7:S30" xr:uid="{00000000-0009-0000-0000-000000000000}"/>
  <sortState xmlns:xlrd2="http://schemas.microsoft.com/office/spreadsheetml/2017/richdata2" ref="A8:T82">
    <sortCondition ref="B8:B82"/>
    <sortCondition ref="H8:H82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41:G1048576 G7">
    <cfRule type="colorScale" priority="1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40">
    <cfRule type="colorScale" priority="1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4" fitToHeight="0" orientation="portrait" r:id="rId1"/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25082022 -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2022-08-24T22:48:58Z</cp:lastPrinted>
  <dcterms:created xsi:type="dcterms:W3CDTF">2016-03-11T05:58:01Z</dcterms:created>
  <dcterms:modified xsi:type="dcterms:W3CDTF">2022-08-24T22:49:08Z</dcterms:modified>
</cp:coreProperties>
</file>