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9_{A4F380A4-EC09-42C0-9565-2A4854194C5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13122022 - Mornington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13122022 - Mornington'!$A$7:$S$7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6" i="1" l="1"/>
  <c r="I36" i="1"/>
  <c r="J36" i="1" s="1"/>
  <c r="K36" i="1" s="1"/>
  <c r="L36" i="1" s="1"/>
  <c r="H32" i="1"/>
  <c r="I32" i="1"/>
  <c r="J32" i="1" s="1"/>
  <c r="K32" i="1" s="1"/>
  <c r="L32" i="1" s="1"/>
  <c r="H34" i="1"/>
  <c r="I34" i="1"/>
  <c r="J34" i="1" s="1"/>
  <c r="K34" i="1" s="1"/>
  <c r="L34" i="1" s="1"/>
  <c r="H30" i="1"/>
  <c r="I30" i="1"/>
  <c r="J30" i="1" s="1"/>
  <c r="K30" i="1" s="1"/>
  <c r="L30" i="1" s="1"/>
  <c r="H29" i="1"/>
  <c r="I29" i="1"/>
  <c r="J29" i="1" s="1"/>
  <c r="K29" i="1" s="1"/>
  <c r="L29" i="1" s="1"/>
  <c r="H27" i="1"/>
  <c r="I27" i="1"/>
  <c r="J27" i="1" s="1"/>
  <c r="K27" i="1" s="1"/>
  <c r="L27" i="1" s="1"/>
  <c r="H28" i="1"/>
  <c r="I28" i="1"/>
  <c r="J28" i="1" s="1"/>
  <c r="K28" i="1" s="1"/>
  <c r="L28" i="1" s="1"/>
  <c r="H33" i="1"/>
  <c r="I33" i="1"/>
  <c r="J33" i="1" s="1"/>
  <c r="K33" i="1" s="1"/>
  <c r="L33" i="1" s="1"/>
  <c r="H35" i="1"/>
  <c r="I35" i="1"/>
  <c r="J35" i="1" s="1"/>
  <c r="K35" i="1" s="1"/>
  <c r="L35" i="1" s="1"/>
  <c r="H37" i="1"/>
  <c r="I37" i="1"/>
  <c r="J37" i="1" s="1"/>
  <c r="K37" i="1" s="1"/>
  <c r="L37" i="1" s="1"/>
  <c r="H31" i="1"/>
  <c r="I31" i="1"/>
  <c r="J31" i="1" s="1"/>
  <c r="K31" i="1" s="1"/>
  <c r="L31" i="1" s="1"/>
  <c r="H46" i="1"/>
  <c r="I46" i="1"/>
  <c r="J46" i="1" s="1"/>
  <c r="K46" i="1" s="1"/>
  <c r="L46" i="1" s="1"/>
  <c r="H48" i="1"/>
  <c r="I48" i="1"/>
  <c r="J48" i="1" s="1"/>
  <c r="K48" i="1" s="1"/>
  <c r="L48" i="1" s="1"/>
  <c r="H45" i="1"/>
  <c r="I45" i="1"/>
  <c r="J45" i="1" s="1"/>
  <c r="K45" i="1" s="1"/>
  <c r="L45" i="1" s="1"/>
  <c r="H47" i="1"/>
  <c r="I47" i="1"/>
  <c r="J47" i="1" s="1"/>
  <c r="K47" i="1" s="1"/>
  <c r="L47" i="1" s="1"/>
  <c r="H41" i="1"/>
  <c r="I41" i="1"/>
  <c r="J41" i="1" s="1"/>
  <c r="K41" i="1" s="1"/>
  <c r="L41" i="1" s="1"/>
  <c r="H39" i="1"/>
  <c r="I39" i="1"/>
  <c r="J39" i="1" s="1"/>
  <c r="K39" i="1" s="1"/>
  <c r="L39" i="1" s="1"/>
  <c r="H40" i="1"/>
  <c r="I40" i="1"/>
  <c r="J40" i="1" s="1"/>
  <c r="K40" i="1" s="1"/>
  <c r="L40" i="1" s="1"/>
  <c r="H42" i="1"/>
  <c r="I42" i="1"/>
  <c r="J42" i="1" s="1"/>
  <c r="K42" i="1" s="1"/>
  <c r="L42" i="1" s="1"/>
  <c r="H44" i="1"/>
  <c r="I44" i="1"/>
  <c r="J44" i="1" s="1"/>
  <c r="K44" i="1" s="1"/>
  <c r="L44" i="1" s="1"/>
  <c r="H43" i="1"/>
  <c r="I43" i="1"/>
  <c r="J43" i="1" s="1"/>
  <c r="K43" i="1" s="1"/>
  <c r="L43" i="1" s="1"/>
  <c r="H50" i="1"/>
  <c r="I50" i="1"/>
  <c r="J50" i="1" s="1"/>
  <c r="K50" i="1" s="1"/>
  <c r="L50" i="1" s="1"/>
  <c r="H49" i="1"/>
  <c r="I49" i="1"/>
  <c r="J49" i="1" s="1"/>
  <c r="K49" i="1" s="1"/>
  <c r="L49" i="1" s="1"/>
  <c r="H21" i="1"/>
  <c r="I21" i="1"/>
  <c r="J21" i="1" s="1"/>
  <c r="K21" i="1" s="1"/>
  <c r="L21" i="1" s="1"/>
  <c r="H22" i="1"/>
  <c r="I22" i="1"/>
  <c r="J22" i="1" s="1"/>
  <c r="K22" i="1" s="1"/>
  <c r="L22" i="1" s="1"/>
  <c r="H23" i="1"/>
  <c r="I23" i="1"/>
  <c r="J23" i="1" s="1"/>
  <c r="K23" i="1" s="1"/>
  <c r="L23" i="1" s="1"/>
  <c r="H24" i="1"/>
  <c r="I24" i="1"/>
  <c r="J24" i="1" s="1"/>
  <c r="K24" i="1" s="1"/>
  <c r="L24" i="1" s="1"/>
  <c r="H15" i="1"/>
  <c r="I15" i="1"/>
  <c r="J15" i="1" s="1"/>
  <c r="K15" i="1" s="1"/>
  <c r="L15" i="1" s="1"/>
  <c r="H8" i="1"/>
  <c r="I8" i="1"/>
  <c r="J8" i="1" s="1"/>
  <c r="K8" i="1" s="1"/>
  <c r="L8" i="1" s="1"/>
  <c r="H11" i="1"/>
  <c r="I11" i="1"/>
  <c r="J11" i="1" s="1"/>
  <c r="K11" i="1" s="1"/>
  <c r="L11" i="1" s="1"/>
  <c r="H9" i="1"/>
  <c r="I9" i="1"/>
  <c r="J9" i="1" s="1"/>
  <c r="K9" i="1" s="1"/>
  <c r="L9" i="1" s="1"/>
  <c r="H13" i="1"/>
  <c r="I13" i="1"/>
  <c r="J13" i="1" s="1"/>
  <c r="K13" i="1" s="1"/>
  <c r="L13" i="1" s="1"/>
  <c r="H10" i="1"/>
  <c r="I10" i="1"/>
  <c r="J10" i="1" s="1"/>
  <c r="K10" i="1" s="1"/>
  <c r="L10" i="1" s="1"/>
  <c r="H12" i="1"/>
  <c r="I12" i="1"/>
  <c r="J12" i="1" s="1"/>
  <c r="K12" i="1" s="1"/>
  <c r="L12" i="1" s="1"/>
  <c r="H14" i="1"/>
  <c r="I14" i="1"/>
  <c r="J14" i="1" s="1"/>
  <c r="K14" i="1" s="1"/>
  <c r="L14" i="1" s="1"/>
  <c r="H16" i="1"/>
  <c r="I16" i="1"/>
  <c r="J16" i="1" s="1"/>
  <c r="K16" i="1" s="1"/>
  <c r="L16" i="1" s="1"/>
  <c r="H18" i="1"/>
  <c r="I18" i="1"/>
  <c r="J18" i="1" s="1"/>
  <c r="K18" i="1" s="1"/>
  <c r="L18" i="1" s="1"/>
  <c r="H19" i="1"/>
  <c r="I19" i="1"/>
  <c r="J19" i="1" s="1"/>
  <c r="K19" i="1" s="1"/>
  <c r="L19" i="1" s="1"/>
  <c r="H20" i="1"/>
  <c r="I20" i="1"/>
  <c r="J20" i="1" s="1"/>
  <c r="K20" i="1" s="1"/>
  <c r="L20" i="1" s="1"/>
  <c r="H25" i="1"/>
  <c r="I25" i="1"/>
  <c r="J25" i="1" s="1"/>
  <c r="K25" i="1" s="1"/>
  <c r="L25" i="1" s="1"/>
  <c r="M43" i="1" l="1"/>
  <c r="N43" i="1" s="1"/>
  <c r="O43" i="1" s="1"/>
  <c r="P43" i="1" s="1"/>
  <c r="M42" i="1"/>
  <c r="N42" i="1" s="1"/>
  <c r="O42" i="1" s="1"/>
  <c r="P42" i="1" s="1"/>
  <c r="M44" i="1"/>
  <c r="N44" i="1" s="1"/>
  <c r="O44" i="1" s="1"/>
  <c r="P44" i="1" s="1"/>
  <c r="M47" i="1"/>
  <c r="N47" i="1" s="1"/>
  <c r="O47" i="1" s="1"/>
  <c r="P47" i="1" s="1"/>
  <c r="M50" i="1"/>
  <c r="N50" i="1" s="1"/>
  <c r="O50" i="1" s="1"/>
  <c r="P50" i="1" s="1"/>
  <c r="M46" i="1"/>
  <c r="N46" i="1" s="1"/>
  <c r="O46" i="1" s="1"/>
  <c r="P46" i="1" s="1"/>
  <c r="M39" i="1"/>
  <c r="N39" i="1" s="1"/>
  <c r="O39" i="1" s="1"/>
  <c r="P39" i="1" s="1"/>
  <c r="M45" i="1"/>
  <c r="N45" i="1" s="1"/>
  <c r="O45" i="1" s="1"/>
  <c r="P45" i="1" s="1"/>
  <c r="M49" i="1"/>
  <c r="N49" i="1" s="1"/>
  <c r="O49" i="1" s="1"/>
  <c r="P49" i="1" s="1"/>
  <c r="M41" i="1"/>
  <c r="N41" i="1" s="1"/>
  <c r="O41" i="1" s="1"/>
  <c r="P41" i="1" s="1"/>
  <c r="M40" i="1"/>
  <c r="N40" i="1" s="1"/>
  <c r="O40" i="1" s="1"/>
  <c r="P40" i="1" s="1"/>
  <c r="M48" i="1"/>
  <c r="N48" i="1" s="1"/>
  <c r="O48" i="1" s="1"/>
  <c r="P48" i="1" s="1"/>
  <c r="M34" i="1"/>
  <c r="N34" i="1" s="1"/>
  <c r="O34" i="1" s="1"/>
  <c r="P34" i="1" s="1"/>
  <c r="M35" i="1"/>
  <c r="N35" i="1" s="1"/>
  <c r="O35" i="1" s="1"/>
  <c r="P35" i="1" s="1"/>
  <c r="M28" i="1"/>
  <c r="N28" i="1" s="1"/>
  <c r="O28" i="1" s="1"/>
  <c r="P28" i="1" s="1"/>
  <c r="M29" i="1"/>
  <c r="N29" i="1" s="1"/>
  <c r="O29" i="1" s="1"/>
  <c r="P29" i="1" s="1"/>
  <c r="M33" i="1"/>
  <c r="N33" i="1" s="1"/>
  <c r="O33" i="1" s="1"/>
  <c r="P33" i="1" s="1"/>
  <c r="M36" i="1"/>
  <c r="N36" i="1" s="1"/>
  <c r="O36" i="1" s="1"/>
  <c r="P36" i="1" s="1"/>
  <c r="M31" i="1"/>
  <c r="N31" i="1" s="1"/>
  <c r="O31" i="1" s="1"/>
  <c r="P31" i="1" s="1"/>
  <c r="M37" i="1"/>
  <c r="N37" i="1" s="1"/>
  <c r="O37" i="1" s="1"/>
  <c r="P37" i="1" s="1"/>
  <c r="M30" i="1"/>
  <c r="N30" i="1" s="1"/>
  <c r="O30" i="1" s="1"/>
  <c r="P30" i="1" s="1"/>
  <c r="M32" i="1"/>
  <c r="N32" i="1" s="1"/>
  <c r="O32" i="1" s="1"/>
  <c r="P32" i="1" s="1"/>
  <c r="M27" i="1"/>
  <c r="N27" i="1" s="1"/>
  <c r="O27" i="1" s="1"/>
  <c r="P27" i="1" s="1"/>
  <c r="M23" i="1"/>
  <c r="N23" i="1" s="1"/>
  <c r="O23" i="1" s="1"/>
  <c r="P23" i="1" s="1"/>
  <c r="M22" i="1"/>
  <c r="N22" i="1" s="1"/>
  <c r="O22" i="1" s="1"/>
  <c r="P22" i="1" s="1"/>
  <c r="M24" i="1"/>
  <c r="N24" i="1" s="1"/>
  <c r="O24" i="1" s="1"/>
  <c r="P24" i="1" s="1"/>
  <c r="M21" i="1"/>
  <c r="N21" i="1" s="1"/>
  <c r="O21" i="1" s="1"/>
  <c r="P21" i="1" s="1"/>
  <c r="M19" i="1"/>
  <c r="N19" i="1" s="1"/>
  <c r="O19" i="1" s="1"/>
  <c r="P19" i="1" s="1"/>
  <c r="M18" i="1"/>
  <c r="N18" i="1" s="1"/>
  <c r="O18" i="1" s="1"/>
  <c r="P18" i="1" s="1"/>
  <c r="M25" i="1"/>
  <c r="N25" i="1" s="1"/>
  <c r="O25" i="1" s="1"/>
  <c r="P25" i="1" s="1"/>
  <c r="M20" i="1"/>
  <c r="N20" i="1" s="1"/>
  <c r="O20" i="1" s="1"/>
  <c r="P20" i="1" s="1"/>
  <c r="M16" i="1"/>
  <c r="N16" i="1" s="1"/>
  <c r="O16" i="1" s="1"/>
  <c r="P16" i="1" s="1"/>
  <c r="M10" i="1"/>
  <c r="N10" i="1" s="1"/>
  <c r="O10" i="1" s="1"/>
  <c r="P10" i="1" s="1"/>
  <c r="M11" i="1"/>
  <c r="N11" i="1" s="1"/>
  <c r="O11" i="1" s="1"/>
  <c r="P11" i="1" s="1"/>
  <c r="M13" i="1"/>
  <c r="N13" i="1" s="1"/>
  <c r="O13" i="1" s="1"/>
  <c r="P13" i="1" s="1"/>
  <c r="M14" i="1"/>
  <c r="N14" i="1" s="1"/>
  <c r="O14" i="1" s="1"/>
  <c r="P14" i="1" s="1"/>
  <c r="M8" i="1"/>
  <c r="N8" i="1" s="1"/>
  <c r="O8" i="1" s="1"/>
  <c r="P8" i="1" s="1"/>
  <c r="M9" i="1"/>
  <c r="N9" i="1" s="1"/>
  <c r="O9" i="1" s="1"/>
  <c r="P9" i="1" s="1"/>
  <c r="M12" i="1"/>
  <c r="N12" i="1" s="1"/>
  <c r="O12" i="1" s="1"/>
  <c r="P12" i="1" s="1"/>
  <c r="M15" i="1"/>
  <c r="N15" i="1" s="1"/>
  <c r="O15" i="1" s="1"/>
  <c r="P15" i="1" s="1"/>
  <c r="Q49" i="1" l="1"/>
  <c r="R49" i="1" s="1"/>
  <c r="S49" i="1" s="1"/>
  <c r="Q39" i="1"/>
  <c r="R39" i="1" s="1"/>
  <c r="S39" i="1" s="1"/>
  <c r="Q42" i="1"/>
  <c r="R42" i="1" s="1"/>
  <c r="S42" i="1" s="1"/>
  <c r="Q45" i="1"/>
  <c r="R45" i="1" s="1"/>
  <c r="S45" i="1" s="1"/>
  <c r="Q31" i="1"/>
  <c r="R31" i="1" s="1"/>
  <c r="S31" i="1" s="1"/>
  <c r="Q35" i="1"/>
  <c r="R35" i="1" s="1"/>
  <c r="S35" i="1" s="1"/>
  <c r="Q32" i="1"/>
  <c r="R32" i="1" s="1"/>
  <c r="S32" i="1" s="1"/>
  <c r="Q33" i="1"/>
  <c r="R33" i="1" s="1"/>
  <c r="S33" i="1" s="1"/>
  <c r="Q27" i="1"/>
  <c r="R27" i="1" s="1"/>
  <c r="S27" i="1" s="1"/>
  <c r="Q29" i="1"/>
  <c r="R29" i="1" s="1"/>
  <c r="S29" i="1" s="1"/>
  <c r="Q44" i="1"/>
  <c r="R44" i="1" s="1"/>
  <c r="S44" i="1" s="1"/>
  <c r="Q50" i="1"/>
  <c r="R50" i="1" s="1"/>
  <c r="S50" i="1" s="1"/>
  <c r="Q36" i="1"/>
  <c r="R36" i="1" s="1"/>
  <c r="S36" i="1" s="1"/>
  <c r="Q30" i="1"/>
  <c r="R30" i="1" s="1"/>
  <c r="S30" i="1" s="1"/>
  <c r="Q28" i="1"/>
  <c r="R28" i="1" s="1"/>
  <c r="S28" i="1" s="1"/>
  <c r="Q34" i="1"/>
  <c r="R34" i="1" s="1"/>
  <c r="S34" i="1" s="1"/>
  <c r="Q43" i="1"/>
  <c r="R43" i="1" s="1"/>
  <c r="S43" i="1" s="1"/>
  <c r="Q40" i="1"/>
  <c r="R40" i="1" s="1"/>
  <c r="S40" i="1" s="1"/>
  <c r="Q48" i="1"/>
  <c r="R48" i="1" s="1"/>
  <c r="S48" i="1" s="1"/>
  <c r="Q46" i="1"/>
  <c r="R46" i="1" s="1"/>
  <c r="S46" i="1" s="1"/>
  <c r="Q37" i="1"/>
  <c r="R37" i="1" s="1"/>
  <c r="S37" i="1" s="1"/>
  <c r="Q41" i="1"/>
  <c r="R41" i="1" s="1"/>
  <c r="S41" i="1" s="1"/>
  <c r="Q47" i="1"/>
  <c r="R47" i="1" s="1"/>
  <c r="S47" i="1" s="1"/>
  <c r="Q22" i="1"/>
  <c r="R22" i="1" s="1"/>
  <c r="S22" i="1" s="1"/>
  <c r="Q24" i="1"/>
  <c r="R24" i="1" s="1"/>
  <c r="S24" i="1" s="1"/>
  <c r="Q23" i="1"/>
  <c r="R23" i="1" s="1"/>
  <c r="S23" i="1" s="1"/>
  <c r="Q21" i="1"/>
  <c r="R21" i="1" s="1"/>
  <c r="S21" i="1" s="1"/>
  <c r="Q25" i="1"/>
  <c r="R25" i="1" s="1"/>
  <c r="S25" i="1" s="1"/>
  <c r="Q19" i="1"/>
  <c r="R19" i="1" s="1"/>
  <c r="S19" i="1" s="1"/>
  <c r="Q18" i="1"/>
  <c r="R18" i="1" s="1"/>
  <c r="S18" i="1" s="1"/>
  <c r="Q20" i="1"/>
  <c r="R20" i="1" s="1"/>
  <c r="S20" i="1" s="1"/>
  <c r="Q16" i="1"/>
  <c r="R16" i="1" s="1"/>
  <c r="S16" i="1" s="1"/>
  <c r="Q15" i="1"/>
  <c r="R15" i="1" s="1"/>
  <c r="S15" i="1" s="1"/>
  <c r="Q12" i="1"/>
  <c r="R12" i="1" s="1"/>
  <c r="S12" i="1" s="1"/>
  <c r="Q9" i="1"/>
  <c r="R9" i="1" s="1"/>
  <c r="S9" i="1" s="1"/>
  <c r="Q8" i="1"/>
  <c r="R8" i="1" s="1"/>
  <c r="S8" i="1" s="1"/>
  <c r="Q14" i="1"/>
  <c r="R14" i="1" s="1"/>
  <c r="S14" i="1" s="1"/>
  <c r="Q11" i="1"/>
  <c r="R11" i="1" s="1"/>
  <c r="S11" i="1" s="1"/>
  <c r="Q13" i="1"/>
  <c r="R13" i="1" s="1"/>
  <c r="S13" i="1" s="1"/>
  <c r="Q10" i="1"/>
  <c r="R10" i="1" s="1"/>
  <c r="S10" i="1" s="1"/>
</calcChain>
</file>

<file path=xl/sharedStrings.xml><?xml version="1.0" encoding="utf-8"?>
<sst xmlns="http://schemas.openxmlformats.org/spreadsheetml/2006/main" count="99" uniqueCount="60">
  <si>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</si>
  <si>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</si>
  <si>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</si>
  <si>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</si>
  <si>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</si>
  <si>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</si>
  <si>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</si>
  <si>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</si>
  <si>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</si>
  <si>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</si>
  <si>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</si>
  <si>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</si>
  <si>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</si>
  <si>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</si>
  <si>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</si>
  <si>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</si>
  <si>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</si>
  <si>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</si>
  <si>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</si>
  <si>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>Mornington</t>
  </si>
  <si>
    <t xml:space="preserve">Strategy            </t>
  </si>
  <si>
    <t xml:space="preserve">Waterworld          </t>
  </si>
  <si>
    <t xml:space="preserve">Rusheen             </t>
  </si>
  <si>
    <t xml:space="preserve">Isolating           </t>
  </si>
  <si>
    <t xml:space="preserve">Only Need Time      </t>
  </si>
  <si>
    <t xml:space="preserve">Vegas Diva          </t>
  </si>
  <si>
    <t xml:space="preserve">Brilliant Melody    </t>
  </si>
  <si>
    <t xml:space="preserve">Over Boost          </t>
  </si>
  <si>
    <t xml:space="preserve">Steel Choice        </t>
  </si>
  <si>
    <t xml:space="preserve">Breasley            </t>
  </si>
  <si>
    <t xml:space="preserve">Dance Ready         </t>
  </si>
  <si>
    <t xml:space="preserve">Allyrock            </t>
  </si>
  <si>
    <t xml:space="preserve">Roederer            </t>
  </si>
  <si>
    <t xml:space="preserve">Lets Say Grace      </t>
  </si>
  <si>
    <t xml:space="preserve">Single Tail         </t>
  </si>
  <si>
    <t xml:space="preserve">Under The Pump      </t>
  </si>
  <si>
    <t xml:space="preserve">She Zed So          </t>
  </si>
  <si>
    <t xml:space="preserve">Bella Nights        </t>
  </si>
  <si>
    <t xml:space="preserve">Zumoradda           </t>
  </si>
  <si>
    <t xml:space="preserve">Karatemiss          </t>
  </si>
  <si>
    <t xml:space="preserve">Scientific          </t>
  </si>
  <si>
    <t xml:space="preserve">The Sisters         </t>
  </si>
  <si>
    <t xml:space="preserve">Nicking Gracie      </t>
  </si>
  <si>
    <t xml:space="preserve">Royal Signal        </t>
  </si>
  <si>
    <t xml:space="preserve">Korobeiniki         </t>
  </si>
  <si>
    <t xml:space="preserve">Fabiola             </t>
  </si>
  <si>
    <t xml:space="preserve">Delightful Icing    </t>
  </si>
  <si>
    <t xml:space="preserve">Woman In Red        </t>
  </si>
  <si>
    <t xml:space="preserve">Inkslinger          </t>
  </si>
  <si>
    <t xml:space="preserve">Diamatti            </t>
  </si>
  <si>
    <t xml:space="preserve">Abrazen Laugh       </t>
  </si>
  <si>
    <t xml:space="preserve">Panama Papers       </t>
  </si>
  <si>
    <t xml:space="preserve">Cold One            </t>
  </si>
  <si>
    <t xml:space="preserve">Frostick            </t>
  </si>
  <si>
    <t xml:space="preserve">Islero              </t>
  </si>
  <si>
    <t xml:space="preserve">State Of Class      </t>
  </si>
  <si>
    <t xml:space="preserve">Banderas            </t>
  </si>
  <si>
    <t xml:space="preserve">Fortune Follows     </t>
  </si>
  <si>
    <t xml:space="preserve">Trail Blazer        </t>
  </si>
  <si>
    <t xml:space="preserve">Mandragorian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</si>
</sst>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championbets.com.au/bet/mz8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30480</xdr:colOff>
      <xdr:row>5</xdr:row>
      <xdr:rowOff>103763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741561-C0CD-6283-BC02-09652265A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301740" cy="10181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7:S50"/>
  <sheetViews>
    <sheetView tabSelected="1" topLeftCell="B1" zoomScaleNormal="100" workbookViewId="0">
      <pane ySplit="7" topLeftCell="A8" activePane="bottomLeft" state="frozen"/>
      <selection activeCell="B1" sqref="B1"/>
      <selection pane="bottomLeft" activeCell="Z14" sqref="Z14"/>
    </sheetView>
  </sheetViews>
  <sheetFormatPr defaultColWidth="8.88671875" defaultRowHeight="14.4" x14ac:dyDescent="0.3"/>
  <cols>
    <col min="1" max="1" width="9.6640625" style="9" hidden="1" customWidth="1"/>
    <col min="2" max="2" width="7.88671875" style="9" bestFit="1" customWidth="1"/>
    <col min="3" max="3" width="14.77734375" style="9" bestFit="1" customWidth="1"/>
    <col min="4" max="4" width="5.88671875" style="9" bestFit="1" customWidth="1"/>
    <col min="5" max="5" width="5.6640625" style="9" bestFit="1" customWidth="1"/>
    <col min="6" max="6" width="25.33203125" style="9" bestFit="1" customWidth="1"/>
    <col min="7" max="7" width="13.21875" style="10" customWidth="1"/>
    <col min="8" max="8" width="7.88671875" style="10" bestFit="1" customWidth="1"/>
    <col min="9" max="9" width="10.88671875" style="10" hidden="1" customWidth="1"/>
    <col min="10" max="10" width="9.5546875" style="10" hidden="1" customWidth="1"/>
    <col min="11" max="11" width="14" style="10" hidden="1" customWidth="1"/>
    <col min="12" max="13" width="7.5546875" style="10" hidden="1" customWidth="1"/>
    <col min="14" max="14" width="8.554687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10.77734375" style="12" customWidth="1"/>
    <col min="20" max="16384" width="8.88671875" style="8"/>
  </cols>
  <sheetData>
    <row r="7" spans="1:19" s="4" customFormat="1" x14ac:dyDescent="0.3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  <c r="N7" s="3" t="s">
        <v>13</v>
      </c>
      <c r="O7" s="2" t="s">
        <v>14</v>
      </c>
      <c r="P7" s="2" t="s">
        <v>15</v>
      </c>
      <c r="Q7" s="2" t="s">
        <v>16</v>
      </c>
      <c r="R7" s="2" t="s">
        <v>17</v>
      </c>
      <c r="S7" s="1" t="s">
        <v>18</v>
      </c>
    </row>
    <row r="8" spans="1:19" x14ac:dyDescent="0.3">
      <c r="A8" s="1">
        <v>8</v>
      </c>
      <c r="B8" s="5">
        <v>0.64583333333333337</v>
      </c>
      <c r="C8" s="1" t="s">
        <v>19</v>
      </c>
      <c r="D8" s="1">
        <v>5</v>
      </c>
      <c r="E8" s="1">
        <v>3</v>
      </c>
      <c r="F8" s="1" t="s">
        <v>21</v>
      </c>
      <c r="G8" s="1">
        <v>67.47</v>
      </c>
      <c r="H8" s="1">
        <f>1+COUNTIFS(A:A,A8,G:G,"&gt;"&amp;G8)</f>
        <v>1</v>
      </c>
      <c r="I8" s="2">
        <f>AVERAGEIF(A:A,A8,G:G)</f>
        <v>49.162222222222219</v>
      </c>
      <c r="J8" s="2">
        <f t="shared" ref="J8:J25" si="0">G8-I8</f>
        <v>18.30777777777778</v>
      </c>
      <c r="K8" s="2">
        <f t="shared" ref="K8:K25" si="1">90+J8</f>
        <v>108.30777777777777</v>
      </c>
      <c r="L8" s="2">
        <f t="shared" ref="L8:L25" si="2">EXP(0.06*K8)</f>
        <v>664.12253071847874</v>
      </c>
      <c r="M8" s="2">
        <f>SUMIF(A:A,A8,L:L)</f>
        <v>2317.6117722143244</v>
      </c>
      <c r="N8" s="3">
        <f t="shared" ref="N8:N25" si="3">L8/M8</f>
        <v>0.28655469336175904</v>
      </c>
      <c r="O8" s="6">
        <f t="shared" ref="O8:O25" si="4">1/N8</f>
        <v>3.4897351994774581</v>
      </c>
      <c r="P8" s="3">
        <f t="shared" ref="P8:P25" si="5">IF(O8&gt;21,"",N8)</f>
        <v>0.28655469336175904</v>
      </c>
      <c r="Q8" s="3">
        <f>IF(ISNUMBER(P8),SUMIF(A:A,A8,P:P),"")</f>
        <v>0.95650137102762034</v>
      </c>
      <c r="R8" s="3">
        <f t="shared" ref="R8:R25" si="6">IFERROR(P8*(1/Q8),"")</f>
        <v>0.29958628606449156</v>
      </c>
      <c r="S8" s="7">
        <f t="shared" ref="S8:S25" si="7">IFERROR(1/R8,"")</f>
        <v>3.3379365028235348</v>
      </c>
    </row>
    <row r="9" spans="1:19" x14ac:dyDescent="0.3">
      <c r="A9" s="1">
        <v>8</v>
      </c>
      <c r="B9" s="5">
        <v>0.64583333333333337</v>
      </c>
      <c r="C9" s="1" t="s">
        <v>19</v>
      </c>
      <c r="D9" s="1">
        <v>5</v>
      </c>
      <c r="E9" s="1">
        <v>6</v>
      </c>
      <c r="F9" s="1" t="s">
        <v>23</v>
      </c>
      <c r="G9" s="1">
        <v>55.18</v>
      </c>
      <c r="H9" s="1">
        <f>1+COUNTIFS(A:A,A9,G:G,"&gt;"&amp;G9)</f>
        <v>2</v>
      </c>
      <c r="I9" s="2">
        <f>AVERAGEIF(A:A,A9,G:G)</f>
        <v>49.162222222222219</v>
      </c>
      <c r="J9" s="2">
        <f t="shared" si="0"/>
        <v>6.0177777777777806</v>
      </c>
      <c r="K9" s="2">
        <f t="shared" si="1"/>
        <v>96.017777777777781</v>
      </c>
      <c r="L9" s="2">
        <f t="shared" si="2"/>
        <v>317.68701440217535</v>
      </c>
      <c r="M9" s="2">
        <f>SUMIF(A:A,A9,L:L)</f>
        <v>2317.6117722143244</v>
      </c>
      <c r="N9" s="3">
        <f t="shared" si="3"/>
        <v>0.1370751642750962</v>
      </c>
      <c r="O9" s="6">
        <f t="shared" si="4"/>
        <v>7.2952675657065029</v>
      </c>
      <c r="P9" s="3">
        <f t="shared" si="5"/>
        <v>0.1370751642750962</v>
      </c>
      <c r="Q9" s="3">
        <f>IF(ISNUMBER(P9),SUMIF(A:A,A9,P:P),"")</f>
        <v>0.95650137102762034</v>
      </c>
      <c r="R9" s="3">
        <f t="shared" si="6"/>
        <v>0.14330890516950232</v>
      </c>
      <c r="S9" s="7">
        <f t="shared" si="7"/>
        <v>6.9779334286116006</v>
      </c>
    </row>
    <row r="10" spans="1:19" x14ac:dyDescent="0.3">
      <c r="A10" s="1">
        <v>8</v>
      </c>
      <c r="B10" s="5">
        <v>0.64583333333333337</v>
      </c>
      <c r="C10" s="1" t="s">
        <v>19</v>
      </c>
      <c r="D10" s="1">
        <v>5</v>
      </c>
      <c r="E10" s="1">
        <v>8</v>
      </c>
      <c r="F10" s="1" t="s">
        <v>25</v>
      </c>
      <c r="G10" s="1">
        <v>53.27</v>
      </c>
      <c r="H10" s="1">
        <f>1+COUNTIFS(A:A,A10,G:G,"&gt;"&amp;G10)</f>
        <v>3</v>
      </c>
      <c r="I10" s="2">
        <f>AVERAGEIF(A:A,A10,G:G)</f>
        <v>49.162222222222219</v>
      </c>
      <c r="J10" s="2">
        <f t="shared" si="0"/>
        <v>4.107777777777784</v>
      </c>
      <c r="K10" s="2">
        <f t="shared" si="1"/>
        <v>94.107777777777784</v>
      </c>
      <c r="L10" s="2">
        <f t="shared" si="2"/>
        <v>283.28874183359676</v>
      </c>
      <c r="M10" s="2">
        <f>SUMIF(A:A,A10,L:L)</f>
        <v>2317.6117722143244</v>
      </c>
      <c r="N10" s="3">
        <f t="shared" si="3"/>
        <v>0.12223304404556641</v>
      </c>
      <c r="O10" s="6">
        <f t="shared" si="4"/>
        <v>8.1810938098474981</v>
      </c>
      <c r="P10" s="3">
        <f t="shared" si="5"/>
        <v>0.12223304404556641</v>
      </c>
      <c r="Q10" s="3">
        <f>IF(ISNUMBER(P10),SUMIF(A:A,A10,P:P),"")</f>
        <v>0.95650137102762034</v>
      </c>
      <c r="R10" s="3">
        <f t="shared" si="6"/>
        <v>0.12779181269154372</v>
      </c>
      <c r="S10" s="7">
        <f t="shared" si="7"/>
        <v>7.8252274456247095</v>
      </c>
    </row>
    <row r="11" spans="1:19" x14ac:dyDescent="0.3">
      <c r="A11" s="1">
        <v>8</v>
      </c>
      <c r="B11" s="5">
        <v>0.64583333333333337</v>
      </c>
      <c r="C11" s="1" t="s">
        <v>19</v>
      </c>
      <c r="D11" s="1">
        <v>5</v>
      </c>
      <c r="E11" s="1">
        <v>4</v>
      </c>
      <c r="F11" s="1" t="s">
        <v>22</v>
      </c>
      <c r="G11" s="1">
        <v>52.6</v>
      </c>
      <c r="H11" s="1">
        <f>1+COUNTIFS(A:A,A11,G:G,"&gt;"&amp;G11)</f>
        <v>4</v>
      </c>
      <c r="I11" s="2">
        <f>AVERAGEIF(A:A,A11,G:G)</f>
        <v>49.162222222222219</v>
      </c>
      <c r="J11" s="2">
        <f t="shared" si="0"/>
        <v>3.4377777777777823</v>
      </c>
      <c r="K11" s="2">
        <f t="shared" si="1"/>
        <v>93.437777777777782</v>
      </c>
      <c r="L11" s="2">
        <f t="shared" si="2"/>
        <v>272.12640066144542</v>
      </c>
      <c r="M11" s="2">
        <f>SUMIF(A:A,A11,L:L)</f>
        <v>2317.6117722143244</v>
      </c>
      <c r="N11" s="3">
        <f t="shared" si="3"/>
        <v>0.11741673213950181</v>
      </c>
      <c r="O11" s="6">
        <f t="shared" si="4"/>
        <v>8.5166737463950923</v>
      </c>
      <c r="P11" s="3">
        <f t="shared" si="5"/>
        <v>0.11741673213950181</v>
      </c>
      <c r="Q11" s="3">
        <f>IF(ISNUMBER(P11),SUMIF(A:A,A11,P:P),"")</f>
        <v>0.95650137102762034</v>
      </c>
      <c r="R11" s="3">
        <f t="shared" si="6"/>
        <v>0.1227564702948149</v>
      </c>
      <c r="S11" s="7">
        <f t="shared" si="7"/>
        <v>8.1462101150218462</v>
      </c>
    </row>
    <row r="12" spans="1:19" x14ac:dyDescent="0.3">
      <c r="A12" s="1">
        <v>8</v>
      </c>
      <c r="B12" s="5">
        <v>0.64583333333333337</v>
      </c>
      <c r="C12" s="1" t="s">
        <v>19</v>
      </c>
      <c r="D12" s="1">
        <v>5</v>
      </c>
      <c r="E12" s="1">
        <v>9</v>
      </c>
      <c r="F12" s="1" t="s">
        <v>26</v>
      </c>
      <c r="G12" s="1">
        <v>48.83</v>
      </c>
      <c r="H12" s="1">
        <f>1+COUNTIFS(A:A,A12,G:G,"&gt;"&amp;G12)</f>
        <v>5</v>
      </c>
      <c r="I12" s="2">
        <f>AVERAGEIF(A:A,A12,G:G)</f>
        <v>49.162222222222219</v>
      </c>
      <c r="J12" s="2">
        <f t="shared" si="0"/>
        <v>-0.33222222222222086</v>
      </c>
      <c r="K12" s="2">
        <f t="shared" si="1"/>
        <v>89.667777777777786</v>
      </c>
      <c r="L12" s="2">
        <f t="shared" si="2"/>
        <v>217.03674405892497</v>
      </c>
      <c r="M12" s="2">
        <f>SUMIF(A:A,A12,L:L)</f>
        <v>2317.6117722143244</v>
      </c>
      <c r="N12" s="3">
        <f t="shared" si="3"/>
        <v>9.364672144876135E-2</v>
      </c>
      <c r="O12" s="6">
        <f t="shared" si="4"/>
        <v>10.678430430126145</v>
      </c>
      <c r="P12" s="3">
        <f t="shared" si="5"/>
        <v>9.364672144876135E-2</v>
      </c>
      <c r="Q12" s="3">
        <f>IF(ISNUMBER(P12),SUMIF(A:A,A12,P:P),"")</f>
        <v>0.95650137102762034</v>
      </c>
      <c r="R12" s="3">
        <f t="shared" si="6"/>
        <v>9.790547539743899E-2</v>
      </c>
      <c r="S12" s="7">
        <f t="shared" si="7"/>
        <v>10.21393334683872</v>
      </c>
    </row>
    <row r="13" spans="1:19" x14ac:dyDescent="0.3">
      <c r="A13" s="1">
        <v>8</v>
      </c>
      <c r="B13" s="5">
        <v>0.64583333333333337</v>
      </c>
      <c r="C13" s="1" t="s">
        <v>19</v>
      </c>
      <c r="D13" s="1">
        <v>5</v>
      </c>
      <c r="E13" s="1">
        <v>7</v>
      </c>
      <c r="F13" s="1" t="s">
        <v>24</v>
      </c>
      <c r="G13" s="1">
        <v>45.65</v>
      </c>
      <c r="H13" s="1">
        <f>1+COUNTIFS(A:A,A13,G:G,"&gt;"&amp;G13)</f>
        <v>6</v>
      </c>
      <c r="I13" s="2">
        <f>AVERAGEIF(A:A,A13,G:G)</f>
        <v>49.162222222222219</v>
      </c>
      <c r="J13" s="2">
        <f t="shared" si="0"/>
        <v>-3.5122222222222206</v>
      </c>
      <c r="K13" s="2">
        <f t="shared" si="1"/>
        <v>86.487777777777779</v>
      </c>
      <c r="L13" s="2">
        <f t="shared" si="2"/>
        <v>179.33699090498817</v>
      </c>
      <c r="M13" s="2">
        <f>SUMIF(A:A,A13,L:L)</f>
        <v>2317.6117722143244</v>
      </c>
      <c r="N13" s="3">
        <f t="shared" si="3"/>
        <v>7.7380082831406904E-2</v>
      </c>
      <c r="O13" s="6">
        <f t="shared" si="4"/>
        <v>12.923222144628173</v>
      </c>
      <c r="P13" s="3">
        <f t="shared" si="5"/>
        <v>7.7380082831406904E-2</v>
      </c>
      <c r="Q13" s="3">
        <f>IF(ISNUMBER(P13),SUMIF(A:A,A13,P:P),"")</f>
        <v>0.95650137102762034</v>
      </c>
      <c r="R13" s="3">
        <f t="shared" si="6"/>
        <v>8.0899081982782062E-2</v>
      </c>
      <c r="S13" s="7">
        <f t="shared" si="7"/>
        <v>12.361079699431352</v>
      </c>
    </row>
    <row r="14" spans="1:19" x14ac:dyDescent="0.3">
      <c r="A14" s="1">
        <v>8</v>
      </c>
      <c r="B14" s="5">
        <v>0.64583333333333337</v>
      </c>
      <c r="C14" s="1" t="s">
        <v>19</v>
      </c>
      <c r="D14" s="1">
        <v>5</v>
      </c>
      <c r="E14" s="1">
        <v>10</v>
      </c>
      <c r="F14" s="1" t="s">
        <v>27</v>
      </c>
      <c r="G14" s="1">
        <v>42.2</v>
      </c>
      <c r="H14" s="1">
        <f>1+COUNTIFS(A:A,A14,G:G,"&gt;"&amp;G14)</f>
        <v>7</v>
      </c>
      <c r="I14" s="2">
        <f>AVERAGEIF(A:A,A14,G:G)</f>
        <v>49.162222222222219</v>
      </c>
      <c r="J14" s="2">
        <f t="shared" si="0"/>
        <v>-6.9622222222222163</v>
      </c>
      <c r="K14" s="2">
        <f t="shared" si="1"/>
        <v>83.037777777777791</v>
      </c>
      <c r="L14" s="2">
        <f t="shared" si="2"/>
        <v>145.8044975753977</v>
      </c>
      <c r="M14" s="2">
        <f>SUMIF(A:A,A14,L:L)</f>
        <v>2317.6117722143244</v>
      </c>
      <c r="N14" s="3">
        <f t="shared" si="3"/>
        <v>6.2911527859599706E-2</v>
      </c>
      <c r="O14" s="6">
        <f t="shared" si="4"/>
        <v>15.895338009143732</v>
      </c>
      <c r="P14" s="3">
        <f t="shared" si="5"/>
        <v>6.2911527859599706E-2</v>
      </c>
      <c r="Q14" s="3">
        <f>IF(ISNUMBER(P14),SUMIF(A:A,A14,P:P),"")</f>
        <v>0.95650137102762034</v>
      </c>
      <c r="R14" s="3">
        <f t="shared" si="6"/>
        <v>6.5772543317957302E-2</v>
      </c>
      <c r="S14" s="7">
        <f t="shared" si="7"/>
        <v>15.203912598693424</v>
      </c>
    </row>
    <row r="15" spans="1:19" x14ac:dyDescent="0.3">
      <c r="A15" s="1">
        <v>8</v>
      </c>
      <c r="B15" s="5">
        <v>0.64583333333333337</v>
      </c>
      <c r="C15" s="1" t="s">
        <v>19</v>
      </c>
      <c r="D15" s="1">
        <v>5</v>
      </c>
      <c r="E15" s="1">
        <v>2</v>
      </c>
      <c r="F15" s="1" t="s">
        <v>20</v>
      </c>
      <c r="G15" s="1">
        <v>41.21</v>
      </c>
      <c r="H15" s="1">
        <f>1+COUNTIFS(A:A,A15,G:G,"&gt;"&amp;G15)</f>
        <v>8</v>
      </c>
      <c r="I15" s="2">
        <f>AVERAGEIF(A:A,A15,G:G)</f>
        <v>49.162222222222219</v>
      </c>
      <c r="J15" s="2">
        <f t="shared" si="0"/>
        <v>-7.9522222222222183</v>
      </c>
      <c r="K15" s="2">
        <f t="shared" si="1"/>
        <v>82.047777777777782</v>
      </c>
      <c r="L15" s="2">
        <f t="shared" si="2"/>
        <v>137.39591747774713</v>
      </c>
      <c r="M15" s="2">
        <f>SUMIF(A:A,A15,L:L)</f>
        <v>2317.6117722143244</v>
      </c>
      <c r="N15" s="3">
        <f t="shared" si="3"/>
        <v>5.9283405065928899E-2</v>
      </c>
      <c r="O15" s="6">
        <f t="shared" si="4"/>
        <v>16.868126904787317</v>
      </c>
      <c r="P15" s="3">
        <f t="shared" si="5"/>
        <v>5.9283405065928899E-2</v>
      </c>
      <c r="Q15" s="3">
        <f>IF(ISNUMBER(P15),SUMIF(A:A,A15,P:P),"")</f>
        <v>0.95650137102762034</v>
      </c>
      <c r="R15" s="3">
        <f t="shared" si="6"/>
        <v>6.1979425081469121E-2</v>
      </c>
      <c r="S15" s="7">
        <f t="shared" si="7"/>
        <v>16.13438651109696</v>
      </c>
    </row>
    <row r="16" spans="1:19" x14ac:dyDescent="0.3">
      <c r="A16" s="1">
        <v>8</v>
      </c>
      <c r="B16" s="5">
        <v>0.64583333333333337</v>
      </c>
      <c r="C16" s="1" t="s">
        <v>19</v>
      </c>
      <c r="D16" s="1">
        <v>5</v>
      </c>
      <c r="E16" s="1">
        <v>11</v>
      </c>
      <c r="F16" s="1" t="s">
        <v>28</v>
      </c>
      <c r="G16" s="1">
        <v>36.049999999999997</v>
      </c>
      <c r="H16" s="1">
        <f>1+COUNTIFS(A:A,A16,G:G,"&gt;"&amp;G16)</f>
        <v>9</v>
      </c>
      <c r="I16" s="2">
        <f>AVERAGEIF(A:A,A16,G:G)</f>
        <v>49.162222222222219</v>
      </c>
      <c r="J16" s="2">
        <f t="shared" si="0"/>
        <v>-13.112222222222222</v>
      </c>
      <c r="K16" s="2">
        <f t="shared" si="1"/>
        <v>76.887777777777785</v>
      </c>
      <c r="L16" s="2">
        <f t="shared" si="2"/>
        <v>100.81293458157039</v>
      </c>
      <c r="M16" s="2">
        <f>SUMIF(A:A,A16,L:L)</f>
        <v>2317.6117722143244</v>
      </c>
      <c r="N16" s="3">
        <f t="shared" si="3"/>
        <v>4.3498628972379751E-2</v>
      </c>
      <c r="O16" s="6">
        <f t="shared" si="4"/>
        <v>22.989230318844491</v>
      </c>
      <c r="P16" s="3" t="str">
        <f t="shared" si="5"/>
        <v/>
      </c>
      <c r="Q16" s="3" t="str">
        <f>IF(ISNUMBER(P16),SUMIF(A:A,A16,P:P),"")</f>
        <v/>
      </c>
      <c r="R16" s="3" t="str">
        <f t="shared" si="6"/>
        <v/>
      </c>
      <c r="S16" s="7" t="str">
        <f t="shared" si="7"/>
        <v/>
      </c>
    </row>
    <row r="17" spans="1:19" x14ac:dyDescent="0.3">
      <c r="A17" s="1"/>
      <c r="B17" s="5"/>
      <c r="C17" s="1"/>
      <c r="D17" s="1"/>
      <c r="E17" s="1"/>
      <c r="F17" s="1"/>
      <c r="G17" s="1"/>
      <c r="H17" s="1"/>
      <c r="I17" s="2"/>
      <c r="J17" s="2"/>
      <c r="K17" s="2"/>
      <c r="L17" s="2"/>
      <c r="M17" s="2"/>
      <c r="N17" s="3"/>
      <c r="O17" s="6"/>
      <c r="P17" s="3"/>
      <c r="Q17" s="3"/>
      <c r="R17" s="3"/>
      <c r="S17" s="7"/>
    </row>
    <row r="18" spans="1:19" x14ac:dyDescent="0.3">
      <c r="A18" s="1">
        <v>11</v>
      </c>
      <c r="B18" s="5">
        <v>0.66666666666666663</v>
      </c>
      <c r="C18" s="1" t="s">
        <v>19</v>
      </c>
      <c r="D18" s="1">
        <v>6</v>
      </c>
      <c r="E18" s="1">
        <v>1</v>
      </c>
      <c r="F18" s="1" t="s">
        <v>29</v>
      </c>
      <c r="G18" s="1">
        <v>63.7</v>
      </c>
      <c r="H18" s="1">
        <f>1+COUNTIFS(A:A,A18,G:G,"&gt;"&amp;G18)</f>
        <v>1</v>
      </c>
      <c r="I18" s="2">
        <f>AVERAGEIF(A:A,A18,G:G)</f>
        <v>49.291249999999991</v>
      </c>
      <c r="J18" s="2">
        <f t="shared" si="0"/>
        <v>14.408750000000012</v>
      </c>
      <c r="K18" s="2">
        <f t="shared" si="1"/>
        <v>104.40875000000001</v>
      </c>
      <c r="L18" s="2">
        <f t="shared" si="2"/>
        <v>525.59187051810795</v>
      </c>
      <c r="M18" s="2">
        <f>SUMIF(A:A,A18,L:L)</f>
        <v>2081.3757811927417</v>
      </c>
      <c r="N18" s="3">
        <f t="shared" si="3"/>
        <v>0.25252137325097307</v>
      </c>
      <c r="O18" s="6">
        <f t="shared" si="4"/>
        <v>3.9600608341620704</v>
      </c>
      <c r="P18" s="3">
        <f t="shared" si="5"/>
        <v>0.25252137325097307</v>
      </c>
      <c r="Q18" s="3">
        <f>IF(ISNUMBER(P18),SUMIF(A:A,A18,P:P),"")</f>
        <v>1</v>
      </c>
      <c r="R18" s="3">
        <f t="shared" si="6"/>
        <v>0.25252137325097307</v>
      </c>
      <c r="S18" s="7">
        <f t="shared" si="7"/>
        <v>3.9600608341620704</v>
      </c>
    </row>
    <row r="19" spans="1:19" x14ac:dyDescent="0.3">
      <c r="A19" s="1">
        <v>11</v>
      </c>
      <c r="B19" s="5">
        <v>0.66666666666666663</v>
      </c>
      <c r="C19" s="1" t="s">
        <v>19</v>
      </c>
      <c r="D19" s="1">
        <v>6</v>
      </c>
      <c r="E19" s="1">
        <v>2</v>
      </c>
      <c r="F19" s="1" t="s">
        <v>30</v>
      </c>
      <c r="G19" s="1">
        <v>63.13</v>
      </c>
      <c r="H19" s="1">
        <f>1+COUNTIFS(A:A,A19,G:G,"&gt;"&amp;G19)</f>
        <v>2</v>
      </c>
      <c r="I19" s="2">
        <f>AVERAGEIF(A:A,A19,G:G)</f>
        <v>49.291249999999991</v>
      </c>
      <c r="J19" s="2">
        <f t="shared" si="0"/>
        <v>13.838750000000012</v>
      </c>
      <c r="K19" s="2">
        <f t="shared" si="1"/>
        <v>103.83875</v>
      </c>
      <c r="L19" s="2">
        <f t="shared" si="2"/>
        <v>507.9205308466714</v>
      </c>
      <c r="M19" s="2">
        <f>SUMIF(A:A,A19,L:L)</f>
        <v>2081.3757811927417</v>
      </c>
      <c r="N19" s="3">
        <f t="shared" si="3"/>
        <v>0.24403115258485678</v>
      </c>
      <c r="O19" s="6">
        <f t="shared" si="4"/>
        <v>4.0978374662729617</v>
      </c>
      <c r="P19" s="3">
        <f t="shared" si="5"/>
        <v>0.24403115258485678</v>
      </c>
      <c r="Q19" s="3">
        <f>IF(ISNUMBER(P19),SUMIF(A:A,A19,P:P),"")</f>
        <v>1</v>
      </c>
      <c r="R19" s="3">
        <f t="shared" si="6"/>
        <v>0.24403115258485678</v>
      </c>
      <c r="S19" s="7">
        <f t="shared" si="7"/>
        <v>4.0978374662729617</v>
      </c>
    </row>
    <row r="20" spans="1:19" x14ac:dyDescent="0.3">
      <c r="A20" s="1">
        <v>11</v>
      </c>
      <c r="B20" s="5">
        <v>0.66666666666666663</v>
      </c>
      <c r="C20" s="1" t="s">
        <v>19</v>
      </c>
      <c r="D20" s="1">
        <v>6</v>
      </c>
      <c r="E20" s="1">
        <v>3</v>
      </c>
      <c r="F20" s="1" t="s">
        <v>31</v>
      </c>
      <c r="G20" s="1">
        <v>51.1</v>
      </c>
      <c r="H20" s="1">
        <f>1+COUNTIFS(A:A,A20,G:G,"&gt;"&amp;G20)</f>
        <v>3</v>
      </c>
      <c r="I20" s="2">
        <f>AVERAGEIF(A:A,A20,G:G)</f>
        <v>49.291249999999991</v>
      </c>
      <c r="J20" s="2">
        <f t="shared" si="0"/>
        <v>1.8087500000000105</v>
      </c>
      <c r="K20" s="2">
        <f t="shared" si="1"/>
        <v>91.808750000000003</v>
      </c>
      <c r="L20" s="2">
        <f t="shared" si="2"/>
        <v>246.78684787714647</v>
      </c>
      <c r="M20" s="2">
        <f>SUMIF(A:A,A20,L:L)</f>
        <v>2081.3757811927417</v>
      </c>
      <c r="N20" s="3">
        <f t="shared" si="3"/>
        <v>0.11856909747250166</v>
      </c>
      <c r="O20" s="6">
        <f t="shared" si="4"/>
        <v>8.4339007491553044</v>
      </c>
      <c r="P20" s="3">
        <f t="shared" si="5"/>
        <v>0.11856909747250166</v>
      </c>
      <c r="Q20" s="3">
        <f>IF(ISNUMBER(P20),SUMIF(A:A,A20,P:P),"")</f>
        <v>1</v>
      </c>
      <c r="R20" s="3">
        <f t="shared" si="6"/>
        <v>0.11856909747250166</v>
      </c>
      <c r="S20" s="7">
        <f t="shared" si="7"/>
        <v>8.4339007491553044</v>
      </c>
    </row>
    <row r="21" spans="1:19" x14ac:dyDescent="0.3">
      <c r="A21" s="1">
        <v>11</v>
      </c>
      <c r="B21" s="5">
        <v>0.66666666666666663</v>
      </c>
      <c r="C21" s="1" t="s">
        <v>19</v>
      </c>
      <c r="D21" s="1">
        <v>6</v>
      </c>
      <c r="E21" s="1">
        <v>5</v>
      </c>
      <c r="F21" s="1" t="s">
        <v>33</v>
      </c>
      <c r="G21" s="1">
        <v>50.48</v>
      </c>
      <c r="H21" s="1">
        <f>1+COUNTIFS(A:A,A21,G:G,"&gt;"&amp;G21)</f>
        <v>4</v>
      </c>
      <c r="I21" s="2">
        <f>AVERAGEIF(A:A,A21,G:G)</f>
        <v>49.291249999999991</v>
      </c>
      <c r="J21" s="2">
        <f t="shared" si="0"/>
        <v>1.188750000000006</v>
      </c>
      <c r="K21" s="2">
        <f t="shared" si="1"/>
        <v>91.188749999999999</v>
      </c>
      <c r="L21" s="2">
        <f t="shared" si="2"/>
        <v>237.77503605419457</v>
      </c>
      <c r="M21" s="2">
        <f>SUMIF(A:A,A21,L:L)</f>
        <v>2081.3757811927417</v>
      </c>
      <c r="N21" s="3">
        <f t="shared" si="3"/>
        <v>0.11423935946729261</v>
      </c>
      <c r="O21" s="6">
        <f t="shared" si="4"/>
        <v>8.7535504808770028</v>
      </c>
      <c r="P21" s="3">
        <f t="shared" si="5"/>
        <v>0.11423935946729261</v>
      </c>
      <c r="Q21" s="3">
        <f>IF(ISNUMBER(P21),SUMIF(A:A,A21,P:P),"")</f>
        <v>1</v>
      </c>
      <c r="R21" s="3">
        <f t="shared" si="6"/>
        <v>0.11423935946729261</v>
      </c>
      <c r="S21" s="7">
        <f t="shared" si="7"/>
        <v>8.7535504808770028</v>
      </c>
    </row>
    <row r="22" spans="1:19" x14ac:dyDescent="0.3">
      <c r="A22" s="1">
        <v>11</v>
      </c>
      <c r="B22" s="5">
        <v>0.66666666666666663</v>
      </c>
      <c r="C22" s="1" t="s">
        <v>19</v>
      </c>
      <c r="D22" s="1">
        <v>6</v>
      </c>
      <c r="E22" s="1">
        <v>6</v>
      </c>
      <c r="F22" s="1" t="s">
        <v>34</v>
      </c>
      <c r="G22" s="1">
        <v>45.24</v>
      </c>
      <c r="H22" s="1">
        <f>1+COUNTIFS(A:A,A22,G:G,"&gt;"&amp;G22)</f>
        <v>5</v>
      </c>
      <c r="I22" s="2">
        <f>AVERAGEIF(A:A,A22,G:G)</f>
        <v>49.291249999999991</v>
      </c>
      <c r="J22" s="2">
        <f t="shared" si="0"/>
        <v>-4.0512499999999889</v>
      </c>
      <c r="K22" s="2">
        <f t="shared" si="1"/>
        <v>85.948750000000018</v>
      </c>
      <c r="L22" s="2">
        <f t="shared" si="2"/>
        <v>173.62972247766163</v>
      </c>
      <c r="M22" s="2">
        <f>SUMIF(A:A,A22,L:L)</f>
        <v>2081.3757811927417</v>
      </c>
      <c r="N22" s="3">
        <f t="shared" si="3"/>
        <v>8.3420650920691675E-2</v>
      </c>
      <c r="O22" s="6">
        <f t="shared" si="4"/>
        <v>11.987439428525962</v>
      </c>
      <c r="P22" s="3">
        <f t="shared" si="5"/>
        <v>8.3420650920691675E-2</v>
      </c>
      <c r="Q22" s="3">
        <f>IF(ISNUMBER(P22),SUMIF(A:A,A22,P:P),"")</f>
        <v>1</v>
      </c>
      <c r="R22" s="3">
        <f t="shared" si="6"/>
        <v>8.3420650920691675E-2</v>
      </c>
      <c r="S22" s="7">
        <f t="shared" si="7"/>
        <v>11.987439428525962</v>
      </c>
    </row>
    <row r="23" spans="1:19" x14ac:dyDescent="0.3">
      <c r="A23" s="1">
        <v>11</v>
      </c>
      <c r="B23" s="5">
        <v>0.66666666666666663</v>
      </c>
      <c r="C23" s="1" t="s">
        <v>19</v>
      </c>
      <c r="D23" s="1">
        <v>6</v>
      </c>
      <c r="E23" s="1">
        <v>7</v>
      </c>
      <c r="F23" s="1" t="s">
        <v>35</v>
      </c>
      <c r="G23" s="1">
        <v>43.41</v>
      </c>
      <c r="H23" s="1">
        <f>1+COUNTIFS(A:A,A23,G:G,"&gt;"&amp;G23)</f>
        <v>6</v>
      </c>
      <c r="I23" s="2">
        <f>AVERAGEIF(A:A,A23,G:G)</f>
        <v>49.291249999999991</v>
      </c>
      <c r="J23" s="2">
        <f t="shared" si="0"/>
        <v>-5.8812499999999943</v>
      </c>
      <c r="K23" s="2">
        <f t="shared" si="1"/>
        <v>84.118750000000006</v>
      </c>
      <c r="L23" s="2">
        <f t="shared" si="2"/>
        <v>155.57454409508762</v>
      </c>
      <c r="M23" s="2">
        <f>SUMIF(A:A,A23,L:L)</f>
        <v>2081.3757811927417</v>
      </c>
      <c r="N23" s="3">
        <f t="shared" si="3"/>
        <v>7.4746014391468954E-2</v>
      </c>
      <c r="O23" s="6">
        <f t="shared" si="4"/>
        <v>13.378639759475039</v>
      </c>
      <c r="P23" s="3">
        <f t="shared" si="5"/>
        <v>7.4746014391468954E-2</v>
      </c>
      <c r="Q23" s="3">
        <f>IF(ISNUMBER(P23),SUMIF(A:A,A23,P:P),"")</f>
        <v>1</v>
      </c>
      <c r="R23" s="3">
        <f t="shared" si="6"/>
        <v>7.4746014391468954E-2</v>
      </c>
      <c r="S23" s="7">
        <f t="shared" si="7"/>
        <v>13.378639759475039</v>
      </c>
    </row>
    <row r="24" spans="1:19" x14ac:dyDescent="0.3">
      <c r="A24" s="1">
        <v>11</v>
      </c>
      <c r="B24" s="5">
        <v>0.66666666666666663</v>
      </c>
      <c r="C24" s="1" t="s">
        <v>19</v>
      </c>
      <c r="D24" s="1">
        <v>6</v>
      </c>
      <c r="E24" s="1">
        <v>8</v>
      </c>
      <c r="F24" s="1" t="s">
        <v>36</v>
      </c>
      <c r="G24" s="1">
        <v>39.68</v>
      </c>
      <c r="H24" s="1">
        <f>1+COUNTIFS(A:A,A24,G:G,"&gt;"&amp;G24)</f>
        <v>7</v>
      </c>
      <c r="I24" s="2">
        <f>AVERAGEIF(A:A,A24,G:G)</f>
        <v>49.291249999999991</v>
      </c>
      <c r="J24" s="2">
        <f t="shared" si="0"/>
        <v>-9.6112499999999912</v>
      </c>
      <c r="K24" s="2">
        <f t="shared" si="1"/>
        <v>80.388750000000016</v>
      </c>
      <c r="L24" s="2">
        <f t="shared" si="2"/>
        <v>124.37796072256883</v>
      </c>
      <c r="M24" s="2">
        <f>SUMIF(A:A,A24,L:L)</f>
        <v>2081.3757811927417</v>
      </c>
      <c r="N24" s="3">
        <f t="shared" si="3"/>
        <v>5.9757570855990975E-2</v>
      </c>
      <c r="O24" s="6">
        <f t="shared" si="4"/>
        <v>16.734281291485015</v>
      </c>
      <c r="P24" s="3">
        <f t="shared" si="5"/>
        <v>5.9757570855990975E-2</v>
      </c>
      <c r="Q24" s="3">
        <f>IF(ISNUMBER(P24),SUMIF(A:A,A24,P:P),"")</f>
        <v>1</v>
      </c>
      <c r="R24" s="3">
        <f t="shared" si="6"/>
        <v>5.9757570855990975E-2</v>
      </c>
      <c r="S24" s="7">
        <f t="shared" si="7"/>
        <v>16.734281291485015</v>
      </c>
    </row>
    <row r="25" spans="1:19" x14ac:dyDescent="0.3">
      <c r="A25" s="1">
        <v>11</v>
      </c>
      <c r="B25" s="5">
        <v>0.66666666666666663</v>
      </c>
      <c r="C25" s="1" t="s">
        <v>19</v>
      </c>
      <c r="D25" s="1">
        <v>6</v>
      </c>
      <c r="E25" s="1">
        <v>4</v>
      </c>
      <c r="F25" s="1" t="s">
        <v>32</v>
      </c>
      <c r="G25" s="1">
        <v>37.590000000000003</v>
      </c>
      <c r="H25" s="1">
        <f>1+COUNTIFS(A:A,A25,G:G,"&gt;"&amp;G25)</f>
        <v>8</v>
      </c>
      <c r="I25" s="2">
        <f>AVERAGEIF(A:A,A25,G:G)</f>
        <v>49.291249999999991</v>
      </c>
      <c r="J25" s="2">
        <f t="shared" si="0"/>
        <v>-11.701249999999987</v>
      </c>
      <c r="K25" s="2">
        <f t="shared" si="1"/>
        <v>78.298750000000013</v>
      </c>
      <c r="L25" s="2">
        <f t="shared" si="2"/>
        <v>109.719268601303</v>
      </c>
      <c r="M25" s="2">
        <f>SUMIF(A:A,A25,L:L)</f>
        <v>2081.3757811927417</v>
      </c>
      <c r="N25" s="3">
        <f t="shared" si="3"/>
        <v>5.2714781056224208E-2</v>
      </c>
      <c r="O25" s="6">
        <f t="shared" si="4"/>
        <v>18.97001144581111</v>
      </c>
      <c r="P25" s="3">
        <f t="shared" si="5"/>
        <v>5.2714781056224208E-2</v>
      </c>
      <c r="Q25" s="3">
        <f>IF(ISNUMBER(P25),SUMIF(A:A,A25,P:P),"")</f>
        <v>1</v>
      </c>
      <c r="R25" s="3">
        <f t="shared" si="6"/>
        <v>5.2714781056224208E-2</v>
      </c>
      <c r="S25" s="7">
        <f t="shared" si="7"/>
        <v>18.97001144581111</v>
      </c>
    </row>
    <row r="26" spans="1:19" x14ac:dyDescent="0.3">
      <c r="A26" s="1"/>
      <c r="B26" s="5"/>
      <c r="C26" s="1"/>
      <c r="D26" s="1"/>
      <c r="E26" s="1"/>
      <c r="F26" s="1"/>
      <c r="G26" s="1"/>
      <c r="H26" s="1"/>
      <c r="I26" s="2"/>
      <c r="J26" s="2"/>
      <c r="K26" s="2"/>
      <c r="L26" s="2"/>
      <c r="M26" s="2"/>
      <c r="N26" s="3"/>
      <c r="O26" s="6"/>
      <c r="P26" s="3"/>
      <c r="Q26" s="3"/>
      <c r="R26" s="3"/>
      <c r="S26" s="7"/>
    </row>
    <row r="27" spans="1:19" x14ac:dyDescent="0.3">
      <c r="A27" s="1">
        <v>14</v>
      </c>
      <c r="B27" s="5">
        <v>0.6875</v>
      </c>
      <c r="C27" s="1" t="s">
        <v>19</v>
      </c>
      <c r="D27" s="1">
        <v>7</v>
      </c>
      <c r="E27" s="1">
        <v>9</v>
      </c>
      <c r="F27" s="1" t="s">
        <v>42</v>
      </c>
      <c r="G27" s="1">
        <v>61.1</v>
      </c>
      <c r="H27" s="1">
        <f>1+COUNTIFS(A:A,A27,G:G,"&gt;"&amp;G27)</f>
        <v>1</v>
      </c>
      <c r="I27" s="2">
        <f>AVERAGEIF(A:A,A27,G:G)</f>
        <v>47.07090909090909</v>
      </c>
      <c r="J27" s="2">
        <f t="shared" ref="J27:J37" si="8">G27-I27</f>
        <v>14.029090909090911</v>
      </c>
      <c r="K27" s="2">
        <f t="shared" ref="K27:K37" si="9">90+J27</f>
        <v>104.02909090909091</v>
      </c>
      <c r="L27" s="2">
        <f t="shared" ref="L27:L37" si="10">EXP(0.06*K27)</f>
        <v>513.75446385700411</v>
      </c>
      <c r="M27" s="2">
        <f>SUMIF(A:A,A27,L:L)</f>
        <v>2776.861368829082</v>
      </c>
      <c r="N27" s="3">
        <f t="shared" ref="N27:N37" si="11">L27/M27</f>
        <v>0.18501264399585016</v>
      </c>
      <c r="O27" s="6">
        <f t="shared" ref="O27:O37" si="12">1/N27</f>
        <v>5.4050359932288199</v>
      </c>
      <c r="P27" s="3">
        <f t="shared" ref="P27:P37" si="13">IF(O27&gt;21,"",N27)</f>
        <v>0.18501264399585016</v>
      </c>
      <c r="Q27" s="3">
        <f>IF(ISNUMBER(P27),SUMIF(A:A,A27,P:P),"")</f>
        <v>0.97877830157913714</v>
      </c>
      <c r="R27" s="3">
        <f t="shared" ref="R27:R37" si="14">IFERROR(P27*(1/Q27),"")</f>
        <v>0.18902405549587201</v>
      </c>
      <c r="S27" s="7">
        <f t="shared" ref="S27:S37" si="15">IFERROR(1/R27,"")</f>
        <v>5.2903319494266086</v>
      </c>
    </row>
    <row r="28" spans="1:19" x14ac:dyDescent="0.3">
      <c r="A28" s="1">
        <v>14</v>
      </c>
      <c r="B28" s="5">
        <v>0.6875</v>
      </c>
      <c r="C28" s="1" t="s">
        <v>19</v>
      </c>
      <c r="D28" s="1">
        <v>7</v>
      </c>
      <c r="E28" s="1">
        <v>11</v>
      </c>
      <c r="F28" s="1" t="s">
        <v>43</v>
      </c>
      <c r="G28" s="1">
        <v>54.29</v>
      </c>
      <c r="H28" s="1">
        <f>1+COUNTIFS(A:A,A28,G:G,"&gt;"&amp;G28)</f>
        <v>2</v>
      </c>
      <c r="I28" s="2">
        <f>AVERAGEIF(A:A,A28,G:G)</f>
        <v>47.07090909090909</v>
      </c>
      <c r="J28" s="2">
        <f t="shared" si="8"/>
        <v>7.2190909090909088</v>
      </c>
      <c r="K28" s="2">
        <f t="shared" si="9"/>
        <v>97.219090909090909</v>
      </c>
      <c r="L28" s="2">
        <f t="shared" si="10"/>
        <v>341.4309473273745</v>
      </c>
      <c r="M28" s="2">
        <f>SUMIF(A:A,A28,L:L)</f>
        <v>2776.861368829082</v>
      </c>
      <c r="N28" s="3">
        <f t="shared" si="11"/>
        <v>0.12295570501286693</v>
      </c>
      <c r="O28" s="6">
        <f t="shared" si="12"/>
        <v>8.1330101754558939</v>
      </c>
      <c r="P28" s="3">
        <f t="shared" si="13"/>
        <v>0.12295570501286693</v>
      </c>
      <c r="Q28" s="3">
        <f>IF(ISNUMBER(P28),SUMIF(A:A,A28,P:P),"")</f>
        <v>0.97877830157913714</v>
      </c>
      <c r="R28" s="3">
        <f t="shared" si="14"/>
        <v>0.12562160891234836</v>
      </c>
      <c r="S28" s="7">
        <f t="shared" si="15"/>
        <v>7.9604138862585607</v>
      </c>
    </row>
    <row r="29" spans="1:19" x14ac:dyDescent="0.3">
      <c r="A29" s="1">
        <v>14</v>
      </c>
      <c r="B29" s="5">
        <v>0.6875</v>
      </c>
      <c r="C29" s="1" t="s">
        <v>19</v>
      </c>
      <c r="D29" s="1">
        <v>7</v>
      </c>
      <c r="E29" s="1">
        <v>6</v>
      </c>
      <c r="F29" s="1" t="s">
        <v>41</v>
      </c>
      <c r="G29" s="1">
        <v>53.52</v>
      </c>
      <c r="H29" s="1">
        <f>1+COUNTIFS(A:A,A29,G:G,"&gt;"&amp;G29)</f>
        <v>3</v>
      </c>
      <c r="I29" s="2">
        <f>AVERAGEIF(A:A,A29,G:G)</f>
        <v>47.07090909090909</v>
      </c>
      <c r="J29" s="2">
        <f t="shared" si="8"/>
        <v>6.4490909090909128</v>
      </c>
      <c r="K29" s="2">
        <f t="shared" si="9"/>
        <v>96.449090909090913</v>
      </c>
      <c r="L29" s="2">
        <f t="shared" si="10"/>
        <v>326.01567223297559</v>
      </c>
      <c r="M29" s="2">
        <f>SUMIF(A:A,A29,L:L)</f>
        <v>2776.861368829082</v>
      </c>
      <c r="N29" s="3">
        <f t="shared" si="11"/>
        <v>0.11740437455487614</v>
      </c>
      <c r="O29" s="6">
        <f t="shared" si="12"/>
        <v>8.5175701824687007</v>
      </c>
      <c r="P29" s="3">
        <f t="shared" si="13"/>
        <v>0.11740437455487614</v>
      </c>
      <c r="Q29" s="3">
        <f>IF(ISNUMBER(P29),SUMIF(A:A,A29,P:P),"")</f>
        <v>0.97877830157913714</v>
      </c>
      <c r="R29" s="3">
        <f t="shared" si="14"/>
        <v>0.11994991548694815</v>
      </c>
      <c r="S29" s="7">
        <f t="shared" si="15"/>
        <v>8.3368128767778149</v>
      </c>
    </row>
    <row r="30" spans="1:19" x14ac:dyDescent="0.3">
      <c r="A30" s="1">
        <v>14</v>
      </c>
      <c r="B30" s="5">
        <v>0.6875</v>
      </c>
      <c r="C30" s="1" t="s">
        <v>19</v>
      </c>
      <c r="D30" s="1">
        <v>7</v>
      </c>
      <c r="E30" s="1">
        <v>5</v>
      </c>
      <c r="F30" s="1" t="s">
        <v>40</v>
      </c>
      <c r="G30" s="1">
        <v>53.44</v>
      </c>
      <c r="H30" s="1">
        <f>1+COUNTIFS(A:A,A30,G:G,"&gt;"&amp;G30)</f>
        <v>4</v>
      </c>
      <c r="I30" s="2">
        <f>AVERAGEIF(A:A,A30,G:G)</f>
        <v>47.07090909090909</v>
      </c>
      <c r="J30" s="2">
        <f t="shared" si="8"/>
        <v>6.3690909090909074</v>
      </c>
      <c r="K30" s="2">
        <f t="shared" si="9"/>
        <v>96.369090909090914</v>
      </c>
      <c r="L30" s="2">
        <f t="shared" si="10"/>
        <v>324.45454670488448</v>
      </c>
      <c r="M30" s="2">
        <f>SUMIF(A:A,A30,L:L)</f>
        <v>2776.861368829082</v>
      </c>
      <c r="N30" s="3">
        <f t="shared" si="11"/>
        <v>0.11684218389400443</v>
      </c>
      <c r="O30" s="6">
        <f t="shared" si="12"/>
        <v>8.5585527989374857</v>
      </c>
      <c r="P30" s="3">
        <f t="shared" si="13"/>
        <v>0.11684218389400443</v>
      </c>
      <c r="Q30" s="3">
        <f>IF(ISNUMBER(P30),SUMIF(A:A,A30,P:P),"")</f>
        <v>0.97877830157913714</v>
      </c>
      <c r="R30" s="3">
        <f t="shared" si="14"/>
        <v>0.11937553550737087</v>
      </c>
      <c r="S30" s="7">
        <f t="shared" si="15"/>
        <v>8.3769257725194013</v>
      </c>
    </row>
    <row r="31" spans="1:19" x14ac:dyDescent="0.3">
      <c r="A31" s="1">
        <v>14</v>
      </c>
      <c r="B31" s="5">
        <v>0.6875</v>
      </c>
      <c r="C31" s="1" t="s">
        <v>19</v>
      </c>
      <c r="D31" s="1">
        <v>7</v>
      </c>
      <c r="E31" s="1">
        <v>16</v>
      </c>
      <c r="F31" s="1" t="s">
        <v>47</v>
      </c>
      <c r="G31" s="1">
        <v>49.21</v>
      </c>
      <c r="H31" s="1">
        <f>1+COUNTIFS(A:A,A31,G:G,"&gt;"&amp;G31)</f>
        <v>5</v>
      </c>
      <c r="I31" s="2">
        <f>AVERAGEIF(A:A,A31,G:G)</f>
        <v>47.07090909090909</v>
      </c>
      <c r="J31" s="2">
        <f t="shared" si="8"/>
        <v>2.1390909090909105</v>
      </c>
      <c r="K31" s="2">
        <f t="shared" si="9"/>
        <v>92.13909090909091</v>
      </c>
      <c r="L31" s="2">
        <f t="shared" si="10"/>
        <v>251.72707239595772</v>
      </c>
      <c r="M31" s="2">
        <f>SUMIF(A:A,A31,L:L)</f>
        <v>2776.861368829082</v>
      </c>
      <c r="N31" s="3">
        <f t="shared" si="11"/>
        <v>9.0651652697413321E-2</v>
      </c>
      <c r="O31" s="6">
        <f t="shared" si="12"/>
        <v>11.031238485390949</v>
      </c>
      <c r="P31" s="3">
        <f t="shared" si="13"/>
        <v>9.0651652697413321E-2</v>
      </c>
      <c r="Q31" s="3">
        <f>IF(ISNUMBER(P31),SUMIF(A:A,A31,P:P),"")</f>
        <v>0.97877830157913714</v>
      </c>
      <c r="R31" s="3">
        <f t="shared" si="14"/>
        <v>9.2617145834923142E-2</v>
      </c>
      <c r="S31" s="7">
        <f t="shared" si="15"/>
        <v>10.797136869045366</v>
      </c>
    </row>
    <row r="32" spans="1:19" x14ac:dyDescent="0.3">
      <c r="A32" s="1">
        <v>14</v>
      </c>
      <c r="B32" s="5">
        <v>0.6875</v>
      </c>
      <c r="C32" s="1" t="s">
        <v>19</v>
      </c>
      <c r="D32" s="1">
        <v>7</v>
      </c>
      <c r="E32" s="1">
        <v>3</v>
      </c>
      <c r="F32" s="1" t="s">
        <v>38</v>
      </c>
      <c r="G32" s="1">
        <v>48.8</v>
      </c>
      <c r="H32" s="1">
        <f>1+COUNTIFS(A:A,A32,G:G,"&gt;"&amp;G32)</f>
        <v>6</v>
      </c>
      <c r="I32" s="2">
        <f>AVERAGEIF(A:A,A32,G:G)</f>
        <v>47.07090909090909</v>
      </c>
      <c r="J32" s="2">
        <f t="shared" si="8"/>
        <v>1.7290909090909068</v>
      </c>
      <c r="K32" s="2">
        <f t="shared" si="9"/>
        <v>91.7290909090909</v>
      </c>
      <c r="L32" s="2">
        <f t="shared" si="10"/>
        <v>245.61013324075637</v>
      </c>
      <c r="M32" s="2">
        <f>SUMIF(A:A,A32,L:L)</f>
        <v>2776.861368829082</v>
      </c>
      <c r="N32" s="3">
        <f t="shared" si="11"/>
        <v>8.844882787372374E-2</v>
      </c>
      <c r="O32" s="6">
        <f t="shared" si="12"/>
        <v>11.305972323654485</v>
      </c>
      <c r="P32" s="3">
        <f t="shared" si="13"/>
        <v>8.844882787372374E-2</v>
      </c>
      <c r="Q32" s="3">
        <f>IF(ISNUMBER(P32),SUMIF(A:A,A32,P:P),"")</f>
        <v>0.97877830157913714</v>
      </c>
      <c r="R32" s="3">
        <f t="shared" si="14"/>
        <v>9.0366559752113995E-2</v>
      </c>
      <c r="S32" s="7">
        <f t="shared" si="15"/>
        <v>11.066040388647266</v>
      </c>
    </row>
    <row r="33" spans="1:19" x14ac:dyDescent="0.3">
      <c r="A33" s="1">
        <v>14</v>
      </c>
      <c r="B33" s="5">
        <v>0.6875</v>
      </c>
      <c r="C33" s="1" t="s">
        <v>19</v>
      </c>
      <c r="D33" s="1">
        <v>7</v>
      </c>
      <c r="E33" s="1">
        <v>12</v>
      </c>
      <c r="F33" s="1" t="s">
        <v>44</v>
      </c>
      <c r="G33" s="1">
        <v>47.96</v>
      </c>
      <c r="H33" s="1">
        <f>1+COUNTIFS(A:A,A33,G:G,"&gt;"&amp;G33)</f>
        <v>7</v>
      </c>
      <c r="I33" s="2">
        <f>AVERAGEIF(A:A,A33,G:G)</f>
        <v>47.07090909090909</v>
      </c>
      <c r="J33" s="2">
        <f t="shared" si="8"/>
        <v>0.88909090909091049</v>
      </c>
      <c r="K33" s="2">
        <f t="shared" si="9"/>
        <v>90.88909090909091</v>
      </c>
      <c r="L33" s="2">
        <f t="shared" si="10"/>
        <v>233.5381517479058</v>
      </c>
      <c r="M33" s="2">
        <f>SUMIF(A:A,A33,L:L)</f>
        <v>2776.861368829082</v>
      </c>
      <c r="N33" s="3">
        <f t="shared" si="11"/>
        <v>8.4101480314943397E-2</v>
      </c>
      <c r="O33" s="6">
        <f t="shared" si="12"/>
        <v>11.890397128031491</v>
      </c>
      <c r="P33" s="3">
        <f t="shared" si="13"/>
        <v>8.4101480314943397E-2</v>
      </c>
      <c r="Q33" s="3">
        <f>IF(ISNUMBER(P33),SUMIF(A:A,A33,P:P),"")</f>
        <v>0.97877830157913714</v>
      </c>
      <c r="R33" s="3">
        <f t="shared" si="14"/>
        <v>8.5924953770691606E-2</v>
      </c>
      <c r="S33" s="7">
        <f t="shared" si="15"/>
        <v>11.638062706076113</v>
      </c>
    </row>
    <row r="34" spans="1:19" x14ac:dyDescent="0.3">
      <c r="A34" s="1">
        <v>14</v>
      </c>
      <c r="B34" s="5">
        <v>0.6875</v>
      </c>
      <c r="C34" s="1" t="s">
        <v>19</v>
      </c>
      <c r="D34" s="1">
        <v>7</v>
      </c>
      <c r="E34" s="1">
        <v>4</v>
      </c>
      <c r="F34" s="1" t="s">
        <v>39</v>
      </c>
      <c r="G34" s="1">
        <v>45.21</v>
      </c>
      <c r="H34" s="1">
        <f>1+COUNTIFS(A:A,A34,G:G,"&gt;"&amp;G34)</f>
        <v>8</v>
      </c>
      <c r="I34" s="2">
        <f>AVERAGEIF(A:A,A34,G:G)</f>
        <v>47.07090909090909</v>
      </c>
      <c r="J34" s="2">
        <f t="shared" si="8"/>
        <v>-1.8609090909090895</v>
      </c>
      <c r="K34" s="2">
        <f t="shared" si="9"/>
        <v>88.13909090909091</v>
      </c>
      <c r="L34" s="2">
        <f t="shared" si="10"/>
        <v>198.01552853137761</v>
      </c>
      <c r="M34" s="2">
        <f>SUMIF(A:A,A34,L:L)</f>
        <v>2776.861368829082</v>
      </c>
      <c r="N34" s="3">
        <f t="shared" si="11"/>
        <v>7.1309115663514291E-2</v>
      </c>
      <c r="O34" s="6">
        <f t="shared" si="12"/>
        <v>14.023452551546024</v>
      </c>
      <c r="P34" s="3">
        <f t="shared" si="13"/>
        <v>7.1309115663514291E-2</v>
      </c>
      <c r="Q34" s="3">
        <f>IF(ISNUMBER(P34),SUMIF(A:A,A34,P:P),"")</f>
        <v>0.97877830157913714</v>
      </c>
      <c r="R34" s="3">
        <f t="shared" si="14"/>
        <v>7.2855227326214633E-2</v>
      </c>
      <c r="S34" s="7">
        <f t="shared" si="15"/>
        <v>13.725851070677832</v>
      </c>
    </row>
    <row r="35" spans="1:19" x14ac:dyDescent="0.3">
      <c r="A35" s="1">
        <v>14</v>
      </c>
      <c r="B35" s="5">
        <v>0.6875</v>
      </c>
      <c r="C35" s="1" t="s">
        <v>19</v>
      </c>
      <c r="D35" s="1">
        <v>7</v>
      </c>
      <c r="E35" s="1">
        <v>13</v>
      </c>
      <c r="F35" s="1" t="s">
        <v>45</v>
      </c>
      <c r="G35" s="1">
        <v>40.25</v>
      </c>
      <c r="H35" s="1">
        <f>1+COUNTIFS(A:A,A35,G:G,"&gt;"&amp;G35)</f>
        <v>9</v>
      </c>
      <c r="I35" s="2">
        <f>AVERAGEIF(A:A,A35,G:G)</f>
        <v>47.07090909090909</v>
      </c>
      <c r="J35" s="2">
        <f t="shared" si="8"/>
        <v>-6.8209090909090904</v>
      </c>
      <c r="K35" s="2">
        <f t="shared" si="9"/>
        <v>83.179090909090917</v>
      </c>
      <c r="L35" s="2">
        <f t="shared" si="10"/>
        <v>147.04599875709664</v>
      </c>
      <c r="M35" s="2">
        <f>SUMIF(A:A,A35,L:L)</f>
        <v>2776.861368829082</v>
      </c>
      <c r="N35" s="3">
        <f t="shared" si="11"/>
        <v>5.2954029469285846E-2</v>
      </c>
      <c r="O35" s="6">
        <f t="shared" si="12"/>
        <v>18.884304178967447</v>
      </c>
      <c r="P35" s="3">
        <f t="shared" si="13"/>
        <v>5.2954029469285846E-2</v>
      </c>
      <c r="Q35" s="3">
        <f>IF(ISNUMBER(P35),SUMIF(A:A,A35,P:P),"")</f>
        <v>0.97877830157913714</v>
      </c>
      <c r="R35" s="3">
        <f t="shared" si="14"/>
        <v>5.4102169392038123E-2</v>
      </c>
      <c r="S35" s="7">
        <f t="shared" si="15"/>
        <v>18.483547170793557</v>
      </c>
    </row>
    <row r="36" spans="1:19" x14ac:dyDescent="0.3">
      <c r="A36" s="1">
        <v>14</v>
      </c>
      <c r="B36" s="5">
        <v>0.6875</v>
      </c>
      <c r="C36" s="1" t="s">
        <v>19</v>
      </c>
      <c r="D36" s="1">
        <v>7</v>
      </c>
      <c r="E36" s="1">
        <v>1</v>
      </c>
      <c r="F36" s="1" t="s">
        <v>37</v>
      </c>
      <c r="G36" s="1">
        <v>38.99</v>
      </c>
      <c r="H36" s="1">
        <f>1+COUNTIFS(A:A,A36,G:G,"&gt;"&amp;G36)</f>
        <v>10</v>
      </c>
      <c r="I36" s="2">
        <f>AVERAGEIF(A:A,A36,G:G)</f>
        <v>47.07090909090909</v>
      </c>
      <c r="J36" s="2">
        <f t="shared" si="8"/>
        <v>-8.0809090909090884</v>
      </c>
      <c r="K36" s="2">
        <f t="shared" si="9"/>
        <v>81.919090909090912</v>
      </c>
      <c r="L36" s="2">
        <f t="shared" si="10"/>
        <v>136.33913950791401</v>
      </c>
      <c r="M36" s="2">
        <f>SUMIF(A:A,A36,L:L)</f>
        <v>2776.861368829082</v>
      </c>
      <c r="N36" s="3">
        <f t="shared" si="11"/>
        <v>4.9098288102658892E-2</v>
      </c>
      <c r="O36" s="6">
        <f t="shared" si="12"/>
        <v>20.367308894947918</v>
      </c>
      <c r="P36" s="3">
        <f t="shared" si="13"/>
        <v>4.9098288102658892E-2</v>
      </c>
      <c r="Q36" s="3">
        <f>IF(ISNUMBER(P36),SUMIF(A:A,A36,P:P),"")</f>
        <v>0.97877830157913714</v>
      </c>
      <c r="R36" s="3">
        <f t="shared" si="14"/>
        <v>5.0162828521479186E-2</v>
      </c>
      <c r="S36" s="7">
        <f t="shared" si="15"/>
        <v>19.935080007934776</v>
      </c>
    </row>
    <row r="37" spans="1:19" x14ac:dyDescent="0.3">
      <c r="A37" s="1">
        <v>14</v>
      </c>
      <c r="B37" s="5">
        <v>0.6875</v>
      </c>
      <c r="C37" s="1" t="s">
        <v>19</v>
      </c>
      <c r="D37" s="1">
        <v>7</v>
      </c>
      <c r="E37" s="1">
        <v>14</v>
      </c>
      <c r="F37" s="1" t="s">
        <v>46</v>
      </c>
      <c r="G37" s="1">
        <v>25.01</v>
      </c>
      <c r="H37" s="1">
        <f>1+COUNTIFS(A:A,A37,G:G,"&gt;"&amp;G37)</f>
        <v>11</v>
      </c>
      <c r="I37" s="2">
        <f>AVERAGEIF(A:A,A37,G:G)</f>
        <v>47.07090909090909</v>
      </c>
      <c r="J37" s="2">
        <f t="shared" si="8"/>
        <v>-22.060909090909089</v>
      </c>
      <c r="K37" s="2">
        <f t="shared" si="9"/>
        <v>67.939090909090908</v>
      </c>
      <c r="L37" s="2">
        <f t="shared" si="10"/>
        <v>58.929714525835088</v>
      </c>
      <c r="M37" s="2">
        <f>SUMIF(A:A,A37,L:L)</f>
        <v>2776.861368829082</v>
      </c>
      <c r="N37" s="3">
        <f t="shared" si="11"/>
        <v>2.1221698420862817E-2</v>
      </c>
      <c r="O37" s="6">
        <f t="shared" si="12"/>
        <v>47.121581890774166</v>
      </c>
      <c r="P37" s="3" t="str">
        <f t="shared" si="13"/>
        <v/>
      </c>
      <c r="Q37" s="3" t="str">
        <f>IF(ISNUMBER(P37),SUMIF(A:A,A37,P:P),"")</f>
        <v/>
      </c>
      <c r="R37" s="3" t="str">
        <f t="shared" si="14"/>
        <v/>
      </c>
      <c r="S37" s="7" t="str">
        <f t="shared" si="15"/>
        <v/>
      </c>
    </row>
    <row r="38" spans="1:19" x14ac:dyDescent="0.3">
      <c r="A38" s="1"/>
      <c r="B38" s="5"/>
      <c r="C38" s="1"/>
      <c r="D38" s="1"/>
      <c r="E38" s="1"/>
      <c r="F38" s="1"/>
      <c r="G38" s="1"/>
      <c r="H38" s="1"/>
      <c r="I38" s="2"/>
      <c r="J38" s="2"/>
      <c r="K38" s="2"/>
      <c r="L38" s="2"/>
      <c r="M38" s="2"/>
      <c r="N38" s="3"/>
      <c r="O38" s="6"/>
      <c r="P38" s="3"/>
      <c r="Q38" s="3"/>
      <c r="R38" s="3"/>
      <c r="S38" s="7"/>
    </row>
    <row r="39" spans="1:19" x14ac:dyDescent="0.3">
      <c r="A39" s="1">
        <v>17</v>
      </c>
      <c r="B39" s="5">
        <v>0.70833333333333337</v>
      </c>
      <c r="C39" s="1" t="s">
        <v>19</v>
      </c>
      <c r="D39" s="1">
        <v>8</v>
      </c>
      <c r="E39" s="1">
        <v>8</v>
      </c>
      <c r="F39" s="1" t="s">
        <v>53</v>
      </c>
      <c r="G39" s="1">
        <v>68.63</v>
      </c>
      <c r="H39" s="1">
        <f>1+COUNTIFS(A:A,A39,G:G,"&gt;"&amp;G39)</f>
        <v>1</v>
      </c>
      <c r="I39" s="2">
        <f>AVERAGEIF(A:A,A39,G:G)</f>
        <v>48.414166666666659</v>
      </c>
      <c r="J39" s="2">
        <f t="shared" ref="J39:J50" si="16">G39-I39</f>
        <v>20.215833333333336</v>
      </c>
      <c r="K39" s="2">
        <f t="shared" ref="K39:K50" si="17">90+J39</f>
        <v>110.21583333333334</v>
      </c>
      <c r="L39" s="2">
        <f t="shared" ref="L39:L50" si="18">EXP(0.06*K39)</f>
        <v>744.67657753029994</v>
      </c>
      <c r="M39" s="2">
        <f>SUMIF(A:A,A39,L:L)</f>
        <v>3446.0653595087274</v>
      </c>
      <c r="N39" s="3">
        <f t="shared" ref="N39:N50" si="19">L39/M39</f>
        <v>0.2160947340930473</v>
      </c>
      <c r="O39" s="6">
        <f t="shared" ref="O39:O50" si="20">1/N39</f>
        <v>4.6276000393855705</v>
      </c>
      <c r="P39" s="3">
        <f t="shared" ref="P39:P50" si="21">IF(O39&gt;21,"",N39)</f>
        <v>0.2160947340930473</v>
      </c>
      <c r="Q39" s="3">
        <f>IF(ISNUMBER(P39),SUMIF(A:A,A39,P:P),"")</f>
        <v>0.75946342405902267</v>
      </c>
      <c r="R39" s="3">
        <f t="shared" ref="R39:R50" si="22">IFERROR(P39*(1/Q39),"")</f>
        <v>0.28453606486815253</v>
      </c>
      <c r="S39" s="7">
        <f t="shared" ref="S39:S50" si="23">IFERROR(1/R39,"")</f>
        <v>3.5144929710874333</v>
      </c>
    </row>
    <row r="40" spans="1:19" x14ac:dyDescent="0.3">
      <c r="A40" s="1">
        <v>17</v>
      </c>
      <c r="B40" s="5">
        <v>0.70833333333333337</v>
      </c>
      <c r="C40" s="1" t="s">
        <v>19</v>
      </c>
      <c r="D40" s="1">
        <v>8</v>
      </c>
      <c r="E40" s="1">
        <v>9</v>
      </c>
      <c r="F40" s="1" t="s">
        <v>54</v>
      </c>
      <c r="G40" s="1">
        <v>66.349999999999994</v>
      </c>
      <c r="H40" s="1">
        <f>1+COUNTIFS(A:A,A40,G:G,"&gt;"&amp;G40)</f>
        <v>2</v>
      </c>
      <c r="I40" s="2">
        <f>AVERAGEIF(A:A,A40,G:G)</f>
        <v>48.414166666666659</v>
      </c>
      <c r="J40" s="2">
        <f t="shared" si="16"/>
        <v>17.935833333333335</v>
      </c>
      <c r="K40" s="2">
        <f t="shared" si="17"/>
        <v>107.93583333333333</v>
      </c>
      <c r="L40" s="2">
        <f t="shared" si="18"/>
        <v>649.46568385270371</v>
      </c>
      <c r="M40" s="2">
        <f>SUMIF(A:A,A40,L:L)</f>
        <v>3446.0653595087274</v>
      </c>
      <c r="N40" s="3">
        <f t="shared" si="19"/>
        <v>0.18846586355671785</v>
      </c>
      <c r="O40" s="6">
        <f t="shared" si="20"/>
        <v>5.3060006789985872</v>
      </c>
      <c r="P40" s="3">
        <f t="shared" si="21"/>
        <v>0.18846586355671785</v>
      </c>
      <c r="Q40" s="3">
        <f>IF(ISNUMBER(P40),SUMIF(A:A,A40,P:P),"")</f>
        <v>0.75946342405902267</v>
      </c>
      <c r="R40" s="3">
        <f t="shared" si="22"/>
        <v>0.24815660318365904</v>
      </c>
      <c r="S40" s="7">
        <f t="shared" si="23"/>
        <v>4.0297134437317661</v>
      </c>
    </row>
    <row r="41" spans="1:19" x14ac:dyDescent="0.3">
      <c r="A41" s="1">
        <v>17</v>
      </c>
      <c r="B41" s="5">
        <v>0.70833333333333337</v>
      </c>
      <c r="C41" s="1" t="s">
        <v>19</v>
      </c>
      <c r="D41" s="1">
        <v>8</v>
      </c>
      <c r="E41" s="1">
        <v>7</v>
      </c>
      <c r="F41" s="1" t="s">
        <v>52</v>
      </c>
      <c r="G41" s="1">
        <v>64.459999999999994</v>
      </c>
      <c r="H41" s="1">
        <f>1+COUNTIFS(A:A,A41,G:G,"&gt;"&amp;G41)</f>
        <v>3</v>
      </c>
      <c r="I41" s="2">
        <f>AVERAGEIF(A:A,A41,G:G)</f>
        <v>48.414166666666659</v>
      </c>
      <c r="J41" s="2">
        <f t="shared" si="16"/>
        <v>16.045833333333334</v>
      </c>
      <c r="K41" s="2">
        <f t="shared" si="17"/>
        <v>106.04583333333333</v>
      </c>
      <c r="L41" s="2">
        <f t="shared" si="18"/>
        <v>579.83872237350931</v>
      </c>
      <c r="M41" s="2">
        <f>SUMIF(A:A,A41,L:L)</f>
        <v>3446.0653595087274</v>
      </c>
      <c r="N41" s="3">
        <f t="shared" si="19"/>
        <v>0.16826109254531707</v>
      </c>
      <c r="O41" s="6">
        <f t="shared" si="20"/>
        <v>5.9431445788970736</v>
      </c>
      <c r="P41" s="3">
        <f t="shared" si="21"/>
        <v>0.16826109254531707</v>
      </c>
      <c r="Q41" s="3">
        <f>IF(ISNUMBER(P41),SUMIF(A:A,A41,P:P),"")</f>
        <v>0.75946342405902267</v>
      </c>
      <c r="R41" s="3">
        <f t="shared" si="22"/>
        <v>0.22155259518098985</v>
      </c>
      <c r="S41" s="7">
        <f t="shared" si="23"/>
        <v>4.51360093156699</v>
      </c>
    </row>
    <row r="42" spans="1:19" x14ac:dyDescent="0.3">
      <c r="A42" s="1">
        <v>17</v>
      </c>
      <c r="B42" s="5">
        <v>0.70833333333333337</v>
      </c>
      <c r="C42" s="1" t="s">
        <v>19</v>
      </c>
      <c r="D42" s="1">
        <v>8</v>
      </c>
      <c r="E42" s="1">
        <v>10</v>
      </c>
      <c r="F42" s="1" t="s">
        <v>55</v>
      </c>
      <c r="G42" s="1">
        <v>52.51</v>
      </c>
      <c r="H42" s="1">
        <f>1+COUNTIFS(A:A,A42,G:G,"&gt;"&amp;G42)</f>
        <v>4</v>
      </c>
      <c r="I42" s="2">
        <f>AVERAGEIF(A:A,A42,G:G)</f>
        <v>48.414166666666659</v>
      </c>
      <c r="J42" s="2">
        <f t="shared" si="16"/>
        <v>4.0958333333333385</v>
      </c>
      <c r="K42" s="2">
        <f t="shared" si="17"/>
        <v>94.095833333333331</v>
      </c>
      <c r="L42" s="2">
        <f t="shared" si="18"/>
        <v>283.08579096802913</v>
      </c>
      <c r="M42" s="2">
        <f>SUMIF(A:A,A42,L:L)</f>
        <v>3446.0653595087274</v>
      </c>
      <c r="N42" s="3">
        <f t="shared" si="19"/>
        <v>8.2147539711314693E-2</v>
      </c>
      <c r="O42" s="6">
        <f t="shared" si="20"/>
        <v>12.173219106917012</v>
      </c>
      <c r="P42" s="3">
        <f t="shared" si="21"/>
        <v>8.2147539711314693E-2</v>
      </c>
      <c r="Q42" s="3">
        <f>IF(ISNUMBER(P42),SUMIF(A:A,A42,P:P),"")</f>
        <v>0.75946342405902267</v>
      </c>
      <c r="R42" s="3">
        <f t="shared" si="22"/>
        <v>0.10816523496585202</v>
      </c>
      <c r="S42" s="7">
        <f t="shared" si="23"/>
        <v>9.2451146647599103</v>
      </c>
    </row>
    <row r="43" spans="1:19" x14ac:dyDescent="0.3">
      <c r="A43" s="1">
        <v>17</v>
      </c>
      <c r="B43" s="5">
        <v>0.70833333333333337</v>
      </c>
      <c r="C43" s="1" t="s">
        <v>19</v>
      </c>
      <c r="D43" s="1">
        <v>8</v>
      </c>
      <c r="E43" s="1">
        <v>12</v>
      </c>
      <c r="F43" s="1" t="s">
        <v>57</v>
      </c>
      <c r="G43" s="1">
        <v>45.27</v>
      </c>
      <c r="H43" s="1">
        <f>1+COUNTIFS(A:A,A43,G:G,"&gt;"&amp;G43)</f>
        <v>5</v>
      </c>
      <c r="I43" s="2">
        <f>AVERAGEIF(A:A,A43,G:G)</f>
        <v>48.414166666666659</v>
      </c>
      <c r="J43" s="2">
        <f t="shared" si="16"/>
        <v>-3.1441666666666563</v>
      </c>
      <c r="K43" s="2">
        <f t="shared" si="17"/>
        <v>86.855833333333351</v>
      </c>
      <c r="L43" s="2">
        <f t="shared" si="18"/>
        <v>183.34140209184579</v>
      </c>
      <c r="M43" s="2">
        <f>SUMIF(A:A,A43,L:L)</f>
        <v>3446.0653595087274</v>
      </c>
      <c r="N43" s="3">
        <f t="shared" si="19"/>
        <v>5.3203112235219771E-2</v>
      </c>
      <c r="O43" s="6">
        <f t="shared" si="20"/>
        <v>18.795892909024463</v>
      </c>
      <c r="P43" s="3">
        <f t="shared" si="21"/>
        <v>5.3203112235219771E-2</v>
      </c>
      <c r="Q43" s="3">
        <f>IF(ISNUMBER(P43),SUMIF(A:A,A43,P:P),"")</f>
        <v>0.75946342405902267</v>
      </c>
      <c r="R43" s="3">
        <f t="shared" si="22"/>
        <v>7.0053554325066519E-2</v>
      </c>
      <c r="S43" s="7">
        <f t="shared" si="23"/>
        <v>14.274793186934422</v>
      </c>
    </row>
    <row r="44" spans="1:19" x14ac:dyDescent="0.3">
      <c r="A44" s="1">
        <v>17</v>
      </c>
      <c r="B44" s="5">
        <v>0.70833333333333337</v>
      </c>
      <c r="C44" s="1" t="s">
        <v>19</v>
      </c>
      <c r="D44" s="1">
        <v>8</v>
      </c>
      <c r="E44" s="1">
        <v>11</v>
      </c>
      <c r="F44" s="1" t="s">
        <v>56</v>
      </c>
      <c r="G44" s="1">
        <v>44.66</v>
      </c>
      <c r="H44" s="1">
        <f>1+COUNTIFS(A:A,A44,G:G,"&gt;"&amp;G44)</f>
        <v>6</v>
      </c>
      <c r="I44" s="2">
        <f>AVERAGEIF(A:A,A44,G:G)</f>
        <v>48.414166666666659</v>
      </c>
      <c r="J44" s="2">
        <f t="shared" si="16"/>
        <v>-3.7541666666666629</v>
      </c>
      <c r="K44" s="2">
        <f t="shared" si="17"/>
        <v>86.245833333333337</v>
      </c>
      <c r="L44" s="2">
        <f t="shared" si="18"/>
        <v>176.75242064729713</v>
      </c>
      <c r="M44" s="2">
        <f>SUMIF(A:A,A44,L:L)</f>
        <v>3446.0653595087274</v>
      </c>
      <c r="N44" s="3">
        <f t="shared" si="19"/>
        <v>5.1291081917405952E-2</v>
      </c>
      <c r="O44" s="6">
        <f t="shared" si="20"/>
        <v>19.496566705500584</v>
      </c>
      <c r="P44" s="3">
        <f t="shared" si="21"/>
        <v>5.1291081917405952E-2</v>
      </c>
      <c r="Q44" s="3">
        <f>IF(ISNUMBER(P44),SUMIF(A:A,A44,P:P),"")</f>
        <v>0.75946342405902267</v>
      </c>
      <c r="R44" s="3">
        <f t="shared" si="22"/>
        <v>6.7535947476280042E-2</v>
      </c>
      <c r="S44" s="7">
        <f t="shared" si="23"/>
        <v>14.806929307554613</v>
      </c>
    </row>
    <row r="45" spans="1:19" x14ac:dyDescent="0.3">
      <c r="A45" s="1">
        <v>17</v>
      </c>
      <c r="B45" s="5">
        <v>0.70833333333333337</v>
      </c>
      <c r="C45" s="1" t="s">
        <v>19</v>
      </c>
      <c r="D45" s="1">
        <v>8</v>
      </c>
      <c r="E45" s="1">
        <v>5</v>
      </c>
      <c r="F45" s="1" t="s">
        <v>50</v>
      </c>
      <c r="G45" s="1">
        <v>43.33</v>
      </c>
      <c r="H45" s="1">
        <f>1+COUNTIFS(A:A,A45,G:G,"&gt;"&amp;G45)</f>
        <v>7</v>
      </c>
      <c r="I45" s="2">
        <f>AVERAGEIF(A:A,A45,G:G)</f>
        <v>48.414166666666659</v>
      </c>
      <c r="J45" s="2">
        <f t="shared" si="16"/>
        <v>-5.0841666666666612</v>
      </c>
      <c r="K45" s="2">
        <f t="shared" si="17"/>
        <v>84.915833333333339</v>
      </c>
      <c r="L45" s="2">
        <f t="shared" si="18"/>
        <v>163.19568463615772</v>
      </c>
      <c r="M45" s="2">
        <f>SUMIF(A:A,A45,L:L)</f>
        <v>3446.0653595087274</v>
      </c>
      <c r="N45" s="3">
        <f t="shared" si="19"/>
        <v>4.7357106616057618E-2</v>
      </c>
      <c r="O45" s="6">
        <f t="shared" si="20"/>
        <v>21.116154922795154</v>
      </c>
      <c r="P45" s="3" t="str">
        <f t="shared" si="21"/>
        <v/>
      </c>
      <c r="Q45" s="3" t="str">
        <f>IF(ISNUMBER(P45),SUMIF(A:A,A45,P:P),"")</f>
        <v/>
      </c>
      <c r="R45" s="3" t="str">
        <f t="shared" si="22"/>
        <v/>
      </c>
      <c r="S45" s="7" t="str">
        <f t="shared" si="23"/>
        <v/>
      </c>
    </row>
    <row r="46" spans="1:19" x14ac:dyDescent="0.3">
      <c r="A46" s="1">
        <v>17</v>
      </c>
      <c r="B46" s="5">
        <v>0.70833333333333337</v>
      </c>
      <c r="C46" s="1" t="s">
        <v>19</v>
      </c>
      <c r="D46" s="1">
        <v>8</v>
      </c>
      <c r="E46" s="1">
        <v>1</v>
      </c>
      <c r="F46" s="1" t="s">
        <v>48</v>
      </c>
      <c r="G46" s="1">
        <v>43.06</v>
      </c>
      <c r="H46" s="1">
        <f>1+COUNTIFS(A:A,A46,G:G,"&gt;"&amp;G46)</f>
        <v>8</v>
      </c>
      <c r="I46" s="2">
        <f>AVERAGEIF(A:A,A46,G:G)</f>
        <v>48.414166666666659</v>
      </c>
      <c r="J46" s="2">
        <f t="shared" si="16"/>
        <v>-5.3541666666666572</v>
      </c>
      <c r="K46" s="2">
        <f t="shared" si="17"/>
        <v>84.645833333333343</v>
      </c>
      <c r="L46" s="2">
        <f t="shared" si="18"/>
        <v>160.57321391110884</v>
      </c>
      <c r="M46" s="2">
        <f>SUMIF(A:A,A46,L:L)</f>
        <v>3446.0653595087274</v>
      </c>
      <c r="N46" s="3">
        <f t="shared" si="19"/>
        <v>4.6596102267195599E-2</v>
      </c>
      <c r="O46" s="6">
        <f t="shared" si="20"/>
        <v>21.461022517842999</v>
      </c>
      <c r="P46" s="3" t="str">
        <f t="shared" si="21"/>
        <v/>
      </c>
      <c r="Q46" s="3" t="str">
        <f>IF(ISNUMBER(P46),SUMIF(A:A,A46,P:P),"")</f>
        <v/>
      </c>
      <c r="R46" s="3" t="str">
        <f t="shared" si="22"/>
        <v/>
      </c>
      <c r="S46" s="7" t="str">
        <f t="shared" si="23"/>
        <v/>
      </c>
    </row>
    <row r="47" spans="1:19" x14ac:dyDescent="0.3">
      <c r="A47" s="1">
        <v>17</v>
      </c>
      <c r="B47" s="5">
        <v>0.70833333333333337</v>
      </c>
      <c r="C47" s="1" t="s">
        <v>19</v>
      </c>
      <c r="D47" s="1">
        <v>8</v>
      </c>
      <c r="E47" s="1">
        <v>6</v>
      </c>
      <c r="F47" s="1" t="s">
        <v>51</v>
      </c>
      <c r="G47" s="1">
        <v>42.81</v>
      </c>
      <c r="H47" s="1">
        <f>1+COUNTIFS(A:A,A47,G:G,"&gt;"&amp;G47)</f>
        <v>9</v>
      </c>
      <c r="I47" s="2">
        <f>AVERAGEIF(A:A,A47,G:G)</f>
        <v>48.414166666666659</v>
      </c>
      <c r="J47" s="2">
        <f t="shared" si="16"/>
        <v>-5.6041666666666572</v>
      </c>
      <c r="K47" s="2">
        <f t="shared" si="17"/>
        <v>84.395833333333343</v>
      </c>
      <c r="L47" s="2">
        <f t="shared" si="18"/>
        <v>158.18259020426996</v>
      </c>
      <c r="M47" s="2">
        <f>SUMIF(A:A,A47,L:L)</f>
        <v>3446.0653595087274</v>
      </c>
      <c r="N47" s="3">
        <f t="shared" si="19"/>
        <v>4.5902376682379738E-2</v>
      </c>
      <c r="O47" s="6">
        <f t="shared" si="20"/>
        <v>21.785364337874555</v>
      </c>
      <c r="P47" s="3" t="str">
        <f t="shared" si="21"/>
        <v/>
      </c>
      <c r="Q47" s="3" t="str">
        <f>IF(ISNUMBER(P47),SUMIF(A:A,A47,P:P),"")</f>
        <v/>
      </c>
      <c r="R47" s="3" t="str">
        <f t="shared" si="22"/>
        <v/>
      </c>
      <c r="S47" s="7" t="str">
        <f t="shared" si="23"/>
        <v/>
      </c>
    </row>
    <row r="48" spans="1:19" x14ac:dyDescent="0.3">
      <c r="A48" s="1">
        <v>17</v>
      </c>
      <c r="B48" s="5">
        <v>0.70833333333333337</v>
      </c>
      <c r="C48" s="1" t="s">
        <v>19</v>
      </c>
      <c r="D48" s="1">
        <v>8</v>
      </c>
      <c r="E48" s="1">
        <v>2</v>
      </c>
      <c r="F48" s="1" t="s">
        <v>49</v>
      </c>
      <c r="G48" s="1">
        <v>41.62</v>
      </c>
      <c r="H48" s="1">
        <f>1+COUNTIFS(A:A,A48,G:G,"&gt;"&amp;G48)</f>
        <v>10</v>
      </c>
      <c r="I48" s="2">
        <f>AVERAGEIF(A:A,A48,G:G)</f>
        <v>48.414166666666659</v>
      </c>
      <c r="J48" s="2">
        <f t="shared" si="16"/>
        <v>-6.794166666666662</v>
      </c>
      <c r="K48" s="2">
        <f t="shared" si="17"/>
        <v>83.205833333333345</v>
      </c>
      <c r="L48" s="2">
        <f t="shared" si="18"/>
        <v>147.28213013711641</v>
      </c>
      <c r="M48" s="2">
        <f>SUMIF(A:A,A48,L:L)</f>
        <v>3446.0653595087274</v>
      </c>
      <c r="N48" s="3">
        <f t="shared" si="19"/>
        <v>4.2739215531916959E-2</v>
      </c>
      <c r="O48" s="6">
        <f t="shared" si="20"/>
        <v>23.397715366423046</v>
      </c>
      <c r="P48" s="3" t="str">
        <f t="shared" si="21"/>
        <v/>
      </c>
      <c r="Q48" s="3" t="str">
        <f>IF(ISNUMBER(P48),SUMIF(A:A,A48,P:P),"")</f>
        <v/>
      </c>
      <c r="R48" s="3" t="str">
        <f t="shared" si="22"/>
        <v/>
      </c>
      <c r="S48" s="7" t="str">
        <f t="shared" si="23"/>
        <v/>
      </c>
    </row>
    <row r="49" spans="1:19" x14ac:dyDescent="0.3">
      <c r="A49" s="1">
        <v>17</v>
      </c>
      <c r="B49" s="5">
        <v>0.70833333333333337</v>
      </c>
      <c r="C49" s="1" t="s">
        <v>19</v>
      </c>
      <c r="D49" s="1">
        <v>8</v>
      </c>
      <c r="E49" s="1">
        <v>15</v>
      </c>
      <c r="F49" s="1" t="s">
        <v>59</v>
      </c>
      <c r="G49" s="1">
        <v>39.979999999999997</v>
      </c>
      <c r="H49" s="1">
        <f>1+COUNTIFS(A:A,A49,G:G,"&gt;"&amp;G49)</f>
        <v>11</v>
      </c>
      <c r="I49" s="2">
        <f>AVERAGEIF(A:A,A49,G:G)</f>
        <v>48.414166666666659</v>
      </c>
      <c r="J49" s="2">
        <f t="shared" si="16"/>
        <v>-8.4341666666666626</v>
      </c>
      <c r="K49" s="2">
        <f t="shared" si="17"/>
        <v>81.56583333333333</v>
      </c>
      <c r="L49" s="2">
        <f t="shared" si="18"/>
        <v>133.4797792398565</v>
      </c>
      <c r="M49" s="2">
        <f>SUMIF(A:A,A49,L:L)</f>
        <v>3446.0653595087274</v>
      </c>
      <c r="N49" s="3">
        <f t="shared" si="19"/>
        <v>3.8733966223695022E-2</v>
      </c>
      <c r="O49" s="6">
        <f t="shared" si="20"/>
        <v>25.817134094268468</v>
      </c>
      <c r="P49" s="3" t="str">
        <f t="shared" si="21"/>
        <v/>
      </c>
      <c r="Q49" s="3" t="str">
        <f>IF(ISNUMBER(P49),SUMIF(A:A,A49,P:P),"")</f>
        <v/>
      </c>
      <c r="R49" s="3" t="str">
        <f t="shared" si="22"/>
        <v/>
      </c>
      <c r="S49" s="7" t="str">
        <f t="shared" si="23"/>
        <v/>
      </c>
    </row>
    <row r="50" spans="1:19" x14ac:dyDescent="0.3">
      <c r="A50" s="1">
        <v>17</v>
      </c>
      <c r="B50" s="5">
        <v>0.70833333333333337</v>
      </c>
      <c r="C50" s="1" t="s">
        <v>19</v>
      </c>
      <c r="D50" s="1">
        <v>8</v>
      </c>
      <c r="E50" s="1">
        <v>13</v>
      </c>
      <c r="F50" s="1" t="s">
        <v>58</v>
      </c>
      <c r="G50" s="1">
        <v>28.29</v>
      </c>
      <c r="H50" s="1">
        <f>1+COUNTIFS(A:A,A50,G:G,"&gt;"&amp;G50)</f>
        <v>12</v>
      </c>
      <c r="I50" s="2">
        <f>AVERAGEIF(A:A,A50,G:G)</f>
        <v>48.414166666666659</v>
      </c>
      <c r="J50" s="2">
        <f t="shared" si="16"/>
        <v>-20.12416666666666</v>
      </c>
      <c r="K50" s="2">
        <f t="shared" si="17"/>
        <v>69.875833333333333</v>
      </c>
      <c r="L50" s="2">
        <f t="shared" si="18"/>
        <v>66.191363916532552</v>
      </c>
      <c r="M50" s="2">
        <f>SUMIF(A:A,A50,L:L)</f>
        <v>3446.0653595087274</v>
      </c>
      <c r="N50" s="3">
        <f t="shared" si="19"/>
        <v>1.9207808619732279E-2</v>
      </c>
      <c r="O50" s="6">
        <f t="shared" si="20"/>
        <v>52.062159707937475</v>
      </c>
      <c r="P50" s="3" t="str">
        <f t="shared" si="21"/>
        <v/>
      </c>
      <c r="Q50" s="3" t="str">
        <f>IF(ISNUMBER(P50),SUMIF(A:A,A50,P:P),"")</f>
        <v/>
      </c>
      <c r="R50" s="3" t="str">
        <f t="shared" si="22"/>
        <v/>
      </c>
      <c r="S50" s="7" t="str">
        <f t="shared" si="23"/>
        <v/>
      </c>
    </row>
  </sheetData>
  <autoFilter ref="A7:S7" xr:uid="{00000000-0009-0000-0000-000000000000}"/>
  <sortState xmlns:xlrd2="http://schemas.microsoft.com/office/spreadsheetml/2017/richdata2" ref="A8:T50">
    <sortCondition ref="B8:B50"/>
    <sortCondition ref="H8:H50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16:G1048576 G7"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8:G15">
    <cfRule type="colorScale" priority="1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8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13122022 - Mornington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2022-12-12T22:15:22Z</cp:lastPrinted>
  <dcterms:created xsi:type="dcterms:W3CDTF">2016-03-11T05:58:01Z</dcterms:created>
  <dcterms:modified xsi:type="dcterms:W3CDTF">2022-12-12T22:15:34Z</dcterms:modified>
</cp:coreProperties>
</file>