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2B47CAB9-9CAA-46B4-9BF6-400EF6BE65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31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31082022 - PREMIUM'!$A$7:$S$21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1" l="1"/>
  <c r="I51" i="1"/>
  <c r="J51" i="1" s="1"/>
  <c r="K51" i="1" s="1"/>
  <c r="L51" i="1" s="1"/>
  <c r="H57" i="1"/>
  <c r="I57" i="1"/>
  <c r="J57" i="1" s="1"/>
  <c r="K57" i="1" s="1"/>
  <c r="L57" i="1" s="1"/>
  <c r="H52" i="1"/>
  <c r="I52" i="1"/>
  <c r="J52" i="1" s="1"/>
  <c r="K52" i="1" s="1"/>
  <c r="L52" i="1" s="1"/>
  <c r="H49" i="1"/>
  <c r="I49" i="1"/>
  <c r="J49" i="1" s="1"/>
  <c r="K49" i="1" s="1"/>
  <c r="L49" i="1" s="1"/>
  <c r="H53" i="1"/>
  <c r="I53" i="1"/>
  <c r="J53" i="1" s="1"/>
  <c r="K53" i="1" s="1"/>
  <c r="L53" i="1" s="1"/>
  <c r="H56" i="1"/>
  <c r="I56" i="1"/>
  <c r="J56" i="1" s="1"/>
  <c r="K56" i="1" s="1"/>
  <c r="L56" i="1" s="1"/>
  <c r="H55" i="1"/>
  <c r="I55" i="1"/>
  <c r="J55" i="1" s="1"/>
  <c r="K55" i="1" s="1"/>
  <c r="L55" i="1" s="1"/>
  <c r="H59" i="1"/>
  <c r="I59" i="1"/>
  <c r="J59" i="1" s="1"/>
  <c r="K59" i="1" s="1"/>
  <c r="L59" i="1" s="1"/>
  <c r="H54" i="1"/>
  <c r="I54" i="1"/>
  <c r="J54" i="1" s="1"/>
  <c r="K54" i="1" s="1"/>
  <c r="L54" i="1" s="1"/>
  <c r="H61" i="1"/>
  <c r="I61" i="1"/>
  <c r="J61" i="1" s="1"/>
  <c r="K61" i="1" s="1"/>
  <c r="L61" i="1" s="1"/>
  <c r="H50" i="1"/>
  <c r="I50" i="1"/>
  <c r="J50" i="1" s="1"/>
  <c r="K50" i="1" s="1"/>
  <c r="L50" i="1" s="1"/>
  <c r="H60" i="1"/>
  <c r="I60" i="1"/>
  <c r="J60" i="1" s="1"/>
  <c r="K60" i="1" s="1"/>
  <c r="L60" i="1" s="1"/>
  <c r="H58" i="1"/>
  <c r="I58" i="1"/>
  <c r="J58" i="1" s="1"/>
  <c r="K58" i="1" s="1"/>
  <c r="L58" i="1" s="1"/>
  <c r="H62" i="1"/>
  <c r="I62" i="1"/>
  <c r="J62" i="1" s="1"/>
  <c r="K62" i="1" s="1"/>
  <c r="L62" i="1" s="1"/>
  <c r="H64" i="1"/>
  <c r="I64" i="1"/>
  <c r="J64" i="1" s="1"/>
  <c r="K64" i="1" s="1"/>
  <c r="L64" i="1" s="1"/>
  <c r="H70" i="1"/>
  <c r="I70" i="1"/>
  <c r="J70" i="1" s="1"/>
  <c r="K70" i="1" s="1"/>
  <c r="L70" i="1" s="1"/>
  <c r="H76" i="1"/>
  <c r="I76" i="1"/>
  <c r="J76" i="1" s="1"/>
  <c r="K76" i="1" s="1"/>
  <c r="L76" i="1" s="1"/>
  <c r="H68" i="1"/>
  <c r="I68" i="1"/>
  <c r="J68" i="1" s="1"/>
  <c r="K68" i="1" s="1"/>
  <c r="L68" i="1" s="1"/>
  <c r="H71" i="1"/>
  <c r="I71" i="1"/>
  <c r="J71" i="1" s="1"/>
  <c r="K71" i="1" s="1"/>
  <c r="L71" i="1" s="1"/>
  <c r="H73" i="1"/>
  <c r="I73" i="1"/>
  <c r="J73" i="1" s="1"/>
  <c r="K73" i="1" s="1"/>
  <c r="L73" i="1" s="1"/>
  <c r="H65" i="1"/>
  <c r="I65" i="1"/>
  <c r="J65" i="1" s="1"/>
  <c r="K65" i="1" s="1"/>
  <c r="L65" i="1" s="1"/>
  <c r="H72" i="1"/>
  <c r="I72" i="1"/>
  <c r="J72" i="1" s="1"/>
  <c r="K72" i="1" s="1"/>
  <c r="L72" i="1" s="1"/>
  <c r="H66" i="1"/>
  <c r="I66" i="1"/>
  <c r="J66" i="1" s="1"/>
  <c r="K66" i="1" s="1"/>
  <c r="L66" i="1" s="1"/>
  <c r="H67" i="1"/>
  <c r="I67" i="1"/>
  <c r="J67" i="1" s="1"/>
  <c r="K67" i="1" s="1"/>
  <c r="L67" i="1" s="1"/>
  <c r="H69" i="1"/>
  <c r="I69" i="1"/>
  <c r="J69" i="1" s="1"/>
  <c r="K69" i="1" s="1"/>
  <c r="L69" i="1" s="1"/>
  <c r="H74" i="1"/>
  <c r="I74" i="1"/>
  <c r="J74" i="1" s="1"/>
  <c r="K74" i="1" s="1"/>
  <c r="L74" i="1" s="1"/>
  <c r="H75" i="1"/>
  <c r="I75" i="1"/>
  <c r="J75" i="1" s="1"/>
  <c r="K75" i="1" s="1"/>
  <c r="L75" i="1"/>
  <c r="H77" i="1"/>
  <c r="I77" i="1"/>
  <c r="J77" i="1" s="1"/>
  <c r="K77" i="1" s="1"/>
  <c r="L77" i="1" s="1"/>
  <c r="H81" i="1"/>
  <c r="I81" i="1"/>
  <c r="J81" i="1" s="1"/>
  <c r="K81" i="1" s="1"/>
  <c r="L81" i="1" s="1"/>
  <c r="H83" i="1"/>
  <c r="I83" i="1"/>
  <c r="J83" i="1" s="1"/>
  <c r="K83" i="1" s="1"/>
  <c r="L83" i="1" s="1"/>
  <c r="H84" i="1"/>
  <c r="I84" i="1"/>
  <c r="J84" i="1" s="1"/>
  <c r="K84" i="1" s="1"/>
  <c r="L84" i="1" s="1"/>
  <c r="H80" i="1"/>
  <c r="I80" i="1"/>
  <c r="J80" i="1" s="1"/>
  <c r="K80" i="1" s="1"/>
  <c r="L80" i="1" s="1"/>
  <c r="H82" i="1"/>
  <c r="I82" i="1"/>
  <c r="J82" i="1" s="1"/>
  <c r="K82" i="1" s="1"/>
  <c r="L82" i="1" s="1"/>
  <c r="H85" i="1"/>
  <c r="I85" i="1"/>
  <c r="J85" i="1" s="1"/>
  <c r="K85" i="1" s="1"/>
  <c r="L85" i="1" s="1"/>
  <c r="H87" i="1"/>
  <c r="I87" i="1"/>
  <c r="J87" i="1" s="1"/>
  <c r="K87" i="1" s="1"/>
  <c r="L87" i="1" s="1"/>
  <c r="H79" i="1"/>
  <c r="I79" i="1"/>
  <c r="J79" i="1" s="1"/>
  <c r="K79" i="1" s="1"/>
  <c r="L79" i="1" s="1"/>
  <c r="H89" i="1"/>
  <c r="I89" i="1"/>
  <c r="J89" i="1" s="1"/>
  <c r="K89" i="1" s="1"/>
  <c r="L89" i="1" s="1"/>
  <c r="H90" i="1"/>
  <c r="I90" i="1"/>
  <c r="J90" i="1" s="1"/>
  <c r="K90" i="1" s="1"/>
  <c r="L90" i="1" s="1"/>
  <c r="H88" i="1"/>
  <c r="I88" i="1"/>
  <c r="J88" i="1" s="1"/>
  <c r="K88" i="1" s="1"/>
  <c r="L88" i="1" s="1"/>
  <c r="H86" i="1"/>
  <c r="I86" i="1"/>
  <c r="J86" i="1" s="1"/>
  <c r="K86" i="1" s="1"/>
  <c r="L86" i="1" s="1"/>
  <c r="H37" i="1"/>
  <c r="I37" i="1"/>
  <c r="J37" i="1" s="1"/>
  <c r="K37" i="1" s="1"/>
  <c r="L37" i="1" s="1"/>
  <c r="H42" i="1"/>
  <c r="I42" i="1"/>
  <c r="J42" i="1" s="1"/>
  <c r="K42" i="1" s="1"/>
  <c r="L42" i="1" s="1"/>
  <c r="H40" i="1"/>
  <c r="I40" i="1"/>
  <c r="J40" i="1" s="1"/>
  <c r="K40" i="1" s="1"/>
  <c r="L40" i="1" s="1"/>
  <c r="H45" i="1"/>
  <c r="I45" i="1"/>
  <c r="J45" i="1" s="1"/>
  <c r="K45" i="1" s="1"/>
  <c r="L45" i="1" s="1"/>
  <c r="H39" i="1"/>
  <c r="I39" i="1"/>
  <c r="J39" i="1" s="1"/>
  <c r="K39" i="1" s="1"/>
  <c r="L39" i="1" s="1"/>
  <c r="H36" i="1"/>
  <c r="I36" i="1"/>
  <c r="J36" i="1" s="1"/>
  <c r="K36" i="1" s="1"/>
  <c r="L36" i="1" s="1"/>
  <c r="H43" i="1"/>
  <c r="I43" i="1"/>
  <c r="J43" i="1" s="1"/>
  <c r="K43" i="1" s="1"/>
  <c r="L43" i="1" s="1"/>
  <c r="H38" i="1"/>
  <c r="I38" i="1"/>
  <c r="J38" i="1" s="1"/>
  <c r="K38" i="1" s="1"/>
  <c r="L38" i="1" s="1"/>
  <c r="H41" i="1"/>
  <c r="I41" i="1"/>
  <c r="J41" i="1" s="1"/>
  <c r="K41" i="1" s="1"/>
  <c r="L41" i="1" s="1"/>
  <c r="H46" i="1"/>
  <c r="I46" i="1"/>
  <c r="J46" i="1" s="1"/>
  <c r="K46" i="1" s="1"/>
  <c r="L46" i="1" s="1"/>
  <c r="H44" i="1"/>
  <c r="I44" i="1"/>
  <c r="J44" i="1" s="1"/>
  <c r="K44" i="1" s="1"/>
  <c r="L44" i="1" s="1"/>
  <c r="H47" i="1"/>
  <c r="I47" i="1"/>
  <c r="J47" i="1" s="1"/>
  <c r="K47" i="1" s="1"/>
  <c r="L47" i="1" s="1"/>
  <c r="H8" i="1"/>
  <c r="I8" i="1"/>
  <c r="J8" i="1" s="1"/>
  <c r="K8" i="1" s="1"/>
  <c r="L8" i="1" s="1"/>
  <c r="H21" i="1"/>
  <c r="I21" i="1"/>
  <c r="J21" i="1" s="1"/>
  <c r="K21" i="1" s="1"/>
  <c r="L21" i="1" s="1"/>
  <c r="H20" i="1"/>
  <c r="I20" i="1"/>
  <c r="J20" i="1" s="1"/>
  <c r="K20" i="1" s="1"/>
  <c r="L20" i="1" s="1"/>
  <c r="H10" i="1"/>
  <c r="I10" i="1"/>
  <c r="J10" i="1" s="1"/>
  <c r="K10" i="1" s="1"/>
  <c r="L10" i="1" s="1"/>
  <c r="H9" i="1"/>
  <c r="I9" i="1"/>
  <c r="J9" i="1" s="1"/>
  <c r="K9" i="1" s="1"/>
  <c r="L9" i="1" s="1"/>
  <c r="H15" i="1"/>
  <c r="I15" i="1"/>
  <c r="J15" i="1" s="1"/>
  <c r="K15" i="1" s="1"/>
  <c r="L15" i="1" s="1"/>
  <c r="H19" i="1"/>
  <c r="I19" i="1"/>
  <c r="J19" i="1" s="1"/>
  <c r="K19" i="1" s="1"/>
  <c r="L19" i="1" s="1"/>
  <c r="H14" i="1"/>
  <c r="I14" i="1"/>
  <c r="J14" i="1" s="1"/>
  <c r="K14" i="1" s="1"/>
  <c r="L14" i="1" s="1"/>
  <c r="H13" i="1"/>
  <c r="I13" i="1"/>
  <c r="J13" i="1" s="1"/>
  <c r="K13" i="1" s="1"/>
  <c r="L13" i="1" s="1"/>
  <c r="H11" i="1"/>
  <c r="I11" i="1"/>
  <c r="J11" i="1" s="1"/>
  <c r="K11" i="1" s="1"/>
  <c r="L11" i="1" s="1"/>
  <c r="H12" i="1"/>
  <c r="I12" i="1"/>
  <c r="J12" i="1" s="1"/>
  <c r="K12" i="1" s="1"/>
  <c r="L12" i="1" s="1"/>
  <c r="H16" i="1"/>
  <c r="I16" i="1"/>
  <c r="J16" i="1" s="1"/>
  <c r="K16" i="1" s="1"/>
  <c r="L16" i="1" s="1"/>
  <c r="H18" i="1"/>
  <c r="I18" i="1"/>
  <c r="J18" i="1" s="1"/>
  <c r="K18" i="1" s="1"/>
  <c r="L18" i="1" s="1"/>
  <c r="H17" i="1"/>
  <c r="I17" i="1"/>
  <c r="J17" i="1" s="1"/>
  <c r="K17" i="1" s="1"/>
  <c r="L17" i="1" s="1"/>
  <c r="H26" i="1"/>
  <c r="I26" i="1"/>
  <c r="J26" i="1" s="1"/>
  <c r="K26" i="1" s="1"/>
  <c r="L26" i="1" s="1"/>
  <c r="H29" i="1"/>
  <c r="I29" i="1"/>
  <c r="J29" i="1" s="1"/>
  <c r="K29" i="1" s="1"/>
  <c r="L29" i="1" s="1"/>
  <c r="H23" i="1"/>
  <c r="I23" i="1"/>
  <c r="J23" i="1" s="1"/>
  <c r="K23" i="1" s="1"/>
  <c r="L23" i="1" s="1"/>
  <c r="H24" i="1"/>
  <c r="I24" i="1"/>
  <c r="J24" i="1" s="1"/>
  <c r="K24" i="1" s="1"/>
  <c r="L24" i="1" s="1"/>
  <c r="H25" i="1"/>
  <c r="I25" i="1"/>
  <c r="J25" i="1" s="1"/>
  <c r="K25" i="1" s="1"/>
  <c r="L25" i="1" s="1"/>
  <c r="H30" i="1"/>
  <c r="I30" i="1"/>
  <c r="J30" i="1" s="1"/>
  <c r="K30" i="1" s="1"/>
  <c r="L30" i="1" s="1"/>
  <c r="H31" i="1"/>
  <c r="I31" i="1"/>
  <c r="J31" i="1" s="1"/>
  <c r="K31" i="1" s="1"/>
  <c r="L31" i="1" s="1"/>
  <c r="H34" i="1"/>
  <c r="I34" i="1"/>
  <c r="J34" i="1" s="1"/>
  <c r="K34" i="1" s="1"/>
  <c r="L34" i="1" s="1"/>
  <c r="H28" i="1"/>
  <c r="I28" i="1"/>
  <c r="J28" i="1" s="1"/>
  <c r="K28" i="1" s="1"/>
  <c r="L28" i="1" s="1"/>
  <c r="H27" i="1"/>
  <c r="I27" i="1"/>
  <c r="J27" i="1" s="1"/>
  <c r="K27" i="1" s="1"/>
  <c r="L27" i="1" s="1"/>
  <c r="H33" i="1"/>
  <c r="I33" i="1"/>
  <c r="J33" i="1" s="1"/>
  <c r="K33" i="1" s="1"/>
  <c r="L33" i="1" s="1"/>
  <c r="H32" i="1"/>
  <c r="I32" i="1"/>
  <c r="J32" i="1" s="1"/>
  <c r="K32" i="1" s="1"/>
  <c r="L32" i="1" s="1"/>
  <c r="M54" i="1" l="1"/>
  <c r="M68" i="1"/>
  <c r="N68" i="1" s="1"/>
  <c r="O68" i="1" s="1"/>
  <c r="P68" i="1" s="1"/>
  <c r="M85" i="1"/>
  <c r="N85" i="1" s="1"/>
  <c r="O85" i="1" s="1"/>
  <c r="P85" i="1" s="1"/>
  <c r="M81" i="1"/>
  <c r="N81" i="1" s="1"/>
  <c r="O81" i="1" s="1"/>
  <c r="P81" i="1" s="1"/>
  <c r="M86" i="1"/>
  <c r="N86" i="1" s="1"/>
  <c r="O86" i="1" s="1"/>
  <c r="P86" i="1" s="1"/>
  <c r="M83" i="1"/>
  <c r="N83" i="1" s="1"/>
  <c r="O83" i="1" s="1"/>
  <c r="P83" i="1" s="1"/>
  <c r="M89" i="1"/>
  <c r="N89" i="1" s="1"/>
  <c r="O89" i="1" s="1"/>
  <c r="P89" i="1" s="1"/>
  <c r="M80" i="1"/>
  <c r="N80" i="1" s="1"/>
  <c r="O80" i="1" s="1"/>
  <c r="P80" i="1" s="1"/>
  <c r="M79" i="1"/>
  <c r="N79" i="1" s="1"/>
  <c r="O79" i="1" s="1"/>
  <c r="P79" i="1" s="1"/>
  <c r="M90" i="1"/>
  <c r="N90" i="1" s="1"/>
  <c r="O90" i="1" s="1"/>
  <c r="P90" i="1" s="1"/>
  <c r="M84" i="1"/>
  <c r="N84" i="1" s="1"/>
  <c r="O84" i="1" s="1"/>
  <c r="P84" i="1" s="1"/>
  <c r="M82" i="1"/>
  <c r="N82" i="1" s="1"/>
  <c r="O82" i="1" s="1"/>
  <c r="P82" i="1" s="1"/>
  <c r="M88" i="1"/>
  <c r="N88" i="1" s="1"/>
  <c r="O88" i="1" s="1"/>
  <c r="P88" i="1" s="1"/>
  <c r="M87" i="1"/>
  <c r="N87" i="1" s="1"/>
  <c r="O87" i="1" s="1"/>
  <c r="P87" i="1" s="1"/>
  <c r="M75" i="1"/>
  <c r="N75" i="1" s="1"/>
  <c r="O75" i="1" s="1"/>
  <c r="P75" i="1" s="1"/>
  <c r="M50" i="1"/>
  <c r="N50" i="1" s="1"/>
  <c r="O50" i="1" s="1"/>
  <c r="P50" i="1" s="1"/>
  <c r="M51" i="1"/>
  <c r="N51" i="1" s="1"/>
  <c r="O51" i="1" s="1"/>
  <c r="P51" i="1" s="1"/>
  <c r="M52" i="1"/>
  <c r="N52" i="1" s="1"/>
  <c r="O52" i="1" s="1"/>
  <c r="P52" i="1" s="1"/>
  <c r="M60" i="1"/>
  <c r="N60" i="1" s="1"/>
  <c r="O60" i="1" s="1"/>
  <c r="P60" i="1" s="1"/>
  <c r="M62" i="1"/>
  <c r="N62" i="1" s="1"/>
  <c r="O62" i="1" s="1"/>
  <c r="P62" i="1" s="1"/>
  <c r="M59" i="1"/>
  <c r="N59" i="1" s="1"/>
  <c r="O59" i="1" s="1"/>
  <c r="P59" i="1" s="1"/>
  <c r="M61" i="1"/>
  <c r="N61" i="1" s="1"/>
  <c r="O61" i="1" s="1"/>
  <c r="P61" i="1" s="1"/>
  <c r="M49" i="1"/>
  <c r="N49" i="1" s="1"/>
  <c r="O49" i="1" s="1"/>
  <c r="P49" i="1" s="1"/>
  <c r="M56" i="1"/>
  <c r="N56" i="1" s="1"/>
  <c r="O56" i="1" s="1"/>
  <c r="P56" i="1" s="1"/>
  <c r="M57" i="1"/>
  <c r="N57" i="1" s="1"/>
  <c r="O57" i="1" s="1"/>
  <c r="P57" i="1" s="1"/>
  <c r="M58" i="1"/>
  <c r="N58" i="1" s="1"/>
  <c r="O58" i="1" s="1"/>
  <c r="P58" i="1" s="1"/>
  <c r="M67" i="1"/>
  <c r="N67" i="1" s="1"/>
  <c r="O67" i="1" s="1"/>
  <c r="P67" i="1" s="1"/>
  <c r="M70" i="1"/>
  <c r="N70" i="1" s="1"/>
  <c r="O70" i="1" s="1"/>
  <c r="P70" i="1" s="1"/>
  <c r="M72" i="1"/>
  <c r="N72" i="1" s="1"/>
  <c r="O72" i="1" s="1"/>
  <c r="P72" i="1" s="1"/>
  <c r="M71" i="1"/>
  <c r="N71" i="1" s="1"/>
  <c r="O71" i="1" s="1"/>
  <c r="P71" i="1" s="1"/>
  <c r="M66" i="1"/>
  <c r="N66" i="1" s="1"/>
  <c r="O66" i="1" s="1"/>
  <c r="P66" i="1" s="1"/>
  <c r="M77" i="1"/>
  <c r="N77" i="1" s="1"/>
  <c r="O77" i="1" s="1"/>
  <c r="P77" i="1" s="1"/>
  <c r="M64" i="1"/>
  <c r="N64" i="1" s="1"/>
  <c r="O64" i="1" s="1"/>
  <c r="P64" i="1" s="1"/>
  <c r="M76" i="1"/>
  <c r="N76" i="1" s="1"/>
  <c r="O76" i="1" s="1"/>
  <c r="P76" i="1" s="1"/>
  <c r="M65" i="1"/>
  <c r="N65" i="1" s="1"/>
  <c r="O65" i="1" s="1"/>
  <c r="P65" i="1" s="1"/>
  <c r="M74" i="1"/>
  <c r="N74" i="1" s="1"/>
  <c r="O74" i="1" s="1"/>
  <c r="P74" i="1" s="1"/>
  <c r="M53" i="1"/>
  <c r="N53" i="1" s="1"/>
  <c r="O53" i="1" s="1"/>
  <c r="P53" i="1" s="1"/>
  <c r="M73" i="1"/>
  <c r="N73" i="1" s="1"/>
  <c r="O73" i="1" s="1"/>
  <c r="P73" i="1" s="1"/>
  <c r="N54" i="1"/>
  <c r="O54" i="1" s="1"/>
  <c r="P54" i="1" s="1"/>
  <c r="M69" i="1"/>
  <c r="N69" i="1" s="1"/>
  <c r="O69" i="1" s="1"/>
  <c r="P69" i="1" s="1"/>
  <c r="M55" i="1"/>
  <c r="N55" i="1" s="1"/>
  <c r="O55" i="1" s="1"/>
  <c r="P55" i="1" s="1"/>
  <c r="M45" i="1"/>
  <c r="N45" i="1" s="1"/>
  <c r="O45" i="1" s="1"/>
  <c r="P45" i="1" s="1"/>
  <c r="M44" i="1"/>
  <c r="N44" i="1" s="1"/>
  <c r="O44" i="1" s="1"/>
  <c r="P44" i="1" s="1"/>
  <c r="M43" i="1"/>
  <c r="N43" i="1" s="1"/>
  <c r="O43" i="1" s="1"/>
  <c r="P43" i="1" s="1"/>
  <c r="M42" i="1"/>
  <c r="N42" i="1" s="1"/>
  <c r="O42" i="1" s="1"/>
  <c r="P42" i="1" s="1"/>
  <c r="M39" i="1"/>
  <c r="N39" i="1" s="1"/>
  <c r="O39" i="1" s="1"/>
  <c r="P39" i="1" s="1"/>
  <c r="M47" i="1"/>
  <c r="N47" i="1" s="1"/>
  <c r="O47" i="1" s="1"/>
  <c r="P47" i="1" s="1"/>
  <c r="M38" i="1"/>
  <c r="N38" i="1" s="1"/>
  <c r="O38" i="1" s="1"/>
  <c r="P38" i="1" s="1"/>
  <c r="M40" i="1"/>
  <c r="N40" i="1" s="1"/>
  <c r="O40" i="1" s="1"/>
  <c r="P40" i="1" s="1"/>
  <c r="M46" i="1"/>
  <c r="N46" i="1" s="1"/>
  <c r="O46" i="1" s="1"/>
  <c r="P46" i="1" s="1"/>
  <c r="M36" i="1"/>
  <c r="N36" i="1" s="1"/>
  <c r="O36" i="1" s="1"/>
  <c r="P36" i="1" s="1"/>
  <c r="M41" i="1"/>
  <c r="N41" i="1" s="1"/>
  <c r="O41" i="1" s="1"/>
  <c r="P41" i="1" s="1"/>
  <c r="M37" i="1"/>
  <c r="N37" i="1" s="1"/>
  <c r="O37" i="1" s="1"/>
  <c r="P37" i="1" s="1"/>
  <c r="M34" i="1"/>
  <c r="N34" i="1" s="1"/>
  <c r="O34" i="1" s="1"/>
  <c r="P34" i="1" s="1"/>
  <c r="M33" i="1"/>
  <c r="N33" i="1" s="1"/>
  <c r="O33" i="1" s="1"/>
  <c r="P33" i="1" s="1"/>
  <c r="M31" i="1"/>
  <c r="N31" i="1" s="1"/>
  <c r="O31" i="1" s="1"/>
  <c r="P31" i="1" s="1"/>
  <c r="M27" i="1"/>
  <c r="N27" i="1" s="1"/>
  <c r="O27" i="1" s="1"/>
  <c r="P27" i="1" s="1"/>
  <c r="M30" i="1"/>
  <c r="N30" i="1" s="1"/>
  <c r="O30" i="1" s="1"/>
  <c r="P30" i="1" s="1"/>
  <c r="M28" i="1"/>
  <c r="N28" i="1" s="1"/>
  <c r="O28" i="1" s="1"/>
  <c r="P28" i="1" s="1"/>
  <c r="M32" i="1"/>
  <c r="N32" i="1" s="1"/>
  <c r="O32" i="1" s="1"/>
  <c r="P32" i="1" s="1"/>
  <c r="M25" i="1"/>
  <c r="N25" i="1" s="1"/>
  <c r="O25" i="1" s="1"/>
  <c r="P25" i="1" s="1"/>
  <c r="M29" i="1"/>
  <c r="N29" i="1" s="1"/>
  <c r="O29" i="1" s="1"/>
  <c r="P29" i="1" s="1"/>
  <c r="M18" i="1"/>
  <c r="N18" i="1" s="1"/>
  <c r="O18" i="1" s="1"/>
  <c r="P18" i="1" s="1"/>
  <c r="M16" i="1"/>
  <c r="N16" i="1" s="1"/>
  <c r="O16" i="1" s="1"/>
  <c r="P16" i="1" s="1"/>
  <c r="M12" i="1"/>
  <c r="N12" i="1" s="1"/>
  <c r="O12" i="1" s="1"/>
  <c r="P12" i="1" s="1"/>
  <c r="M17" i="1"/>
  <c r="N17" i="1" s="1"/>
  <c r="O17" i="1" s="1"/>
  <c r="P17" i="1" s="1"/>
  <c r="M20" i="1"/>
  <c r="N20" i="1" s="1"/>
  <c r="O20" i="1" s="1"/>
  <c r="P20" i="1" s="1"/>
  <c r="M15" i="1"/>
  <c r="N15" i="1" s="1"/>
  <c r="O15" i="1" s="1"/>
  <c r="P15" i="1" s="1"/>
  <c r="M13" i="1"/>
  <c r="N13" i="1" s="1"/>
  <c r="O13" i="1" s="1"/>
  <c r="P13" i="1" s="1"/>
  <c r="M21" i="1"/>
  <c r="N21" i="1" s="1"/>
  <c r="O21" i="1" s="1"/>
  <c r="P21" i="1" s="1"/>
  <c r="M9" i="1"/>
  <c r="N9" i="1" s="1"/>
  <c r="O9" i="1" s="1"/>
  <c r="P9" i="1" s="1"/>
  <c r="M14" i="1"/>
  <c r="N14" i="1" s="1"/>
  <c r="O14" i="1" s="1"/>
  <c r="P14" i="1" s="1"/>
  <c r="M10" i="1"/>
  <c r="N10" i="1" s="1"/>
  <c r="O10" i="1" s="1"/>
  <c r="P10" i="1" s="1"/>
  <c r="M19" i="1"/>
  <c r="N19" i="1" s="1"/>
  <c r="O19" i="1" s="1"/>
  <c r="P19" i="1" s="1"/>
  <c r="M11" i="1"/>
  <c r="N11" i="1" s="1"/>
  <c r="O11" i="1" s="1"/>
  <c r="P11" i="1" s="1"/>
  <c r="M26" i="1"/>
  <c r="N26" i="1" s="1"/>
  <c r="O26" i="1" s="1"/>
  <c r="P26" i="1" s="1"/>
  <c r="M24" i="1"/>
  <c r="N24" i="1" s="1"/>
  <c r="O24" i="1" s="1"/>
  <c r="P24" i="1" s="1"/>
  <c r="M23" i="1"/>
  <c r="N23" i="1" s="1"/>
  <c r="O23" i="1" s="1"/>
  <c r="P23" i="1" s="1"/>
  <c r="M8" i="1"/>
  <c r="N8" i="1" s="1"/>
  <c r="O8" i="1" s="1"/>
  <c r="P8" i="1" s="1"/>
  <c r="Q88" i="1" l="1"/>
  <c r="R88" i="1" s="1"/>
  <c r="S88" i="1" s="1"/>
  <c r="Q83" i="1"/>
  <c r="R83" i="1" s="1"/>
  <c r="S83" i="1" s="1"/>
  <c r="Q82" i="1"/>
  <c r="R82" i="1" s="1"/>
  <c r="S82" i="1" s="1"/>
  <c r="Q86" i="1"/>
  <c r="R86" i="1" s="1"/>
  <c r="S86" i="1" s="1"/>
  <c r="Q81" i="1"/>
  <c r="R81" i="1" s="1"/>
  <c r="S81" i="1" s="1"/>
  <c r="Q57" i="1"/>
  <c r="R57" i="1" s="1"/>
  <c r="S57" i="1" s="1"/>
  <c r="Q75" i="1"/>
  <c r="R75" i="1" s="1"/>
  <c r="S75" i="1" s="1"/>
  <c r="Q84" i="1"/>
  <c r="R84" i="1" s="1"/>
  <c r="S84" i="1" s="1"/>
  <c r="Q90" i="1"/>
  <c r="R90" i="1" s="1"/>
  <c r="S90" i="1" s="1"/>
  <c r="Q74" i="1"/>
  <c r="R74" i="1" s="1"/>
  <c r="S74" i="1" s="1"/>
  <c r="Q64" i="1"/>
  <c r="R64" i="1" s="1"/>
  <c r="S64" i="1" s="1"/>
  <c r="Q68" i="1"/>
  <c r="R68" i="1" s="1"/>
  <c r="S68" i="1" s="1"/>
  <c r="Q59" i="1"/>
  <c r="R59" i="1" s="1"/>
  <c r="S59" i="1" s="1"/>
  <c r="Q73" i="1"/>
  <c r="R73" i="1" s="1"/>
  <c r="S73" i="1" s="1"/>
  <c r="Q52" i="1"/>
  <c r="R52" i="1" s="1"/>
  <c r="S52" i="1" s="1"/>
  <c r="Q53" i="1"/>
  <c r="R53" i="1" s="1"/>
  <c r="S53" i="1" s="1"/>
  <c r="Q69" i="1"/>
  <c r="R69" i="1" s="1"/>
  <c r="S69" i="1" s="1"/>
  <c r="Q89" i="1"/>
  <c r="R89" i="1" s="1"/>
  <c r="S89" i="1" s="1"/>
  <c r="Q71" i="1"/>
  <c r="R71" i="1" s="1"/>
  <c r="S71" i="1" s="1"/>
  <c r="Q51" i="1"/>
  <c r="R51" i="1" s="1"/>
  <c r="S51" i="1" s="1"/>
  <c r="Q80" i="1"/>
  <c r="R80" i="1" s="1"/>
  <c r="S80" i="1" s="1"/>
  <c r="Q85" i="1"/>
  <c r="R85" i="1" s="1"/>
  <c r="S85" i="1" s="1"/>
  <c r="Q79" i="1"/>
  <c r="R79" i="1" s="1"/>
  <c r="S79" i="1" s="1"/>
  <c r="Q70" i="1"/>
  <c r="R70" i="1" s="1"/>
  <c r="S70" i="1" s="1"/>
  <c r="Q76" i="1"/>
  <c r="R76" i="1" s="1"/>
  <c r="S76" i="1" s="1"/>
  <c r="Q55" i="1"/>
  <c r="R55" i="1" s="1"/>
  <c r="S55" i="1" s="1"/>
  <c r="Q66" i="1"/>
  <c r="R66" i="1" s="1"/>
  <c r="S66" i="1" s="1"/>
  <c r="Q56" i="1"/>
  <c r="R56" i="1" s="1"/>
  <c r="S56" i="1" s="1"/>
  <c r="Q62" i="1"/>
  <c r="R62" i="1" s="1"/>
  <c r="S62" i="1" s="1"/>
  <c r="Q50" i="1"/>
  <c r="R50" i="1" s="1"/>
  <c r="S50" i="1" s="1"/>
  <c r="Q72" i="1"/>
  <c r="R72" i="1" s="1"/>
  <c r="S72" i="1" s="1"/>
  <c r="Q67" i="1"/>
  <c r="R67" i="1" s="1"/>
  <c r="S67" i="1" s="1"/>
  <c r="Q60" i="1"/>
  <c r="R60" i="1" s="1"/>
  <c r="S60" i="1" s="1"/>
  <c r="Q49" i="1"/>
  <c r="R49" i="1" s="1"/>
  <c r="S49" i="1" s="1"/>
  <c r="Q58" i="1"/>
  <c r="R58" i="1" s="1"/>
  <c r="S58" i="1" s="1"/>
  <c r="Q65" i="1"/>
  <c r="R65" i="1" s="1"/>
  <c r="S65" i="1" s="1"/>
  <c r="Q54" i="1"/>
  <c r="R54" i="1" s="1"/>
  <c r="S54" i="1" s="1"/>
  <c r="Q87" i="1"/>
  <c r="R87" i="1" s="1"/>
  <c r="S87" i="1" s="1"/>
  <c r="Q77" i="1"/>
  <c r="R77" i="1" s="1"/>
  <c r="S77" i="1" s="1"/>
  <c r="Q61" i="1"/>
  <c r="R61" i="1" s="1"/>
  <c r="S61" i="1" s="1"/>
  <c r="Q43" i="1"/>
  <c r="R43" i="1" s="1"/>
  <c r="S43" i="1" s="1"/>
  <c r="Q44" i="1"/>
  <c r="R44" i="1" s="1"/>
  <c r="S44" i="1" s="1"/>
  <c r="Q45" i="1"/>
  <c r="R45" i="1" s="1"/>
  <c r="S45" i="1" s="1"/>
  <c r="Q41" i="1"/>
  <c r="R41" i="1" s="1"/>
  <c r="S41" i="1" s="1"/>
  <c r="Q36" i="1"/>
  <c r="R36" i="1" s="1"/>
  <c r="S36" i="1" s="1"/>
  <c r="Q39" i="1"/>
  <c r="R39" i="1" s="1"/>
  <c r="S39" i="1" s="1"/>
  <c r="Q42" i="1"/>
  <c r="R42" i="1" s="1"/>
  <c r="S42" i="1" s="1"/>
  <c r="Q38" i="1"/>
  <c r="R38" i="1" s="1"/>
  <c r="S38" i="1" s="1"/>
  <c r="Q37" i="1"/>
  <c r="R37" i="1" s="1"/>
  <c r="S37" i="1" s="1"/>
  <c r="Q47" i="1"/>
  <c r="R47" i="1" s="1"/>
  <c r="S47" i="1" s="1"/>
  <c r="Q40" i="1"/>
  <c r="R40" i="1" s="1"/>
  <c r="S40" i="1" s="1"/>
  <c r="Q46" i="1"/>
  <c r="R46" i="1" s="1"/>
  <c r="S46" i="1" s="1"/>
  <c r="Q31" i="1"/>
  <c r="R31" i="1" s="1"/>
  <c r="S31" i="1" s="1"/>
  <c r="Q19" i="1"/>
  <c r="R19" i="1" s="1"/>
  <c r="S19" i="1" s="1"/>
  <c r="Q23" i="1"/>
  <c r="R23" i="1" s="1"/>
  <c r="S23" i="1" s="1"/>
  <c r="Q9" i="1"/>
  <c r="R9" i="1" s="1"/>
  <c r="S9" i="1" s="1"/>
  <c r="Q34" i="1"/>
  <c r="R34" i="1" s="1"/>
  <c r="S34" i="1" s="1"/>
  <c r="Q24" i="1"/>
  <c r="R24" i="1" s="1"/>
  <c r="S24" i="1" s="1"/>
  <c r="Q11" i="1"/>
  <c r="R11" i="1" s="1"/>
  <c r="S11" i="1" s="1"/>
  <c r="Q13" i="1"/>
  <c r="R13" i="1" s="1"/>
  <c r="S13" i="1" s="1"/>
  <c r="Q17" i="1"/>
  <c r="R17" i="1" s="1"/>
  <c r="S17" i="1" s="1"/>
  <c r="Q16" i="1"/>
  <c r="R16" i="1" s="1"/>
  <c r="S16" i="1" s="1"/>
  <c r="Q12" i="1"/>
  <c r="R12" i="1" s="1"/>
  <c r="S12" i="1" s="1"/>
  <c r="Q21" i="1"/>
  <c r="R21" i="1" s="1"/>
  <c r="S21" i="1" s="1"/>
  <c r="Q10" i="1"/>
  <c r="R10" i="1" s="1"/>
  <c r="S10" i="1" s="1"/>
  <c r="Q26" i="1"/>
  <c r="R26" i="1" s="1"/>
  <c r="S26" i="1" s="1"/>
  <c r="Q30" i="1"/>
  <c r="R30" i="1" s="1"/>
  <c r="S30" i="1" s="1"/>
  <c r="Q8" i="1"/>
  <c r="R8" i="1" s="1"/>
  <c r="S8" i="1" s="1"/>
  <c r="Q15" i="1"/>
  <c r="R15" i="1" s="1"/>
  <c r="S15" i="1" s="1"/>
  <c r="Q14" i="1"/>
  <c r="R14" i="1" s="1"/>
  <c r="S14" i="1" s="1"/>
  <c r="Q18" i="1"/>
  <c r="R18" i="1" s="1"/>
  <c r="S18" i="1" s="1"/>
  <c r="Q32" i="1"/>
  <c r="R32" i="1" s="1"/>
  <c r="S32" i="1" s="1"/>
  <c r="Q28" i="1"/>
  <c r="R28" i="1" s="1"/>
  <c r="S28" i="1" s="1"/>
  <c r="Q20" i="1"/>
  <c r="R20" i="1" s="1"/>
  <c r="S20" i="1" s="1"/>
  <c r="Q27" i="1"/>
  <c r="R27" i="1" s="1"/>
  <c r="S27" i="1" s="1"/>
  <c r="Q29" i="1"/>
  <c r="R29" i="1" s="1"/>
  <c r="S29" i="1" s="1"/>
  <c r="Q25" i="1"/>
  <c r="R25" i="1" s="1"/>
  <c r="S25" i="1" s="1"/>
  <c r="Q33" i="1"/>
  <c r="R33" i="1" s="1"/>
  <c r="S33" i="1" s="1"/>
</calcChain>
</file>

<file path=xl/sharedStrings.xml><?xml version="1.0" encoding="utf-8"?>
<sst xmlns="http://schemas.openxmlformats.org/spreadsheetml/2006/main" count="175" uniqueCount="98">
  <si>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</si>
  <si>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</si>
  <si>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</si>
  <si>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</si>
  <si>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</si>
  <si>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</si>
  <si>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</si>
  <si>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</si>
  <si>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</si>
  <si>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</si>
  <si>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</si>
  <si>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</si>
  <si>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</si>
  <si>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</si>
  <si>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</si>
  <si>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</si>
  <si>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</si>
  <si>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</si>
  <si>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</si>
  <si>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Murray Bridge</t>
  </si>
  <si>
    <t xml:space="preserve">Camden              </t>
  </si>
  <si>
    <t xml:space="preserve">Consistent Choice   </t>
  </si>
  <si>
    <t xml:space="preserve">Dans Le Savoir      </t>
  </si>
  <si>
    <t xml:space="preserve">Fizique             </t>
  </si>
  <si>
    <t xml:space="preserve">George Hercules     </t>
  </si>
  <si>
    <t xml:space="preserve">Hotfootit           </t>
  </si>
  <si>
    <t xml:space="preserve">Margin Of Error     </t>
  </si>
  <si>
    <t xml:space="preserve">Playboy Charlie     </t>
  </si>
  <si>
    <t xml:space="preserve">Prancealloverme     </t>
  </si>
  <si>
    <t xml:space="preserve">Salute The Stars    </t>
  </si>
  <si>
    <t xml:space="preserve">Vanity Star         </t>
  </si>
  <si>
    <t xml:space="preserve">Cassies Girl        </t>
  </si>
  <si>
    <t xml:space="preserve">Golden Beauty       </t>
  </si>
  <si>
    <t xml:space="preserve">Wild Sonnet         </t>
  </si>
  <si>
    <t xml:space="preserve">Not A Single Bid    </t>
  </si>
  <si>
    <t xml:space="preserve">East Indiaman       </t>
  </si>
  <si>
    <t xml:space="preserve">Obelos              </t>
  </si>
  <si>
    <t xml:space="preserve">Smart Charge        </t>
  </si>
  <si>
    <t xml:space="preserve">Five Pocket         </t>
  </si>
  <si>
    <t xml:space="preserve">Vendetta            </t>
  </si>
  <si>
    <t xml:space="preserve">Possum Born         </t>
  </si>
  <si>
    <t xml:space="preserve">Conge               </t>
  </si>
  <si>
    <t xml:space="preserve">Rock Hard           </t>
  </si>
  <si>
    <t xml:space="preserve">See You Later Now   </t>
  </si>
  <si>
    <t xml:space="preserve">Sweet Distraction   </t>
  </si>
  <si>
    <t xml:space="preserve">Goodarchie          </t>
  </si>
  <si>
    <t xml:space="preserve">Smiling Assassin    </t>
  </si>
  <si>
    <t xml:space="preserve">King Of Avalon      </t>
  </si>
  <si>
    <t xml:space="preserve">Neva Doubt Us       </t>
  </si>
  <si>
    <t xml:space="preserve">Sasun               </t>
  </si>
  <si>
    <t xml:space="preserve">Streusel            </t>
  </si>
  <si>
    <t xml:space="preserve">American Trouble    </t>
  </si>
  <si>
    <t xml:space="preserve">Chelimo             </t>
  </si>
  <si>
    <t xml:space="preserve">Lutz                </t>
  </si>
  <si>
    <t xml:space="preserve">El Royale           </t>
  </si>
  <si>
    <t xml:space="preserve">Jophiel             </t>
  </si>
  <si>
    <t xml:space="preserve">Space Equity        </t>
  </si>
  <si>
    <t xml:space="preserve">Well Meet Again     </t>
  </si>
  <si>
    <t xml:space="preserve">Peacemaker          </t>
  </si>
  <si>
    <t xml:space="preserve">Enzed Beer          </t>
  </si>
  <si>
    <t xml:space="preserve">Pitrain             </t>
  </si>
  <si>
    <t xml:space="preserve">Whiskey N Women     </t>
  </si>
  <si>
    <t xml:space="preserve">Hallaroste          </t>
  </si>
  <si>
    <t xml:space="preserve">Transference        </t>
  </si>
  <si>
    <t xml:space="preserve">Fiamette            </t>
  </si>
  <si>
    <t xml:space="preserve">Kilowatt            </t>
  </si>
  <si>
    <t xml:space="preserve">Sirmaze             </t>
  </si>
  <si>
    <t xml:space="preserve">Armament            </t>
  </si>
  <si>
    <t xml:space="preserve">Sawtell             </t>
  </si>
  <si>
    <t xml:space="preserve">Fast Plan           </t>
  </si>
  <si>
    <t xml:space="preserve">Im Bulletproof      </t>
  </si>
  <si>
    <t xml:space="preserve">Tiza                </t>
  </si>
  <si>
    <t xml:space="preserve">Improvident         </t>
  </si>
  <si>
    <t xml:space="preserve">Fast Foils          </t>
  </si>
  <si>
    <t xml:space="preserve">Campobasso          </t>
  </si>
  <si>
    <t xml:space="preserve">Benz Baron          </t>
  </si>
  <si>
    <t xml:space="preserve">Torratorio          </t>
  </si>
  <si>
    <t xml:space="preserve">Augusta Rock        </t>
  </si>
  <si>
    <t xml:space="preserve">Star Lyric          </t>
  </si>
  <si>
    <t xml:space="preserve">Good Approach       </t>
  </si>
  <si>
    <t xml:space="preserve">Zakybree            </t>
  </si>
  <si>
    <t xml:space="preserve">Eminencia           </t>
  </si>
  <si>
    <t xml:space="preserve">Dawnburst           </t>
  </si>
  <si>
    <t xml:space="preserve">Eight Rubies        </t>
  </si>
  <si>
    <t xml:space="preserve">Sisseck             </t>
  </si>
  <si>
    <t xml:space="preserve">Daveedo             </t>
  </si>
  <si>
    <t xml:space="preserve">Rusty Halo          </t>
  </si>
  <si>
    <t xml:space="preserve">Grand Host          </t>
  </si>
  <si>
    <t xml:space="preserve">Maid In Milan       </t>
  </si>
  <si>
    <t xml:space="preserve">The Magistrate      </t>
  </si>
  <si>
    <t xml:space="preserve">Madam Furphy        </t>
  </si>
  <si>
    <t xml:space="preserve">Jimmys Edge         </t>
  </si>
  <si>
    <t xml:space="preserve">French Rock         </t>
  </si>
  <si>
    <t xml:space="preserve">The Publikin        </t>
  </si>
  <si>
    <t xml:space="preserve">Eternal Blaze       </t>
  </si>
  <si>
    <t xml:space="preserve">Its All Gossip      </t>
  </si>
  <si>
    <t xml:space="preserve">Scotch On The Rock  </t>
  </si>
  <si>
    <t xml:space="preserve">Cartier Tiara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</si>
</sst>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5</xdr:row>
      <xdr:rowOff>166552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6B9E36-993E-6401-71E1-3A579727B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90360" cy="10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90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43" sqref="F43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6.77734375" style="9" bestFit="1" customWidth="1"/>
    <col min="4" max="4" width="6.44140625" style="9" bestFit="1" customWidth="1"/>
    <col min="5" max="5" width="6.33203125" style="9" bestFit="1" customWidth="1"/>
    <col min="6" max="6" width="25.44140625" style="9" bestFit="1" customWidth="1"/>
    <col min="7" max="7" width="11.332031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0.55208333333333337</v>
      </c>
      <c r="C8" s="1" t="s">
        <v>19</v>
      </c>
      <c r="D8" s="1">
        <v>1</v>
      </c>
      <c r="E8" s="1">
        <v>1</v>
      </c>
      <c r="F8" s="1" t="s">
        <v>20</v>
      </c>
      <c r="G8" s="1">
        <v>77</v>
      </c>
      <c r="H8" s="1">
        <f>1+COUNTIFS(A:A,A8,G:G,"&gt;"&amp;G8)</f>
        <v>1</v>
      </c>
      <c r="I8" s="2">
        <f>AVERAGEIF(A:A,A8,G:G)</f>
        <v>47.945</v>
      </c>
      <c r="J8" s="2">
        <f t="shared" ref="J8:J21" si="0">G8-I8</f>
        <v>29.055</v>
      </c>
      <c r="K8" s="2">
        <f t="shared" ref="K8:K21" si="1">90+J8</f>
        <v>119.05500000000001</v>
      </c>
      <c r="L8" s="2">
        <f t="shared" ref="L8:L21" si="2">EXP(0.06*K8)</f>
        <v>1265.5979788214681</v>
      </c>
      <c r="M8" s="2">
        <f>SUMIF(A:A,A8,L:L)</f>
        <v>4625.3817719658846</v>
      </c>
      <c r="N8" s="3">
        <f t="shared" ref="N8:N21" si="3">L8/M8</f>
        <v>0.27362022017126653</v>
      </c>
      <c r="O8" s="6">
        <f t="shared" ref="O8:O21" si="4">1/N8</f>
        <v>3.6547006627436822</v>
      </c>
      <c r="P8" s="3">
        <f t="shared" ref="P8:P21" si="5">IF(O8&gt;21,"",N8)</f>
        <v>0.27362022017126653</v>
      </c>
      <c r="Q8" s="3">
        <f>IF(ISNUMBER(P8),SUMIF(A:A,A8,P:P),"")</f>
        <v>0.86290184108347578</v>
      </c>
      <c r="R8" s="3">
        <f t="shared" ref="R8:R21" si="6">IFERROR(P8*(1/Q8),"")</f>
        <v>0.31709310044779121</v>
      </c>
      <c r="S8" s="7">
        <f t="shared" ref="S8:S21" si="7">IFERROR(1/R8,"")</f>
        <v>3.1536479304905223</v>
      </c>
    </row>
    <row r="9" spans="1:19" x14ac:dyDescent="0.3">
      <c r="A9" s="1">
        <v>1</v>
      </c>
      <c r="B9" s="5">
        <v>0.55208333333333337</v>
      </c>
      <c r="C9" s="1" t="s">
        <v>19</v>
      </c>
      <c r="D9" s="1">
        <v>1</v>
      </c>
      <c r="E9" s="1">
        <v>5</v>
      </c>
      <c r="F9" s="1" t="s">
        <v>24</v>
      </c>
      <c r="G9" s="1">
        <v>63.69</v>
      </c>
      <c r="H9" s="1">
        <f>1+COUNTIFS(A:A,A9,G:G,"&gt;"&amp;G9)</f>
        <v>2</v>
      </c>
      <c r="I9" s="2">
        <f>AVERAGEIF(A:A,A9,G:G)</f>
        <v>47.945</v>
      </c>
      <c r="J9" s="2">
        <f t="shared" si="0"/>
        <v>15.744999999999997</v>
      </c>
      <c r="K9" s="2">
        <f t="shared" si="1"/>
        <v>105.745</v>
      </c>
      <c r="L9" s="2">
        <f t="shared" si="2"/>
        <v>569.46652412963272</v>
      </c>
      <c r="M9" s="2">
        <f>SUMIF(A:A,A9,L:L)</f>
        <v>4625.3817719658846</v>
      </c>
      <c r="N9" s="3">
        <f t="shared" si="3"/>
        <v>0.12311773432003591</v>
      </c>
      <c r="O9" s="6">
        <f t="shared" si="4"/>
        <v>8.1223067133494364</v>
      </c>
      <c r="P9" s="3">
        <f t="shared" si="5"/>
        <v>0.12311773432003591</v>
      </c>
      <c r="Q9" s="3">
        <f>IF(ISNUMBER(P9),SUMIF(A:A,A9,P:P),"")</f>
        <v>0.86290184108347578</v>
      </c>
      <c r="R9" s="3">
        <f t="shared" si="6"/>
        <v>0.14267872480773361</v>
      </c>
      <c r="S9" s="7">
        <f t="shared" si="7"/>
        <v>7.008753416793903</v>
      </c>
    </row>
    <row r="10" spans="1:19" x14ac:dyDescent="0.3">
      <c r="A10" s="1">
        <v>1</v>
      </c>
      <c r="B10" s="5">
        <v>0.55208333333333337</v>
      </c>
      <c r="C10" s="1" t="s">
        <v>19</v>
      </c>
      <c r="D10" s="1">
        <v>1</v>
      </c>
      <c r="E10" s="1">
        <v>4</v>
      </c>
      <c r="F10" s="1" t="s">
        <v>23</v>
      </c>
      <c r="G10" s="1">
        <v>62.17</v>
      </c>
      <c r="H10" s="1">
        <f>1+COUNTIFS(A:A,A10,G:G,"&gt;"&amp;G10)</f>
        <v>3</v>
      </c>
      <c r="I10" s="2">
        <f>AVERAGEIF(A:A,A10,G:G)</f>
        <v>47.945</v>
      </c>
      <c r="J10" s="2">
        <f t="shared" si="0"/>
        <v>14.225000000000001</v>
      </c>
      <c r="K10" s="2">
        <f t="shared" si="1"/>
        <v>104.22499999999999</v>
      </c>
      <c r="L10" s="2">
        <f t="shared" si="2"/>
        <v>519.82904608810679</v>
      </c>
      <c r="M10" s="2">
        <f>SUMIF(A:A,A10,L:L)</f>
        <v>4625.3817719658846</v>
      </c>
      <c r="N10" s="3">
        <f t="shared" si="3"/>
        <v>0.11238619247361467</v>
      </c>
      <c r="O10" s="6">
        <f t="shared" si="4"/>
        <v>8.8978901944273421</v>
      </c>
      <c r="P10" s="3">
        <f t="shared" si="5"/>
        <v>0.11238619247361467</v>
      </c>
      <c r="Q10" s="3">
        <f>IF(ISNUMBER(P10),SUMIF(A:A,A10,P:P),"")</f>
        <v>0.86290184108347578</v>
      </c>
      <c r="R10" s="3">
        <f t="shared" si="6"/>
        <v>0.13024215168262993</v>
      </c>
      <c r="S10" s="7">
        <f t="shared" si="7"/>
        <v>7.6780058305299601</v>
      </c>
    </row>
    <row r="11" spans="1:19" x14ac:dyDescent="0.3">
      <c r="A11" s="1">
        <v>1</v>
      </c>
      <c r="B11" s="5">
        <v>0.55208333333333337</v>
      </c>
      <c r="C11" s="1" t="s">
        <v>19</v>
      </c>
      <c r="D11" s="1">
        <v>1</v>
      </c>
      <c r="E11" s="1">
        <v>10</v>
      </c>
      <c r="F11" s="1" t="s">
        <v>29</v>
      </c>
      <c r="G11" s="1">
        <v>61.52</v>
      </c>
      <c r="H11" s="1">
        <f>1+COUNTIFS(A:A,A11,G:G,"&gt;"&amp;G11)</f>
        <v>4</v>
      </c>
      <c r="I11" s="2">
        <f>AVERAGEIF(A:A,A11,G:G)</f>
        <v>47.945</v>
      </c>
      <c r="J11" s="2">
        <f t="shared" si="0"/>
        <v>13.575000000000003</v>
      </c>
      <c r="K11" s="2">
        <f t="shared" si="1"/>
        <v>103.575</v>
      </c>
      <c r="L11" s="2">
        <f t="shared" si="2"/>
        <v>499.94595371011616</v>
      </c>
      <c r="M11" s="2">
        <f>SUMIF(A:A,A11,L:L)</f>
        <v>4625.3817719658846</v>
      </c>
      <c r="N11" s="3">
        <f t="shared" si="3"/>
        <v>0.108087500309759</v>
      </c>
      <c r="O11" s="6">
        <f t="shared" si="4"/>
        <v>9.2517635909257123</v>
      </c>
      <c r="P11" s="3">
        <f t="shared" si="5"/>
        <v>0.108087500309759</v>
      </c>
      <c r="Q11" s="3">
        <f>IF(ISNUMBER(P11),SUMIF(A:A,A11,P:P),"")</f>
        <v>0.86290184108347578</v>
      </c>
      <c r="R11" s="3">
        <f t="shared" si="6"/>
        <v>0.12526048174151802</v>
      </c>
      <c r="S11" s="7">
        <f t="shared" si="7"/>
        <v>7.9833638358788663</v>
      </c>
    </row>
    <row r="12" spans="1:19" x14ac:dyDescent="0.3">
      <c r="A12" s="1">
        <v>1</v>
      </c>
      <c r="B12" s="5">
        <v>0.55208333333333337</v>
      </c>
      <c r="C12" s="1" t="s">
        <v>19</v>
      </c>
      <c r="D12" s="1">
        <v>1</v>
      </c>
      <c r="E12" s="1">
        <v>11</v>
      </c>
      <c r="F12" s="1" t="s">
        <v>30</v>
      </c>
      <c r="G12" s="1">
        <v>56.97</v>
      </c>
      <c r="H12" s="1">
        <f>1+COUNTIFS(A:A,A12,G:G,"&gt;"&amp;G12)</f>
        <v>5</v>
      </c>
      <c r="I12" s="2">
        <f>AVERAGEIF(A:A,A12,G:G)</f>
        <v>47.945</v>
      </c>
      <c r="J12" s="2">
        <f t="shared" si="0"/>
        <v>9.0249999999999986</v>
      </c>
      <c r="K12" s="2">
        <f t="shared" si="1"/>
        <v>99.025000000000006</v>
      </c>
      <c r="L12" s="2">
        <f t="shared" si="2"/>
        <v>380.50525957303859</v>
      </c>
      <c r="M12" s="2">
        <f>SUMIF(A:A,A12,L:L)</f>
        <v>4625.3817719658846</v>
      </c>
      <c r="N12" s="3">
        <f t="shared" si="3"/>
        <v>8.2264616918597808E-2</v>
      </c>
      <c r="O12" s="6">
        <f t="shared" si="4"/>
        <v>12.155894447177898</v>
      </c>
      <c r="P12" s="3">
        <f t="shared" si="5"/>
        <v>8.2264616918597808E-2</v>
      </c>
      <c r="Q12" s="3">
        <f>IF(ISNUMBER(P12),SUMIF(A:A,A12,P:P),"")</f>
        <v>0.86290184108347578</v>
      </c>
      <c r="R12" s="3">
        <f t="shared" si="6"/>
        <v>9.5334849228395219E-2</v>
      </c>
      <c r="S12" s="7">
        <f t="shared" si="7"/>
        <v>10.489343698486207</v>
      </c>
    </row>
    <row r="13" spans="1:19" x14ac:dyDescent="0.3">
      <c r="A13" s="1">
        <v>1</v>
      </c>
      <c r="B13" s="5">
        <v>0.55208333333333337</v>
      </c>
      <c r="C13" s="1" t="s">
        <v>19</v>
      </c>
      <c r="D13" s="1">
        <v>1</v>
      </c>
      <c r="E13" s="1">
        <v>9</v>
      </c>
      <c r="F13" s="1" t="s">
        <v>28</v>
      </c>
      <c r="G13" s="1">
        <v>51.43</v>
      </c>
      <c r="H13" s="1">
        <f>1+COUNTIFS(A:A,A13,G:G,"&gt;"&amp;G13)</f>
        <v>6</v>
      </c>
      <c r="I13" s="2">
        <f>AVERAGEIF(A:A,A13,G:G)</f>
        <v>47.945</v>
      </c>
      <c r="J13" s="2">
        <f t="shared" si="0"/>
        <v>3.4849999999999994</v>
      </c>
      <c r="K13" s="2">
        <f t="shared" si="1"/>
        <v>93.484999999999999</v>
      </c>
      <c r="L13" s="2">
        <f t="shared" si="2"/>
        <v>272.89851878078923</v>
      </c>
      <c r="M13" s="2">
        <f>SUMIF(A:A,A13,L:L)</f>
        <v>4625.3817719658846</v>
      </c>
      <c r="N13" s="3">
        <f t="shared" si="3"/>
        <v>5.9000214951943658E-2</v>
      </c>
      <c r="O13" s="6">
        <f t="shared" si="4"/>
        <v>16.949090792542219</v>
      </c>
      <c r="P13" s="3">
        <f t="shared" si="5"/>
        <v>5.9000214951943658E-2</v>
      </c>
      <c r="Q13" s="3">
        <f>IF(ISNUMBER(P13),SUMIF(A:A,A13,P:P),"")</f>
        <v>0.86290184108347578</v>
      </c>
      <c r="R13" s="3">
        <f t="shared" si="6"/>
        <v>6.8374190600708276E-2</v>
      </c>
      <c r="S13" s="7">
        <f t="shared" si="7"/>
        <v>14.625401649575668</v>
      </c>
    </row>
    <row r="14" spans="1:19" x14ac:dyDescent="0.3">
      <c r="A14" s="1">
        <v>1</v>
      </c>
      <c r="B14" s="5">
        <v>0.55208333333333337</v>
      </c>
      <c r="C14" s="1" t="s">
        <v>19</v>
      </c>
      <c r="D14" s="1">
        <v>1</v>
      </c>
      <c r="E14" s="1">
        <v>8</v>
      </c>
      <c r="F14" s="1" t="s">
        <v>27</v>
      </c>
      <c r="G14" s="1">
        <v>49.71</v>
      </c>
      <c r="H14" s="1">
        <f>1+COUNTIFS(A:A,A14,G:G,"&gt;"&amp;G14)</f>
        <v>7</v>
      </c>
      <c r="I14" s="2">
        <f>AVERAGEIF(A:A,A14,G:G)</f>
        <v>47.945</v>
      </c>
      <c r="J14" s="2">
        <f t="shared" si="0"/>
        <v>1.7650000000000006</v>
      </c>
      <c r="K14" s="2">
        <f t="shared" si="1"/>
        <v>91.765000000000001</v>
      </c>
      <c r="L14" s="2">
        <f t="shared" si="2"/>
        <v>246.13988191579315</v>
      </c>
      <c r="M14" s="2">
        <f>SUMIF(A:A,A14,L:L)</f>
        <v>4625.3817719658846</v>
      </c>
      <c r="N14" s="3">
        <f t="shared" si="3"/>
        <v>5.3215041276728714E-2</v>
      </c>
      <c r="O14" s="6">
        <f t="shared" si="4"/>
        <v>18.791679495272824</v>
      </c>
      <c r="P14" s="3">
        <f t="shared" si="5"/>
        <v>5.3215041276728714E-2</v>
      </c>
      <c r="Q14" s="3">
        <f>IF(ISNUMBER(P14),SUMIF(A:A,A14,P:P),"")</f>
        <v>0.86290184108347578</v>
      </c>
      <c r="R14" s="3">
        <f t="shared" si="6"/>
        <v>6.1669866424100925E-2</v>
      </c>
      <c r="S14" s="7">
        <f t="shared" si="7"/>
        <v>16.215374833521523</v>
      </c>
    </row>
    <row r="15" spans="1:19" x14ac:dyDescent="0.3">
      <c r="A15" s="1">
        <v>1</v>
      </c>
      <c r="B15" s="5">
        <v>0.55208333333333337</v>
      </c>
      <c r="C15" s="1" t="s">
        <v>19</v>
      </c>
      <c r="D15" s="1">
        <v>1</v>
      </c>
      <c r="E15" s="1">
        <v>6</v>
      </c>
      <c r="F15" s="1" t="s">
        <v>25</v>
      </c>
      <c r="G15" s="1">
        <v>49.07</v>
      </c>
      <c r="H15" s="1">
        <f>1+COUNTIFS(A:A,A15,G:G,"&gt;"&amp;G15)</f>
        <v>8</v>
      </c>
      <c r="I15" s="2">
        <f>AVERAGEIF(A:A,A15,G:G)</f>
        <v>47.945</v>
      </c>
      <c r="J15" s="2">
        <f t="shared" si="0"/>
        <v>1.125</v>
      </c>
      <c r="K15" s="2">
        <f t="shared" si="1"/>
        <v>91.125</v>
      </c>
      <c r="L15" s="2">
        <f t="shared" si="2"/>
        <v>236.86728372436647</v>
      </c>
      <c r="M15" s="2">
        <f>SUMIF(A:A,A15,L:L)</f>
        <v>4625.3817719658846</v>
      </c>
      <c r="N15" s="3">
        <f t="shared" si="3"/>
        <v>5.1210320661529501E-2</v>
      </c>
      <c r="O15" s="6">
        <f t="shared" si="4"/>
        <v>19.527313773514905</v>
      </c>
      <c r="P15" s="3">
        <f t="shared" si="5"/>
        <v>5.1210320661529501E-2</v>
      </c>
      <c r="Q15" s="3">
        <f>IF(ISNUMBER(P15),SUMIF(A:A,A15,P:P),"")</f>
        <v>0.86290184108347578</v>
      </c>
      <c r="R15" s="3">
        <f t="shared" si="6"/>
        <v>5.9346635067122885E-2</v>
      </c>
      <c r="S15" s="7">
        <f t="shared" si="7"/>
        <v>16.850155006580728</v>
      </c>
    </row>
    <row r="16" spans="1:19" x14ac:dyDescent="0.3">
      <c r="A16" s="1">
        <v>1</v>
      </c>
      <c r="B16" s="5">
        <v>0.55208333333333337</v>
      </c>
      <c r="C16" s="1" t="s">
        <v>19</v>
      </c>
      <c r="D16" s="1">
        <v>1</v>
      </c>
      <c r="E16" s="1">
        <v>12</v>
      </c>
      <c r="F16" s="1" t="s">
        <v>31</v>
      </c>
      <c r="G16" s="1">
        <v>45.61</v>
      </c>
      <c r="H16" s="1">
        <f>1+COUNTIFS(A:A,A16,G:G,"&gt;"&amp;G16)</f>
        <v>9</v>
      </c>
      <c r="I16" s="2">
        <f>AVERAGEIF(A:A,A16,G:G)</f>
        <v>47.945</v>
      </c>
      <c r="J16" s="2">
        <f t="shared" si="0"/>
        <v>-2.3350000000000009</v>
      </c>
      <c r="K16" s="2">
        <f t="shared" si="1"/>
        <v>87.664999999999992</v>
      </c>
      <c r="L16" s="2">
        <f t="shared" si="2"/>
        <v>192.46224411049113</v>
      </c>
      <c r="M16" s="2">
        <f>SUMIF(A:A,A16,L:L)</f>
        <v>4625.3817719658846</v>
      </c>
      <c r="N16" s="3">
        <f t="shared" si="3"/>
        <v>4.1610023474600806E-2</v>
      </c>
      <c r="O16" s="6">
        <f t="shared" si="4"/>
        <v>24.032670892637455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1</v>
      </c>
      <c r="B17" s="5">
        <v>0.55208333333333337</v>
      </c>
      <c r="C17" s="1" t="s">
        <v>19</v>
      </c>
      <c r="D17" s="1">
        <v>1</v>
      </c>
      <c r="E17" s="1">
        <v>14</v>
      </c>
      <c r="F17" s="1" t="s">
        <v>33</v>
      </c>
      <c r="G17" s="1">
        <v>41.09</v>
      </c>
      <c r="H17" s="1">
        <f>1+COUNTIFS(A:A,A17,G:G,"&gt;"&amp;G17)</f>
        <v>10</v>
      </c>
      <c r="I17" s="2">
        <f>AVERAGEIF(A:A,A17,G:G)</f>
        <v>47.945</v>
      </c>
      <c r="J17" s="2">
        <f t="shared" si="0"/>
        <v>-6.8549999999999969</v>
      </c>
      <c r="K17" s="2">
        <f t="shared" si="1"/>
        <v>83.14500000000001</v>
      </c>
      <c r="L17" s="2">
        <f t="shared" si="2"/>
        <v>146.7455302526426</v>
      </c>
      <c r="M17" s="2">
        <f>SUMIF(A:A,A17,L:L)</f>
        <v>4625.3817719658846</v>
      </c>
      <c r="N17" s="3">
        <f t="shared" si="3"/>
        <v>3.1726144454076635E-2</v>
      </c>
      <c r="O17" s="6">
        <f t="shared" si="4"/>
        <v>31.519745535026885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1</v>
      </c>
      <c r="B18" s="5">
        <v>0.55208333333333337</v>
      </c>
      <c r="C18" s="1" t="s">
        <v>19</v>
      </c>
      <c r="D18" s="1">
        <v>1</v>
      </c>
      <c r="E18" s="1">
        <v>13</v>
      </c>
      <c r="F18" s="1" t="s">
        <v>32</v>
      </c>
      <c r="G18" s="1">
        <v>35.590000000000003</v>
      </c>
      <c r="H18" s="1">
        <f>1+COUNTIFS(A:A,A18,G:G,"&gt;"&amp;G18)</f>
        <v>11</v>
      </c>
      <c r="I18" s="2">
        <f>AVERAGEIF(A:A,A18,G:G)</f>
        <v>47.945</v>
      </c>
      <c r="J18" s="2">
        <f t="shared" si="0"/>
        <v>-12.354999999999997</v>
      </c>
      <c r="K18" s="2">
        <f t="shared" si="1"/>
        <v>77.64500000000001</v>
      </c>
      <c r="L18" s="2">
        <f t="shared" si="2"/>
        <v>105.49884447367747</v>
      </c>
      <c r="M18" s="2">
        <f>SUMIF(A:A,A18,L:L)</f>
        <v>4625.3817719658846</v>
      </c>
      <c r="N18" s="3">
        <f t="shared" si="3"/>
        <v>2.2808678218325367E-2</v>
      </c>
      <c r="O18" s="6">
        <f t="shared" si="4"/>
        <v>43.842961456510956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1</v>
      </c>
      <c r="B19" s="5">
        <v>0.55208333333333337</v>
      </c>
      <c r="C19" s="1" t="s">
        <v>19</v>
      </c>
      <c r="D19" s="1">
        <v>1</v>
      </c>
      <c r="E19" s="1">
        <v>7</v>
      </c>
      <c r="F19" s="1" t="s">
        <v>26</v>
      </c>
      <c r="G19" s="1">
        <v>33.75</v>
      </c>
      <c r="H19" s="1">
        <f>1+COUNTIFS(A:A,A19,G:G,"&gt;"&amp;G19)</f>
        <v>12</v>
      </c>
      <c r="I19" s="2">
        <f>AVERAGEIF(A:A,A19,G:G)</f>
        <v>47.945</v>
      </c>
      <c r="J19" s="2">
        <f t="shared" si="0"/>
        <v>-14.195</v>
      </c>
      <c r="K19" s="2">
        <f t="shared" si="1"/>
        <v>75.805000000000007</v>
      </c>
      <c r="L19" s="2">
        <f t="shared" si="2"/>
        <v>94.4716698871635</v>
      </c>
      <c r="M19" s="2">
        <f>SUMIF(A:A,A19,L:L)</f>
        <v>4625.3817719658846</v>
      </c>
      <c r="N19" s="3">
        <f t="shared" si="3"/>
        <v>2.0424621046364149E-2</v>
      </c>
      <c r="O19" s="6">
        <f t="shared" si="4"/>
        <v>48.960516708240867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>
        <v>1</v>
      </c>
      <c r="B20" s="5">
        <v>0.55208333333333337</v>
      </c>
      <c r="C20" s="1" t="s">
        <v>19</v>
      </c>
      <c r="D20" s="1">
        <v>1</v>
      </c>
      <c r="E20" s="1">
        <v>3</v>
      </c>
      <c r="F20" s="1" t="s">
        <v>22</v>
      </c>
      <c r="G20" s="1">
        <v>25.78</v>
      </c>
      <c r="H20" s="1">
        <f>1+COUNTIFS(A:A,A20,G:G,"&gt;"&amp;G20)</f>
        <v>13</v>
      </c>
      <c r="I20" s="2">
        <f>AVERAGEIF(A:A,A20,G:G)</f>
        <v>47.945</v>
      </c>
      <c r="J20" s="2">
        <f t="shared" si="0"/>
        <v>-22.164999999999999</v>
      </c>
      <c r="K20" s="2">
        <f t="shared" si="1"/>
        <v>67.835000000000008</v>
      </c>
      <c r="L20" s="2">
        <f t="shared" si="2"/>
        <v>58.562818580946129</v>
      </c>
      <c r="M20" s="2">
        <f>SUMIF(A:A,A20,L:L)</f>
        <v>4625.3817719658846</v>
      </c>
      <c r="N20" s="3">
        <f t="shared" si="3"/>
        <v>1.2661185923266113E-2</v>
      </c>
      <c r="O20" s="6">
        <f t="shared" si="4"/>
        <v>78.981542966082387</v>
      </c>
      <c r="P20" s="3" t="str">
        <f t="shared" si="5"/>
        <v/>
      </c>
      <c r="Q20" s="3" t="str">
        <f>IF(ISNUMBER(P20),SUMIF(A:A,A20,P:P),"")</f>
        <v/>
      </c>
      <c r="R20" s="3" t="str">
        <f t="shared" si="6"/>
        <v/>
      </c>
      <c r="S20" s="7" t="str">
        <f t="shared" si="7"/>
        <v/>
      </c>
    </row>
    <row r="21" spans="1:19" x14ac:dyDescent="0.3">
      <c r="A21" s="1">
        <v>1</v>
      </c>
      <c r="B21" s="5">
        <v>0.55208333333333337</v>
      </c>
      <c r="C21" s="1" t="s">
        <v>19</v>
      </c>
      <c r="D21" s="1">
        <v>1</v>
      </c>
      <c r="E21" s="1">
        <v>2</v>
      </c>
      <c r="F21" s="1" t="s">
        <v>21</v>
      </c>
      <c r="G21" s="1">
        <v>17.850000000000001</v>
      </c>
      <c r="H21" s="1">
        <f>1+COUNTIFS(A:A,A21,G:G,"&gt;"&amp;G21)</f>
        <v>14</v>
      </c>
      <c r="I21" s="2">
        <f>AVERAGEIF(A:A,A21,G:G)</f>
        <v>47.945</v>
      </c>
      <c r="J21" s="2">
        <f t="shared" si="0"/>
        <v>-30.094999999999999</v>
      </c>
      <c r="K21" s="2">
        <f t="shared" si="1"/>
        <v>59.905000000000001</v>
      </c>
      <c r="L21" s="2">
        <f t="shared" si="2"/>
        <v>36.390217917652635</v>
      </c>
      <c r="M21" s="2">
        <f>SUMIF(A:A,A21,L:L)</f>
        <v>4625.3817719658846</v>
      </c>
      <c r="N21" s="3">
        <f t="shared" si="3"/>
        <v>7.8675057998912005E-3</v>
      </c>
      <c r="O21" s="6">
        <f t="shared" si="4"/>
        <v>127.10508583467825</v>
      </c>
      <c r="P21" s="3" t="str">
        <f t="shared" si="5"/>
        <v/>
      </c>
      <c r="Q21" s="3" t="str">
        <f>IF(ISNUMBER(P21),SUMIF(A:A,A21,P:P),"")</f>
        <v/>
      </c>
      <c r="R21" s="3" t="str">
        <f t="shared" si="6"/>
        <v/>
      </c>
      <c r="S21" s="7" t="str">
        <f t="shared" si="7"/>
        <v/>
      </c>
    </row>
    <row r="22" spans="1:19" x14ac:dyDescent="0.3">
      <c r="A22" s="1"/>
      <c r="B22" s="5"/>
      <c r="C22" s="1"/>
      <c r="D22" s="1"/>
      <c r="E22" s="1"/>
      <c r="F22" s="1"/>
      <c r="G22" s="1"/>
      <c r="H22" s="1"/>
      <c r="I22" s="2"/>
      <c r="J22" s="2"/>
      <c r="K22" s="2"/>
      <c r="L22" s="2"/>
      <c r="M22" s="2"/>
      <c r="N22" s="3"/>
      <c r="O22" s="6"/>
      <c r="P22" s="3"/>
      <c r="Q22" s="3"/>
      <c r="R22" s="3"/>
      <c r="S22" s="7"/>
    </row>
    <row r="23" spans="1:19" x14ac:dyDescent="0.3">
      <c r="A23" s="1">
        <v>9</v>
      </c>
      <c r="B23" s="5">
        <v>0.625</v>
      </c>
      <c r="C23" s="1" t="s">
        <v>19</v>
      </c>
      <c r="D23" s="1">
        <v>4</v>
      </c>
      <c r="E23" s="1">
        <v>3</v>
      </c>
      <c r="F23" s="1" t="s">
        <v>36</v>
      </c>
      <c r="G23" s="1">
        <v>70.989999999999995</v>
      </c>
      <c r="H23" s="1">
        <f>1+COUNTIFS(A:A,A23,G:G,"&gt;"&amp;G23)</f>
        <v>1</v>
      </c>
      <c r="I23" s="2">
        <f>AVERAGEIF(A:A,A23,G:G)</f>
        <v>49.636666666666663</v>
      </c>
      <c r="J23" s="2">
        <f t="shared" ref="J23:J34" si="8">G23-I23</f>
        <v>21.353333333333332</v>
      </c>
      <c r="K23" s="2">
        <f t="shared" ref="K23:K34" si="9">90+J23</f>
        <v>111.35333333333332</v>
      </c>
      <c r="L23" s="2">
        <f t="shared" ref="L23:L34" si="10">EXP(0.06*K23)</f>
        <v>797.2752685294937</v>
      </c>
      <c r="M23" s="2">
        <f>SUMIF(A:A,A23,L:L)</f>
        <v>3190.2234224056124</v>
      </c>
      <c r="N23" s="3">
        <f t="shared" ref="N23:N34" si="11">L23/M23</f>
        <v>0.2499120478302746</v>
      </c>
      <c r="O23" s="6">
        <f t="shared" ref="O23:O34" si="12">1/N23</f>
        <v>4.0014077299672266</v>
      </c>
      <c r="P23" s="3">
        <f t="shared" ref="P23:P34" si="13">IF(O23&gt;21,"",N23)</f>
        <v>0.2499120478302746</v>
      </c>
      <c r="Q23" s="3">
        <f>IF(ISNUMBER(P23),SUMIF(A:A,A23,P:P),"")</f>
        <v>0.89818254593025149</v>
      </c>
      <c r="R23" s="3">
        <f t="shared" ref="R23:R34" si="14">IFERROR(P23*(1/Q23),"")</f>
        <v>0.27824193307101025</v>
      </c>
      <c r="S23" s="7">
        <f t="shared" ref="S23:S34" si="15">IFERROR(1/R23,"")</f>
        <v>3.5939945822069514</v>
      </c>
    </row>
    <row r="24" spans="1:19" x14ac:dyDescent="0.3">
      <c r="A24" s="1">
        <v>9</v>
      </c>
      <c r="B24" s="5">
        <v>0.625</v>
      </c>
      <c r="C24" s="1" t="s">
        <v>19</v>
      </c>
      <c r="D24" s="1">
        <v>4</v>
      </c>
      <c r="E24" s="1">
        <v>4</v>
      </c>
      <c r="F24" s="1" t="s">
        <v>37</v>
      </c>
      <c r="G24" s="1">
        <v>56.75</v>
      </c>
      <c r="H24" s="1">
        <f>1+COUNTIFS(A:A,A24,G:G,"&gt;"&amp;G24)</f>
        <v>2</v>
      </c>
      <c r="I24" s="2">
        <f>AVERAGEIF(A:A,A24,G:G)</f>
        <v>49.636666666666663</v>
      </c>
      <c r="J24" s="2">
        <f t="shared" si="8"/>
        <v>7.1133333333333368</v>
      </c>
      <c r="K24" s="2">
        <f t="shared" si="9"/>
        <v>97.113333333333344</v>
      </c>
      <c r="L24" s="2">
        <f t="shared" si="10"/>
        <v>339.27127207783002</v>
      </c>
      <c r="M24" s="2">
        <f>SUMIF(A:A,A24,L:L)</f>
        <v>3190.2234224056124</v>
      </c>
      <c r="N24" s="3">
        <f t="shared" si="11"/>
        <v>0.10634718236191744</v>
      </c>
      <c r="O24" s="6">
        <f t="shared" si="12"/>
        <v>9.4031640311525226</v>
      </c>
      <c r="P24" s="3">
        <f t="shared" si="13"/>
        <v>0.10634718236191744</v>
      </c>
      <c r="Q24" s="3">
        <f>IF(ISNUMBER(P24),SUMIF(A:A,A24,P:P),"")</f>
        <v>0.89818254593025149</v>
      </c>
      <c r="R24" s="3">
        <f t="shared" si="14"/>
        <v>0.11840263746360515</v>
      </c>
      <c r="S24" s="7">
        <f t="shared" si="15"/>
        <v>8.4457578093003391</v>
      </c>
    </row>
    <row r="25" spans="1:19" x14ac:dyDescent="0.3">
      <c r="A25" s="1">
        <v>9</v>
      </c>
      <c r="B25" s="5">
        <v>0.625</v>
      </c>
      <c r="C25" s="1" t="s">
        <v>19</v>
      </c>
      <c r="D25" s="1">
        <v>4</v>
      </c>
      <c r="E25" s="1">
        <v>6</v>
      </c>
      <c r="F25" s="1" t="s">
        <v>38</v>
      </c>
      <c r="G25" s="1">
        <v>56.35</v>
      </c>
      <c r="H25" s="1">
        <f>1+COUNTIFS(A:A,A25,G:G,"&gt;"&amp;G25)</f>
        <v>3</v>
      </c>
      <c r="I25" s="2">
        <f>AVERAGEIF(A:A,A25,G:G)</f>
        <v>49.636666666666663</v>
      </c>
      <c r="J25" s="2">
        <f t="shared" si="8"/>
        <v>6.7133333333333383</v>
      </c>
      <c r="K25" s="2">
        <f t="shared" si="9"/>
        <v>96.713333333333338</v>
      </c>
      <c r="L25" s="2">
        <f t="shared" si="10"/>
        <v>331.22569466097303</v>
      </c>
      <c r="M25" s="2">
        <f>SUMIF(A:A,A25,L:L)</f>
        <v>3190.2234224056124</v>
      </c>
      <c r="N25" s="3">
        <f t="shared" si="11"/>
        <v>0.10382523441295838</v>
      </c>
      <c r="O25" s="6">
        <f t="shared" si="12"/>
        <v>9.6315698746468748</v>
      </c>
      <c r="P25" s="3">
        <f t="shared" si="13"/>
        <v>0.10382523441295838</v>
      </c>
      <c r="Q25" s="3">
        <f>IF(ISNUMBER(P25),SUMIF(A:A,A25,P:P),"")</f>
        <v>0.89818254593025149</v>
      </c>
      <c r="R25" s="3">
        <f t="shared" si="14"/>
        <v>0.11559480295336418</v>
      </c>
      <c r="S25" s="7">
        <f t="shared" si="15"/>
        <v>8.6509079513154425</v>
      </c>
    </row>
    <row r="26" spans="1:19" x14ac:dyDescent="0.3">
      <c r="A26" s="1">
        <v>9</v>
      </c>
      <c r="B26" s="5">
        <v>0.625</v>
      </c>
      <c r="C26" s="1" t="s">
        <v>19</v>
      </c>
      <c r="D26" s="1">
        <v>4</v>
      </c>
      <c r="E26" s="1">
        <v>1</v>
      </c>
      <c r="F26" s="1" t="s">
        <v>34</v>
      </c>
      <c r="G26" s="1">
        <v>56.01</v>
      </c>
      <c r="H26" s="1">
        <f>1+COUNTIFS(A:A,A26,G:G,"&gt;"&amp;G26)</f>
        <v>4</v>
      </c>
      <c r="I26" s="2">
        <f>AVERAGEIF(A:A,A26,G:G)</f>
        <v>49.636666666666663</v>
      </c>
      <c r="J26" s="2">
        <f t="shared" si="8"/>
        <v>6.3733333333333348</v>
      </c>
      <c r="K26" s="2">
        <f t="shared" si="9"/>
        <v>96.373333333333335</v>
      </c>
      <c r="L26" s="2">
        <f t="shared" si="10"/>
        <v>324.53714564710151</v>
      </c>
      <c r="M26" s="2">
        <f>SUMIF(A:A,A26,L:L)</f>
        <v>3190.2234224056124</v>
      </c>
      <c r="N26" s="3">
        <f t="shared" si="11"/>
        <v>0.10172865742499683</v>
      </c>
      <c r="O26" s="6">
        <f t="shared" si="12"/>
        <v>9.8300717350692111</v>
      </c>
      <c r="P26" s="3">
        <f t="shared" si="13"/>
        <v>0.10172865742499683</v>
      </c>
      <c r="Q26" s="3">
        <f>IF(ISNUMBER(P26),SUMIF(A:A,A26,P:P),"")</f>
        <v>0.89818254593025149</v>
      </c>
      <c r="R26" s="3">
        <f t="shared" si="14"/>
        <v>0.11326055921030623</v>
      </c>
      <c r="S26" s="7">
        <f t="shared" si="15"/>
        <v>8.8291988576814671</v>
      </c>
    </row>
    <row r="27" spans="1:19" x14ac:dyDescent="0.3">
      <c r="A27" s="1">
        <v>9</v>
      </c>
      <c r="B27" s="5">
        <v>0.625</v>
      </c>
      <c r="C27" s="1" t="s">
        <v>19</v>
      </c>
      <c r="D27" s="1">
        <v>4</v>
      </c>
      <c r="E27" s="1">
        <v>11</v>
      </c>
      <c r="F27" s="1" t="s">
        <v>43</v>
      </c>
      <c r="G27" s="1">
        <v>54.9</v>
      </c>
      <c r="H27" s="1">
        <f>1+COUNTIFS(A:A,A27,G:G,"&gt;"&amp;G27)</f>
        <v>5</v>
      </c>
      <c r="I27" s="2">
        <f>AVERAGEIF(A:A,A27,G:G)</f>
        <v>49.636666666666663</v>
      </c>
      <c r="J27" s="2">
        <f t="shared" si="8"/>
        <v>5.2633333333333354</v>
      </c>
      <c r="K27" s="2">
        <f t="shared" si="9"/>
        <v>95.263333333333335</v>
      </c>
      <c r="L27" s="2">
        <f t="shared" si="10"/>
        <v>303.6270077808939</v>
      </c>
      <c r="M27" s="2">
        <f>SUMIF(A:A,A27,L:L)</f>
        <v>3190.2234224056124</v>
      </c>
      <c r="N27" s="3">
        <f t="shared" si="11"/>
        <v>9.5174214335101842E-2</v>
      </c>
      <c r="O27" s="6">
        <f t="shared" si="12"/>
        <v>10.507047596726872</v>
      </c>
      <c r="P27" s="3">
        <f t="shared" si="13"/>
        <v>9.5174214335101842E-2</v>
      </c>
      <c r="Q27" s="3">
        <f>IF(ISNUMBER(P27),SUMIF(A:A,A27,P:P),"")</f>
        <v>0.89818254593025149</v>
      </c>
      <c r="R27" s="3">
        <f t="shared" si="14"/>
        <v>0.10596310824157634</v>
      </c>
      <c r="S27" s="7">
        <f t="shared" si="15"/>
        <v>9.4372467606384713</v>
      </c>
    </row>
    <row r="28" spans="1:19" x14ac:dyDescent="0.3">
      <c r="A28" s="1">
        <v>9</v>
      </c>
      <c r="B28" s="5">
        <v>0.625</v>
      </c>
      <c r="C28" s="1" t="s">
        <v>19</v>
      </c>
      <c r="D28" s="1">
        <v>4</v>
      </c>
      <c r="E28" s="1">
        <v>10</v>
      </c>
      <c r="F28" s="1" t="s">
        <v>42</v>
      </c>
      <c r="G28" s="1">
        <v>48.7</v>
      </c>
      <c r="H28" s="1">
        <f>1+COUNTIFS(A:A,A28,G:G,"&gt;"&amp;G28)</f>
        <v>6</v>
      </c>
      <c r="I28" s="2">
        <f>AVERAGEIF(A:A,A28,G:G)</f>
        <v>49.636666666666663</v>
      </c>
      <c r="J28" s="2">
        <f t="shared" si="8"/>
        <v>-0.93666666666666032</v>
      </c>
      <c r="K28" s="2">
        <f t="shared" si="9"/>
        <v>89.063333333333333</v>
      </c>
      <c r="L28" s="2">
        <f t="shared" si="10"/>
        <v>209.30656595869431</v>
      </c>
      <c r="M28" s="2">
        <f>SUMIF(A:A,A28,L:L)</f>
        <v>3190.2234224056124</v>
      </c>
      <c r="N28" s="3">
        <f t="shared" si="11"/>
        <v>6.560874843081213E-2</v>
      </c>
      <c r="O28" s="6">
        <f t="shared" si="12"/>
        <v>15.241869779829019</v>
      </c>
      <c r="P28" s="3">
        <f t="shared" si="13"/>
        <v>6.560874843081213E-2</v>
      </c>
      <c r="Q28" s="3">
        <f>IF(ISNUMBER(P28),SUMIF(A:A,A28,P:P),"")</f>
        <v>0.89818254593025149</v>
      </c>
      <c r="R28" s="3">
        <f t="shared" si="14"/>
        <v>7.3046118217384062E-2</v>
      </c>
      <c r="S28" s="7">
        <f t="shared" si="15"/>
        <v>13.689981403584188</v>
      </c>
    </row>
    <row r="29" spans="1:19" x14ac:dyDescent="0.3">
      <c r="A29" s="1">
        <v>9</v>
      </c>
      <c r="B29" s="5">
        <v>0.625</v>
      </c>
      <c r="C29" s="1" t="s">
        <v>19</v>
      </c>
      <c r="D29" s="1">
        <v>4</v>
      </c>
      <c r="E29" s="1">
        <v>2</v>
      </c>
      <c r="F29" s="1" t="s">
        <v>35</v>
      </c>
      <c r="G29" s="1">
        <v>47.8</v>
      </c>
      <c r="H29" s="1">
        <f>1+COUNTIFS(A:A,A29,G:G,"&gt;"&amp;G29)</f>
        <v>7</v>
      </c>
      <c r="I29" s="2">
        <f>AVERAGEIF(A:A,A29,G:G)</f>
        <v>49.636666666666663</v>
      </c>
      <c r="J29" s="2">
        <f t="shared" si="8"/>
        <v>-1.836666666666666</v>
      </c>
      <c r="K29" s="2">
        <f t="shared" si="9"/>
        <v>88.163333333333327</v>
      </c>
      <c r="L29" s="2">
        <f t="shared" si="10"/>
        <v>198.30376069090329</v>
      </c>
      <c r="M29" s="2">
        <f>SUMIF(A:A,A29,L:L)</f>
        <v>3190.2234224056124</v>
      </c>
      <c r="N29" s="3">
        <f t="shared" si="11"/>
        <v>6.2159834730750874E-2</v>
      </c>
      <c r="O29" s="6">
        <f t="shared" si="12"/>
        <v>16.087558860662373</v>
      </c>
      <c r="P29" s="3">
        <f t="shared" si="13"/>
        <v>6.2159834730750874E-2</v>
      </c>
      <c r="Q29" s="3">
        <f>IF(ISNUMBER(P29),SUMIF(A:A,A29,P:P),"")</f>
        <v>0.89818254593025149</v>
      </c>
      <c r="R29" s="3">
        <f t="shared" si="14"/>
        <v>6.9206237654475547E-2</v>
      </c>
      <c r="S29" s="7">
        <f t="shared" si="15"/>
        <v>14.449564575272506</v>
      </c>
    </row>
    <row r="30" spans="1:19" x14ac:dyDescent="0.3">
      <c r="A30" s="1">
        <v>9</v>
      </c>
      <c r="B30" s="5">
        <v>0.625</v>
      </c>
      <c r="C30" s="1" t="s">
        <v>19</v>
      </c>
      <c r="D30" s="1">
        <v>4</v>
      </c>
      <c r="E30" s="1">
        <v>7</v>
      </c>
      <c r="F30" s="1" t="s">
        <v>39</v>
      </c>
      <c r="G30" s="1">
        <v>47.1</v>
      </c>
      <c r="H30" s="1">
        <f>1+COUNTIFS(A:A,A30,G:G,"&gt;"&amp;G30)</f>
        <v>8</v>
      </c>
      <c r="I30" s="2">
        <f>AVERAGEIF(A:A,A30,G:G)</f>
        <v>49.636666666666663</v>
      </c>
      <c r="J30" s="2">
        <f t="shared" si="8"/>
        <v>-2.5366666666666617</v>
      </c>
      <c r="K30" s="2">
        <f t="shared" si="9"/>
        <v>87.463333333333338</v>
      </c>
      <c r="L30" s="2">
        <f t="shared" si="10"/>
        <v>190.14748350038496</v>
      </c>
      <c r="M30" s="2">
        <f>SUMIF(A:A,A30,L:L)</f>
        <v>3190.2234224056124</v>
      </c>
      <c r="N30" s="3">
        <f t="shared" si="11"/>
        <v>5.9603187088697003E-2</v>
      </c>
      <c r="O30" s="6">
        <f t="shared" si="12"/>
        <v>16.777626312362706</v>
      </c>
      <c r="P30" s="3">
        <f t="shared" si="13"/>
        <v>5.9603187088697003E-2</v>
      </c>
      <c r="Q30" s="3">
        <f>IF(ISNUMBER(P30),SUMIF(A:A,A30,P:P),"")</f>
        <v>0.89818254593025149</v>
      </c>
      <c r="R30" s="3">
        <f t="shared" si="14"/>
        <v>6.6359769913994185E-2</v>
      </c>
      <c r="S30" s="7">
        <f t="shared" si="15"/>
        <v>15.069371115904312</v>
      </c>
    </row>
    <row r="31" spans="1:19" x14ac:dyDescent="0.3">
      <c r="A31" s="1">
        <v>9</v>
      </c>
      <c r="B31" s="5">
        <v>0.625</v>
      </c>
      <c r="C31" s="1" t="s">
        <v>19</v>
      </c>
      <c r="D31" s="1">
        <v>4</v>
      </c>
      <c r="E31" s="1">
        <v>8</v>
      </c>
      <c r="F31" s="1" t="s">
        <v>40</v>
      </c>
      <c r="G31" s="1">
        <v>45.4</v>
      </c>
      <c r="H31" s="1">
        <f>1+COUNTIFS(A:A,A31,G:G,"&gt;"&amp;G31)</f>
        <v>9</v>
      </c>
      <c r="I31" s="2">
        <f>AVERAGEIF(A:A,A31,G:G)</f>
        <v>49.636666666666663</v>
      </c>
      <c r="J31" s="2">
        <f t="shared" si="8"/>
        <v>-4.2366666666666646</v>
      </c>
      <c r="K31" s="2">
        <f t="shared" si="9"/>
        <v>85.763333333333335</v>
      </c>
      <c r="L31" s="2">
        <f t="shared" si="10"/>
        <v>171.70879677631788</v>
      </c>
      <c r="M31" s="2">
        <f>SUMIF(A:A,A31,L:L)</f>
        <v>3190.2234224056124</v>
      </c>
      <c r="N31" s="3">
        <f t="shared" si="11"/>
        <v>5.3823439314742275E-2</v>
      </c>
      <c r="O31" s="6">
        <f t="shared" si="12"/>
        <v>18.579266073138129</v>
      </c>
      <c r="P31" s="3">
        <f t="shared" si="13"/>
        <v>5.3823439314742275E-2</v>
      </c>
      <c r="Q31" s="3">
        <f>IF(ISNUMBER(P31),SUMIF(A:A,A31,P:P),"")</f>
        <v>0.89818254593025149</v>
      </c>
      <c r="R31" s="3">
        <f t="shared" si="14"/>
        <v>5.992483327428403E-2</v>
      </c>
      <c r="S31" s="7">
        <f t="shared" si="15"/>
        <v>16.687572503086749</v>
      </c>
    </row>
    <row r="32" spans="1:19" x14ac:dyDescent="0.3">
      <c r="A32" s="1">
        <v>9</v>
      </c>
      <c r="B32" s="5">
        <v>0.625</v>
      </c>
      <c r="C32" s="1" t="s">
        <v>19</v>
      </c>
      <c r="D32" s="1">
        <v>4</v>
      </c>
      <c r="E32" s="1">
        <v>13</v>
      </c>
      <c r="F32" s="1" t="s">
        <v>45</v>
      </c>
      <c r="G32" s="1">
        <v>42.64</v>
      </c>
      <c r="H32" s="1">
        <f>1+COUNTIFS(A:A,A32,G:G,"&gt;"&amp;G32)</f>
        <v>10</v>
      </c>
      <c r="I32" s="2">
        <f>AVERAGEIF(A:A,A32,G:G)</f>
        <v>49.636666666666663</v>
      </c>
      <c r="J32" s="2">
        <f t="shared" si="8"/>
        <v>-6.9966666666666626</v>
      </c>
      <c r="K32" s="2">
        <f t="shared" si="9"/>
        <v>83.00333333333333</v>
      </c>
      <c r="L32" s="2">
        <f t="shared" si="10"/>
        <v>145.50347943962231</v>
      </c>
      <c r="M32" s="2">
        <f>SUMIF(A:A,A32,L:L)</f>
        <v>3190.2234224056124</v>
      </c>
      <c r="N32" s="3">
        <f t="shared" si="11"/>
        <v>4.5609181607068852E-2</v>
      </c>
      <c r="O32" s="6">
        <f t="shared" si="12"/>
        <v>21.925409857497037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>
        <v>9</v>
      </c>
      <c r="B33" s="5">
        <v>0.625</v>
      </c>
      <c r="C33" s="1" t="s">
        <v>19</v>
      </c>
      <c r="D33" s="1">
        <v>4</v>
      </c>
      <c r="E33" s="1">
        <v>12</v>
      </c>
      <c r="F33" s="1" t="s">
        <v>44</v>
      </c>
      <c r="G33" s="1">
        <v>36.03</v>
      </c>
      <c r="H33" s="1">
        <f>1+COUNTIFS(A:A,A33,G:G,"&gt;"&amp;G33)</f>
        <v>11</v>
      </c>
      <c r="I33" s="2">
        <f>AVERAGEIF(A:A,A33,G:G)</f>
        <v>49.636666666666663</v>
      </c>
      <c r="J33" s="2">
        <f t="shared" si="8"/>
        <v>-13.606666666666662</v>
      </c>
      <c r="K33" s="2">
        <f t="shared" si="9"/>
        <v>76.393333333333345</v>
      </c>
      <c r="L33" s="2">
        <f t="shared" si="10"/>
        <v>97.866078678428778</v>
      </c>
      <c r="M33" s="2">
        <f>SUMIF(A:A,A33,L:L)</f>
        <v>3190.2234224056124</v>
      </c>
      <c r="N33" s="3">
        <f t="shared" si="11"/>
        <v>3.0676872971057343E-2</v>
      </c>
      <c r="O33" s="6">
        <f t="shared" si="12"/>
        <v>32.597846623528689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>
        <v>9</v>
      </c>
      <c r="B34" s="5">
        <v>0.625</v>
      </c>
      <c r="C34" s="1" t="s">
        <v>19</v>
      </c>
      <c r="D34" s="1">
        <v>4</v>
      </c>
      <c r="E34" s="1">
        <v>9</v>
      </c>
      <c r="F34" s="1" t="s">
        <v>41</v>
      </c>
      <c r="G34" s="1">
        <v>32.97</v>
      </c>
      <c r="H34" s="1">
        <f>1+COUNTIFS(A:A,A34,G:G,"&gt;"&amp;G34)</f>
        <v>12</v>
      </c>
      <c r="I34" s="2">
        <f>AVERAGEIF(A:A,A34,G:G)</f>
        <v>49.636666666666663</v>
      </c>
      <c r="J34" s="2">
        <f t="shared" si="8"/>
        <v>-16.666666666666664</v>
      </c>
      <c r="K34" s="2">
        <f t="shared" si="9"/>
        <v>73.333333333333343</v>
      </c>
      <c r="L34" s="2">
        <f t="shared" si="10"/>
        <v>81.450868664968141</v>
      </c>
      <c r="M34" s="2">
        <f>SUMIF(A:A,A34,L:L)</f>
        <v>3190.2234224056124</v>
      </c>
      <c r="N34" s="3">
        <f t="shared" si="11"/>
        <v>2.5531399491622281E-2</v>
      </c>
      <c r="O34" s="6">
        <f t="shared" si="12"/>
        <v>39.167457323603976</v>
      </c>
      <c r="P34" s="3" t="str">
        <f t="shared" si="13"/>
        <v/>
      </c>
      <c r="Q34" s="3" t="str">
        <f>IF(ISNUMBER(P34),SUMIF(A:A,A34,P:P),"")</f>
        <v/>
      </c>
      <c r="R34" s="3" t="str">
        <f t="shared" si="14"/>
        <v/>
      </c>
      <c r="S34" s="7" t="str">
        <f t="shared" si="15"/>
        <v/>
      </c>
    </row>
    <row r="35" spans="1:19" x14ac:dyDescent="0.3">
      <c r="A35" s="1"/>
      <c r="B35" s="5"/>
      <c r="C35" s="1"/>
      <c r="D35" s="1"/>
      <c r="E35" s="1"/>
      <c r="F35" s="1"/>
      <c r="G35" s="1"/>
      <c r="H35" s="1"/>
      <c r="I35" s="2"/>
      <c r="J35" s="2"/>
      <c r="K35" s="2"/>
      <c r="L35" s="2"/>
      <c r="M35" s="2"/>
      <c r="N35" s="3"/>
      <c r="O35" s="6"/>
      <c r="P35" s="3"/>
      <c r="Q35" s="3"/>
      <c r="R35" s="3"/>
      <c r="S35" s="7"/>
    </row>
    <row r="36" spans="1:19" x14ac:dyDescent="0.3">
      <c r="A36" s="1">
        <v>13</v>
      </c>
      <c r="B36" s="5">
        <v>0.64930555555555558</v>
      </c>
      <c r="C36" s="1" t="s">
        <v>19</v>
      </c>
      <c r="D36" s="1">
        <v>5</v>
      </c>
      <c r="E36" s="1">
        <v>6</v>
      </c>
      <c r="F36" s="1" t="s">
        <v>51</v>
      </c>
      <c r="G36" s="1">
        <v>64.72</v>
      </c>
      <c r="H36" s="1">
        <f>1+COUNTIFS(A:A,A36,G:G,"&gt;"&amp;G36)</f>
        <v>1</v>
      </c>
      <c r="I36" s="2">
        <f>AVERAGEIF(A:A,A36,G:G)</f>
        <v>48.580000000000005</v>
      </c>
      <c r="J36" s="2">
        <f t="shared" ref="J36:J56" si="16">G36-I36</f>
        <v>16.139999999999993</v>
      </c>
      <c r="K36" s="2">
        <f t="shared" ref="K36:K56" si="17">90+J36</f>
        <v>106.13999999999999</v>
      </c>
      <c r="L36" s="2">
        <f t="shared" ref="L36:L56" si="18">EXP(0.06*K36)</f>
        <v>583.1240835605314</v>
      </c>
      <c r="M36" s="2">
        <f>SUMIF(A:A,A36,L:L)</f>
        <v>3111.8975378948167</v>
      </c>
      <c r="N36" s="3">
        <f t="shared" ref="N36:N56" si="19">L36/M36</f>
        <v>0.18738537386260215</v>
      </c>
      <c r="O36" s="6">
        <f t="shared" ref="O36:O56" si="20">1/N36</f>
        <v>5.3365958046076569</v>
      </c>
      <c r="P36" s="3">
        <f t="shared" ref="P36:P56" si="21">IF(O36&gt;21,"",N36)</f>
        <v>0.18738537386260215</v>
      </c>
      <c r="Q36" s="3">
        <f>IF(ISNUMBER(P36),SUMIF(A:A,A36,P:P),"")</f>
        <v>0.93716767507432386</v>
      </c>
      <c r="R36" s="3">
        <f t="shared" ref="R36:R56" si="22">IFERROR(P36*(1/Q36),"")</f>
        <v>0.19994860988749019</v>
      </c>
      <c r="S36" s="7">
        <f t="shared" ref="S36:S56" si="23">IFERROR(1/R36,"")</f>
        <v>5.0012850830155493</v>
      </c>
    </row>
    <row r="37" spans="1:19" x14ac:dyDescent="0.3">
      <c r="A37" s="1">
        <v>13</v>
      </c>
      <c r="B37" s="5">
        <v>0.64930555555555558</v>
      </c>
      <c r="C37" s="1" t="s">
        <v>19</v>
      </c>
      <c r="D37" s="1">
        <v>5</v>
      </c>
      <c r="E37" s="1">
        <v>1</v>
      </c>
      <c r="F37" s="1" t="s">
        <v>46</v>
      </c>
      <c r="G37" s="1">
        <v>63.48</v>
      </c>
      <c r="H37" s="1">
        <f>1+COUNTIFS(A:A,A37,G:G,"&gt;"&amp;G37)</f>
        <v>2</v>
      </c>
      <c r="I37" s="2">
        <f>AVERAGEIF(A:A,A37,G:G)</f>
        <v>48.580000000000005</v>
      </c>
      <c r="J37" s="2">
        <f t="shared" si="16"/>
        <v>14.899999999999991</v>
      </c>
      <c r="K37" s="2">
        <f t="shared" si="17"/>
        <v>104.89999999999999</v>
      </c>
      <c r="L37" s="2">
        <f t="shared" si="18"/>
        <v>541.31426138433835</v>
      </c>
      <c r="M37" s="2">
        <f>SUMIF(A:A,A37,L:L)</f>
        <v>3111.8975378948167</v>
      </c>
      <c r="N37" s="3">
        <f t="shared" si="19"/>
        <v>0.17394989866875077</v>
      </c>
      <c r="O37" s="6">
        <f t="shared" si="20"/>
        <v>5.7487817334362434</v>
      </c>
      <c r="P37" s="3">
        <f t="shared" si="21"/>
        <v>0.17394989866875077</v>
      </c>
      <c r="Q37" s="3">
        <f>IF(ISNUMBER(P37),SUMIF(A:A,A37,P:P),"")</f>
        <v>0.93716767507432386</v>
      </c>
      <c r="R37" s="3">
        <f t="shared" si="22"/>
        <v>0.18561235443268498</v>
      </c>
      <c r="S37" s="7">
        <f t="shared" si="23"/>
        <v>5.3875724116341868</v>
      </c>
    </row>
    <row r="38" spans="1:19" x14ac:dyDescent="0.3">
      <c r="A38" s="1">
        <v>13</v>
      </c>
      <c r="B38" s="5">
        <v>0.64930555555555558</v>
      </c>
      <c r="C38" s="1" t="s">
        <v>19</v>
      </c>
      <c r="D38" s="1">
        <v>5</v>
      </c>
      <c r="E38" s="1">
        <v>8</v>
      </c>
      <c r="F38" s="1" t="s">
        <v>53</v>
      </c>
      <c r="G38" s="1">
        <v>53.48</v>
      </c>
      <c r="H38" s="1">
        <f>1+COUNTIFS(A:A,A38,G:G,"&gt;"&amp;G38)</f>
        <v>3</v>
      </c>
      <c r="I38" s="2">
        <f>AVERAGEIF(A:A,A38,G:G)</f>
        <v>48.580000000000005</v>
      </c>
      <c r="J38" s="2">
        <f t="shared" si="16"/>
        <v>4.8999999999999915</v>
      </c>
      <c r="K38" s="2">
        <f t="shared" si="17"/>
        <v>94.899999999999991</v>
      </c>
      <c r="L38" s="2">
        <f t="shared" si="18"/>
        <v>297.07956543136805</v>
      </c>
      <c r="M38" s="2">
        <f>SUMIF(A:A,A38,L:L)</f>
        <v>3111.8975378948167</v>
      </c>
      <c r="N38" s="3">
        <f t="shared" si="19"/>
        <v>9.5465728486787166E-2</v>
      </c>
      <c r="O38" s="6">
        <f t="shared" si="20"/>
        <v>10.474963275835725</v>
      </c>
      <c r="P38" s="3">
        <f t="shared" si="21"/>
        <v>9.5465728486787166E-2</v>
      </c>
      <c r="Q38" s="3">
        <f>IF(ISNUMBER(P38),SUMIF(A:A,A38,P:P),"")</f>
        <v>0.93716767507432386</v>
      </c>
      <c r="R38" s="3">
        <f t="shared" si="22"/>
        <v>0.10186621991546611</v>
      </c>
      <c r="S38" s="7">
        <f t="shared" si="23"/>
        <v>9.8167969797038896</v>
      </c>
    </row>
    <row r="39" spans="1:19" x14ac:dyDescent="0.3">
      <c r="A39" s="1">
        <v>13</v>
      </c>
      <c r="B39" s="5">
        <v>0.64930555555555558</v>
      </c>
      <c r="C39" s="1" t="s">
        <v>19</v>
      </c>
      <c r="D39" s="1">
        <v>5</v>
      </c>
      <c r="E39" s="1">
        <v>5</v>
      </c>
      <c r="F39" s="1" t="s">
        <v>50</v>
      </c>
      <c r="G39" s="1">
        <v>52.55</v>
      </c>
      <c r="H39" s="1">
        <f>1+COUNTIFS(A:A,A39,G:G,"&gt;"&amp;G39)</f>
        <v>4</v>
      </c>
      <c r="I39" s="2">
        <f>AVERAGEIF(A:A,A39,G:G)</f>
        <v>48.580000000000005</v>
      </c>
      <c r="J39" s="2">
        <f t="shared" si="16"/>
        <v>3.9699999999999918</v>
      </c>
      <c r="K39" s="2">
        <f t="shared" si="17"/>
        <v>93.97</v>
      </c>
      <c r="L39" s="2">
        <f t="shared" si="18"/>
        <v>280.95654127816971</v>
      </c>
      <c r="M39" s="2">
        <f>SUMIF(A:A,A39,L:L)</f>
        <v>3111.8975378948167</v>
      </c>
      <c r="N39" s="3">
        <f t="shared" si="19"/>
        <v>9.028463754248009E-2</v>
      </c>
      <c r="O39" s="6">
        <f t="shared" si="20"/>
        <v>11.076081459921541</v>
      </c>
      <c r="P39" s="3">
        <f t="shared" si="21"/>
        <v>9.028463754248009E-2</v>
      </c>
      <c r="Q39" s="3">
        <f>IF(ISNUMBER(P39),SUMIF(A:A,A39,P:P),"")</f>
        <v>0.93716767507432386</v>
      </c>
      <c r="R39" s="3">
        <f t="shared" si="22"/>
        <v>9.6337763181300398E-2</v>
      </c>
      <c r="S39" s="7">
        <f t="shared" si="23"/>
        <v>10.380145510728493</v>
      </c>
    </row>
    <row r="40" spans="1:19" x14ac:dyDescent="0.3">
      <c r="A40" s="1">
        <v>13</v>
      </c>
      <c r="B40" s="5">
        <v>0.64930555555555558</v>
      </c>
      <c r="C40" s="1" t="s">
        <v>19</v>
      </c>
      <c r="D40" s="1">
        <v>5</v>
      </c>
      <c r="E40" s="1">
        <v>3</v>
      </c>
      <c r="F40" s="1" t="s">
        <v>48</v>
      </c>
      <c r="G40" s="1">
        <v>52.4</v>
      </c>
      <c r="H40" s="1">
        <f>1+COUNTIFS(A:A,A40,G:G,"&gt;"&amp;G40)</f>
        <v>5</v>
      </c>
      <c r="I40" s="2">
        <f>AVERAGEIF(A:A,A40,G:G)</f>
        <v>48.580000000000005</v>
      </c>
      <c r="J40" s="2">
        <f t="shared" si="16"/>
        <v>3.8199999999999932</v>
      </c>
      <c r="K40" s="2">
        <f t="shared" si="17"/>
        <v>93.82</v>
      </c>
      <c r="L40" s="2">
        <f t="shared" si="18"/>
        <v>278.43927708703654</v>
      </c>
      <c r="M40" s="2">
        <f>SUMIF(A:A,A40,L:L)</f>
        <v>3111.8975378948167</v>
      </c>
      <c r="N40" s="3">
        <f t="shared" si="19"/>
        <v>8.9475721387471951E-2</v>
      </c>
      <c r="O40" s="6">
        <f t="shared" si="20"/>
        <v>11.176216123137245</v>
      </c>
      <c r="P40" s="3">
        <f t="shared" si="21"/>
        <v>8.9475721387471951E-2</v>
      </c>
      <c r="Q40" s="3">
        <f>IF(ISNUMBER(P40),SUMIF(A:A,A40,P:P),"")</f>
        <v>0.93716767507432386</v>
      </c>
      <c r="R40" s="3">
        <f t="shared" si="22"/>
        <v>9.547461331332828E-2</v>
      </c>
      <c r="S40" s="7">
        <f t="shared" si="23"/>
        <v>10.473988480248705</v>
      </c>
    </row>
    <row r="41" spans="1:19" x14ac:dyDescent="0.3">
      <c r="A41" s="1">
        <v>13</v>
      </c>
      <c r="B41" s="5">
        <v>0.64930555555555558</v>
      </c>
      <c r="C41" s="1" t="s">
        <v>19</v>
      </c>
      <c r="D41" s="1">
        <v>5</v>
      </c>
      <c r="E41" s="1">
        <v>9</v>
      </c>
      <c r="F41" s="1" t="s">
        <v>54</v>
      </c>
      <c r="G41" s="1">
        <v>51.91</v>
      </c>
      <c r="H41" s="1">
        <f>1+COUNTIFS(A:A,A41,G:G,"&gt;"&amp;G41)</f>
        <v>6</v>
      </c>
      <c r="I41" s="2">
        <f>AVERAGEIF(A:A,A41,G:G)</f>
        <v>48.580000000000005</v>
      </c>
      <c r="J41" s="2">
        <f t="shared" si="16"/>
        <v>3.3299999999999912</v>
      </c>
      <c r="K41" s="2">
        <f t="shared" si="17"/>
        <v>93.329999999999984</v>
      </c>
      <c r="L41" s="2">
        <f t="shared" si="18"/>
        <v>270.3723275528348</v>
      </c>
      <c r="M41" s="2">
        <f>SUMIF(A:A,A41,L:L)</f>
        <v>3111.8975378948167</v>
      </c>
      <c r="N41" s="3">
        <f t="shared" si="19"/>
        <v>8.6883428602774745E-2</v>
      </c>
      <c r="O41" s="6">
        <f t="shared" si="20"/>
        <v>11.509674699555578</v>
      </c>
      <c r="P41" s="3">
        <f t="shared" si="21"/>
        <v>8.6883428602774745E-2</v>
      </c>
      <c r="Q41" s="3">
        <f>IF(ISNUMBER(P41),SUMIF(A:A,A41,P:P),"")</f>
        <v>0.93716767507432386</v>
      </c>
      <c r="R41" s="3">
        <f t="shared" si="22"/>
        <v>9.270852048528487E-2</v>
      </c>
      <c r="S41" s="7">
        <f t="shared" si="23"/>
        <v>10.786495079044268</v>
      </c>
    </row>
    <row r="42" spans="1:19" x14ac:dyDescent="0.3">
      <c r="A42" s="1">
        <v>13</v>
      </c>
      <c r="B42" s="5">
        <v>0.64930555555555558</v>
      </c>
      <c r="C42" s="1" t="s">
        <v>19</v>
      </c>
      <c r="D42" s="1">
        <v>5</v>
      </c>
      <c r="E42" s="1">
        <v>2</v>
      </c>
      <c r="F42" s="1" t="s">
        <v>47</v>
      </c>
      <c r="G42" s="1">
        <v>45.12</v>
      </c>
      <c r="H42" s="1">
        <f>1+COUNTIFS(A:A,A42,G:G,"&gt;"&amp;G42)</f>
        <v>7</v>
      </c>
      <c r="I42" s="2">
        <f>AVERAGEIF(A:A,A42,G:G)</f>
        <v>48.580000000000005</v>
      </c>
      <c r="J42" s="2">
        <f t="shared" si="16"/>
        <v>-3.460000000000008</v>
      </c>
      <c r="K42" s="2">
        <f t="shared" si="17"/>
        <v>86.539999999999992</v>
      </c>
      <c r="L42" s="2">
        <f t="shared" si="18"/>
        <v>179.89979474204486</v>
      </c>
      <c r="M42" s="2">
        <f>SUMIF(A:A,A42,L:L)</f>
        <v>3111.8975378948167</v>
      </c>
      <c r="N42" s="3">
        <f t="shared" si="19"/>
        <v>5.7810320729179979E-2</v>
      </c>
      <c r="O42" s="6">
        <f t="shared" si="20"/>
        <v>17.297949352065196</v>
      </c>
      <c r="P42" s="3">
        <f t="shared" si="21"/>
        <v>5.7810320729179979E-2</v>
      </c>
      <c r="Q42" s="3">
        <f>IF(ISNUMBER(P42),SUMIF(A:A,A42,P:P),"")</f>
        <v>0.93716767507432386</v>
      </c>
      <c r="R42" s="3">
        <f t="shared" si="22"/>
        <v>6.1686208633471296E-2</v>
      </c>
      <c r="S42" s="7">
        <f t="shared" si="23"/>
        <v>16.211078977828347</v>
      </c>
    </row>
    <row r="43" spans="1:19" x14ac:dyDescent="0.3">
      <c r="A43" s="1">
        <v>13</v>
      </c>
      <c r="B43" s="5">
        <v>0.64930555555555558</v>
      </c>
      <c r="C43" s="1" t="s">
        <v>19</v>
      </c>
      <c r="D43" s="1">
        <v>5</v>
      </c>
      <c r="E43" s="1">
        <v>7</v>
      </c>
      <c r="F43" s="1" t="s">
        <v>52</v>
      </c>
      <c r="G43" s="1">
        <v>44.43</v>
      </c>
      <c r="H43" s="1">
        <f>1+COUNTIFS(A:A,A43,G:G,"&gt;"&amp;G43)</f>
        <v>8</v>
      </c>
      <c r="I43" s="2">
        <f>AVERAGEIF(A:A,A43,G:G)</f>
        <v>48.580000000000005</v>
      </c>
      <c r="J43" s="2">
        <f t="shared" si="16"/>
        <v>-4.1500000000000057</v>
      </c>
      <c r="K43" s="2">
        <f t="shared" si="17"/>
        <v>85.85</v>
      </c>
      <c r="L43" s="2">
        <f t="shared" si="18"/>
        <v>172.60400805166202</v>
      </c>
      <c r="M43" s="2">
        <f>SUMIF(A:A,A43,L:L)</f>
        <v>3111.8975378948167</v>
      </c>
      <c r="N43" s="3">
        <f t="shared" si="19"/>
        <v>5.5465839074003633E-2</v>
      </c>
      <c r="O43" s="6">
        <f t="shared" si="20"/>
        <v>18.029115157994454</v>
      </c>
      <c r="P43" s="3">
        <f t="shared" si="21"/>
        <v>5.5465839074003633E-2</v>
      </c>
      <c r="Q43" s="3">
        <f>IF(ISNUMBER(P43),SUMIF(A:A,A43,P:P),"")</f>
        <v>0.93716767507432386</v>
      </c>
      <c r="R43" s="3">
        <f t="shared" si="22"/>
        <v>5.9184541410484313E-2</v>
      </c>
      <c r="S43" s="7">
        <f t="shared" si="23"/>
        <v>16.896303936264914</v>
      </c>
    </row>
    <row r="44" spans="1:19" x14ac:dyDescent="0.3">
      <c r="A44" s="1">
        <v>13</v>
      </c>
      <c r="B44" s="5">
        <v>0.64930555555555558</v>
      </c>
      <c r="C44" s="1" t="s">
        <v>19</v>
      </c>
      <c r="D44" s="1">
        <v>5</v>
      </c>
      <c r="E44" s="1">
        <v>12</v>
      </c>
      <c r="F44" s="1" t="s">
        <v>56</v>
      </c>
      <c r="G44" s="1">
        <v>42.86</v>
      </c>
      <c r="H44" s="1">
        <f>1+COUNTIFS(A:A,A44,G:G,"&gt;"&amp;G44)</f>
        <v>9</v>
      </c>
      <c r="I44" s="2">
        <f>AVERAGEIF(A:A,A44,G:G)</f>
        <v>48.580000000000005</v>
      </c>
      <c r="J44" s="2">
        <f t="shared" si="16"/>
        <v>-5.720000000000006</v>
      </c>
      <c r="K44" s="2">
        <f t="shared" si="17"/>
        <v>84.28</v>
      </c>
      <c r="L44" s="2">
        <f t="shared" si="18"/>
        <v>157.08703267460947</v>
      </c>
      <c r="M44" s="2">
        <f>SUMIF(A:A,A44,L:L)</f>
        <v>3111.8975378948167</v>
      </c>
      <c r="N44" s="3">
        <f t="shared" si="19"/>
        <v>5.0479500292570069E-2</v>
      </c>
      <c r="O44" s="6">
        <f t="shared" si="20"/>
        <v>19.810021775258878</v>
      </c>
      <c r="P44" s="3">
        <f t="shared" si="21"/>
        <v>5.0479500292570069E-2</v>
      </c>
      <c r="Q44" s="3">
        <f>IF(ISNUMBER(P44),SUMIF(A:A,A44,P:P),"")</f>
        <v>0.93716767507432386</v>
      </c>
      <c r="R44" s="3">
        <f t="shared" si="22"/>
        <v>5.3863893980942837E-2</v>
      </c>
      <c r="S44" s="7">
        <f t="shared" si="23"/>
        <v>18.565312050291094</v>
      </c>
    </row>
    <row r="45" spans="1:19" x14ac:dyDescent="0.3">
      <c r="A45" s="1">
        <v>13</v>
      </c>
      <c r="B45" s="5">
        <v>0.64930555555555558</v>
      </c>
      <c r="C45" s="1" t="s">
        <v>19</v>
      </c>
      <c r="D45" s="1">
        <v>5</v>
      </c>
      <c r="E45" s="1">
        <v>4</v>
      </c>
      <c r="F45" s="1" t="s">
        <v>49</v>
      </c>
      <c r="G45" s="1">
        <v>42.69</v>
      </c>
      <c r="H45" s="1">
        <f>1+COUNTIFS(A:A,A45,G:G,"&gt;"&amp;G45)</f>
        <v>10</v>
      </c>
      <c r="I45" s="2">
        <f>AVERAGEIF(A:A,A45,G:G)</f>
        <v>48.580000000000005</v>
      </c>
      <c r="J45" s="2">
        <f t="shared" si="16"/>
        <v>-5.8900000000000077</v>
      </c>
      <c r="K45" s="2">
        <f t="shared" si="17"/>
        <v>84.109999999999985</v>
      </c>
      <c r="L45" s="2">
        <f t="shared" si="18"/>
        <v>155.49288889580279</v>
      </c>
      <c r="M45" s="2">
        <f>SUMIF(A:A,A45,L:L)</f>
        <v>3111.8975378948167</v>
      </c>
      <c r="N45" s="3">
        <f t="shared" si="19"/>
        <v>4.9967226427703328E-2</v>
      </c>
      <c r="O45" s="6">
        <f t="shared" si="20"/>
        <v>20.013118027411064</v>
      </c>
      <c r="P45" s="3">
        <f t="shared" si="21"/>
        <v>4.9967226427703328E-2</v>
      </c>
      <c r="Q45" s="3">
        <f>IF(ISNUMBER(P45),SUMIF(A:A,A45,P:P),"")</f>
        <v>0.93716767507432386</v>
      </c>
      <c r="R45" s="3">
        <f t="shared" si="22"/>
        <v>5.3317274759546715E-2</v>
      </c>
      <c r="S45" s="7">
        <f t="shared" si="23"/>
        <v>18.755647292736867</v>
      </c>
    </row>
    <row r="46" spans="1:19" x14ac:dyDescent="0.3">
      <c r="A46" s="1">
        <v>13</v>
      </c>
      <c r="B46" s="5">
        <v>0.64930555555555558</v>
      </c>
      <c r="C46" s="1" t="s">
        <v>19</v>
      </c>
      <c r="D46" s="1">
        <v>5</v>
      </c>
      <c r="E46" s="1">
        <v>11</v>
      </c>
      <c r="F46" s="1" t="s">
        <v>55</v>
      </c>
      <c r="G46" s="1">
        <v>37.81</v>
      </c>
      <c r="H46" s="1">
        <f>1+COUNTIFS(A:A,A46,G:G,"&gt;"&amp;G46)</f>
        <v>11</v>
      </c>
      <c r="I46" s="2">
        <f>AVERAGEIF(A:A,A46,G:G)</f>
        <v>48.580000000000005</v>
      </c>
      <c r="J46" s="2">
        <f t="shared" si="16"/>
        <v>-10.770000000000003</v>
      </c>
      <c r="K46" s="2">
        <f t="shared" si="17"/>
        <v>79.22999999999999</v>
      </c>
      <c r="L46" s="2">
        <f t="shared" si="18"/>
        <v>116.02434038498693</v>
      </c>
      <c r="M46" s="2">
        <f>SUMIF(A:A,A46,L:L)</f>
        <v>3111.8975378948167</v>
      </c>
      <c r="N46" s="3">
        <f t="shared" si="19"/>
        <v>3.7284113301325729E-2</v>
      </c>
      <c r="O46" s="6">
        <f t="shared" si="20"/>
        <v>26.821075022439718</v>
      </c>
      <c r="P46" s="3" t="str">
        <f t="shared" si="21"/>
        <v/>
      </c>
      <c r="Q46" s="3" t="str">
        <f>IF(ISNUMBER(P46),SUMIF(A:A,A46,P:P),"")</f>
        <v/>
      </c>
      <c r="R46" s="3" t="str">
        <f t="shared" si="22"/>
        <v/>
      </c>
      <c r="S46" s="7" t="str">
        <f t="shared" si="23"/>
        <v/>
      </c>
    </row>
    <row r="47" spans="1:19" x14ac:dyDescent="0.3">
      <c r="A47" s="1">
        <v>13</v>
      </c>
      <c r="B47" s="5">
        <v>0.64930555555555558</v>
      </c>
      <c r="C47" s="1" t="s">
        <v>19</v>
      </c>
      <c r="D47" s="1">
        <v>5</v>
      </c>
      <c r="E47" s="1">
        <v>13</v>
      </c>
      <c r="F47" s="1" t="s">
        <v>57</v>
      </c>
      <c r="G47" s="1">
        <v>31.51</v>
      </c>
      <c r="H47" s="1">
        <f>1+COUNTIFS(A:A,A47,G:G,"&gt;"&amp;G47)</f>
        <v>12</v>
      </c>
      <c r="I47" s="2">
        <f>AVERAGEIF(A:A,A47,G:G)</f>
        <v>48.580000000000005</v>
      </c>
      <c r="J47" s="2">
        <f t="shared" si="16"/>
        <v>-17.070000000000004</v>
      </c>
      <c r="K47" s="2">
        <f t="shared" si="17"/>
        <v>72.929999999999993</v>
      </c>
      <c r="L47" s="2">
        <f t="shared" si="18"/>
        <v>79.503416851431936</v>
      </c>
      <c r="M47" s="2">
        <f>SUMIF(A:A,A47,L:L)</f>
        <v>3111.8975378948167</v>
      </c>
      <c r="N47" s="3">
        <f t="shared" si="19"/>
        <v>2.5548211624350461E-2</v>
      </c>
      <c r="O47" s="6">
        <f t="shared" si="20"/>
        <v>39.141682975840155</v>
      </c>
      <c r="P47" s="3" t="str">
        <f t="shared" si="21"/>
        <v/>
      </c>
      <c r="Q47" s="3" t="str">
        <f>IF(ISNUMBER(P47),SUMIF(A:A,A47,P:P),"")</f>
        <v/>
      </c>
      <c r="R47" s="3" t="str">
        <f t="shared" si="22"/>
        <v/>
      </c>
      <c r="S47" s="7" t="str">
        <f t="shared" si="23"/>
        <v/>
      </c>
    </row>
    <row r="48" spans="1:19" x14ac:dyDescent="0.3">
      <c r="A48" s="1"/>
      <c r="B48" s="5"/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3"/>
      <c r="O48" s="6"/>
      <c r="P48" s="3"/>
      <c r="Q48" s="3"/>
      <c r="R48" s="3"/>
      <c r="S48" s="7"/>
    </row>
    <row r="49" spans="1:19" x14ac:dyDescent="0.3">
      <c r="A49" s="1">
        <v>17</v>
      </c>
      <c r="B49" s="5">
        <v>0.67361111111111116</v>
      </c>
      <c r="C49" s="1" t="s">
        <v>19</v>
      </c>
      <c r="D49" s="1">
        <v>6</v>
      </c>
      <c r="E49" s="1">
        <v>5</v>
      </c>
      <c r="F49" s="1" t="s">
        <v>61</v>
      </c>
      <c r="G49" s="1">
        <v>62.92</v>
      </c>
      <c r="H49" s="1">
        <f>1+COUNTIFS(A:A,A49,G:G,"&gt;"&amp;G49)</f>
        <v>1</v>
      </c>
      <c r="I49" s="2">
        <f>AVERAGEIF(A:A,A49,G:G)</f>
        <v>45.032857142857139</v>
      </c>
      <c r="J49" s="2">
        <f t="shared" si="16"/>
        <v>17.887142857142862</v>
      </c>
      <c r="K49" s="2">
        <f t="shared" si="17"/>
        <v>107.88714285714286</v>
      </c>
      <c r="L49" s="2">
        <f t="shared" si="18"/>
        <v>647.57108506274562</v>
      </c>
      <c r="M49" s="2">
        <f>SUMIF(A:A,A49,L:L)</f>
        <v>3897.4918081633245</v>
      </c>
      <c r="N49" s="3">
        <f t="shared" si="19"/>
        <v>0.16615072383382651</v>
      </c>
      <c r="O49" s="6">
        <f t="shared" si="20"/>
        <v>6.0186316190842302</v>
      </c>
      <c r="P49" s="3">
        <f t="shared" si="21"/>
        <v>0.16615072383382651</v>
      </c>
      <c r="Q49" s="3">
        <f>IF(ISNUMBER(P49),SUMIF(A:A,A49,P:P),"")</f>
        <v>0.87596072393652913</v>
      </c>
      <c r="R49" s="3">
        <f t="shared" si="22"/>
        <v>0.18967828042238291</v>
      </c>
      <c r="S49" s="7">
        <f t="shared" si="23"/>
        <v>5.2720849101603067</v>
      </c>
    </row>
    <row r="50" spans="1:19" x14ac:dyDescent="0.3">
      <c r="A50" s="1">
        <v>17</v>
      </c>
      <c r="B50" s="5">
        <v>0.67361111111111116</v>
      </c>
      <c r="C50" s="1" t="s">
        <v>19</v>
      </c>
      <c r="D50" s="1">
        <v>6</v>
      </c>
      <c r="E50" s="1">
        <v>12</v>
      </c>
      <c r="F50" s="1" t="s">
        <v>68</v>
      </c>
      <c r="G50" s="1">
        <v>58.31</v>
      </c>
      <c r="H50" s="1">
        <f>1+COUNTIFS(A:A,A50,G:G,"&gt;"&amp;G50)</f>
        <v>2</v>
      </c>
      <c r="I50" s="2">
        <f>AVERAGEIF(A:A,A50,G:G)</f>
        <v>45.032857142857139</v>
      </c>
      <c r="J50" s="2">
        <f t="shared" si="16"/>
        <v>13.277142857142863</v>
      </c>
      <c r="K50" s="2">
        <f t="shared" si="17"/>
        <v>103.27714285714286</v>
      </c>
      <c r="L50" s="2">
        <f t="shared" si="18"/>
        <v>491.09057017660854</v>
      </c>
      <c r="M50" s="2">
        <f>SUMIF(A:A,A50,L:L)</f>
        <v>3897.4918081633245</v>
      </c>
      <c r="N50" s="3">
        <f t="shared" si="19"/>
        <v>0.12600169399920633</v>
      </c>
      <c r="O50" s="6">
        <f t="shared" si="20"/>
        <v>7.9364012360524212</v>
      </c>
      <c r="P50" s="3">
        <f t="shared" si="21"/>
        <v>0.12600169399920633</v>
      </c>
      <c r="Q50" s="3">
        <f>IF(ISNUMBER(P50),SUMIF(A:A,A50,P:P),"")</f>
        <v>0.87596072393652913</v>
      </c>
      <c r="R50" s="3">
        <f t="shared" si="22"/>
        <v>0.14384399957221852</v>
      </c>
      <c r="S50" s="7">
        <f t="shared" si="23"/>
        <v>6.9519757721832436</v>
      </c>
    </row>
    <row r="51" spans="1:19" x14ac:dyDescent="0.3">
      <c r="A51" s="1">
        <v>17</v>
      </c>
      <c r="B51" s="5">
        <v>0.67361111111111116</v>
      </c>
      <c r="C51" s="1" t="s">
        <v>19</v>
      </c>
      <c r="D51" s="1">
        <v>6</v>
      </c>
      <c r="E51" s="1">
        <v>2</v>
      </c>
      <c r="F51" s="1" t="s">
        <v>58</v>
      </c>
      <c r="G51" s="1">
        <v>56.64</v>
      </c>
      <c r="H51" s="1">
        <f>1+COUNTIFS(A:A,A51,G:G,"&gt;"&amp;G51)</f>
        <v>3</v>
      </c>
      <c r="I51" s="2">
        <f>AVERAGEIF(A:A,A51,G:G)</f>
        <v>45.032857142857139</v>
      </c>
      <c r="J51" s="2">
        <f t="shared" si="16"/>
        <v>11.607142857142861</v>
      </c>
      <c r="K51" s="2">
        <f t="shared" si="17"/>
        <v>101.60714285714286</v>
      </c>
      <c r="L51" s="2">
        <f t="shared" si="18"/>
        <v>444.26826100225162</v>
      </c>
      <c r="M51" s="2">
        <f>SUMIF(A:A,A51,L:L)</f>
        <v>3897.4918081633245</v>
      </c>
      <c r="N51" s="3">
        <f t="shared" si="19"/>
        <v>0.11398824753697456</v>
      </c>
      <c r="O51" s="6">
        <f t="shared" si="20"/>
        <v>8.7728342316661045</v>
      </c>
      <c r="P51" s="3">
        <f t="shared" si="21"/>
        <v>0.11398824753697456</v>
      </c>
      <c r="Q51" s="3">
        <f>IF(ISNUMBER(P51),SUMIF(A:A,A51,P:P),"")</f>
        <v>0.87596072393652913</v>
      </c>
      <c r="R51" s="3">
        <f t="shared" si="22"/>
        <v>0.13012940468919243</v>
      </c>
      <c r="S51" s="7">
        <f t="shared" si="23"/>
        <v>7.6846582245454051</v>
      </c>
    </row>
    <row r="52" spans="1:19" x14ac:dyDescent="0.3">
      <c r="A52" s="1">
        <v>17</v>
      </c>
      <c r="B52" s="5">
        <v>0.67361111111111116</v>
      </c>
      <c r="C52" s="1" t="s">
        <v>19</v>
      </c>
      <c r="D52" s="1">
        <v>6</v>
      </c>
      <c r="E52" s="1">
        <v>4</v>
      </c>
      <c r="F52" s="1" t="s">
        <v>60</v>
      </c>
      <c r="G52" s="1">
        <v>55.76</v>
      </c>
      <c r="H52" s="1">
        <f>1+COUNTIFS(A:A,A52,G:G,"&gt;"&amp;G52)</f>
        <v>4</v>
      </c>
      <c r="I52" s="2">
        <f>AVERAGEIF(A:A,A52,G:G)</f>
        <v>45.032857142857139</v>
      </c>
      <c r="J52" s="2">
        <f t="shared" si="16"/>
        <v>10.727142857142859</v>
      </c>
      <c r="K52" s="2">
        <f t="shared" si="17"/>
        <v>100.72714285714287</v>
      </c>
      <c r="L52" s="2">
        <f t="shared" si="18"/>
        <v>421.41941436985201</v>
      </c>
      <c r="M52" s="2">
        <f>SUMIF(A:A,A52,L:L)</f>
        <v>3897.4918081633245</v>
      </c>
      <c r="N52" s="3">
        <f t="shared" si="19"/>
        <v>0.10812579861930333</v>
      </c>
      <c r="O52" s="6">
        <f t="shared" si="20"/>
        <v>9.2484866032839044</v>
      </c>
      <c r="P52" s="3">
        <f t="shared" si="21"/>
        <v>0.10812579861930333</v>
      </c>
      <c r="Q52" s="3">
        <f>IF(ISNUMBER(P52),SUMIF(A:A,A52,P:P),"")</f>
        <v>0.87596072393652913</v>
      </c>
      <c r="R52" s="3">
        <f t="shared" si="22"/>
        <v>0.12343681133714618</v>
      </c>
      <c r="S52" s="7">
        <f t="shared" si="23"/>
        <v>8.1013110203298595</v>
      </c>
    </row>
    <row r="53" spans="1:19" x14ac:dyDescent="0.3">
      <c r="A53" s="1">
        <v>17</v>
      </c>
      <c r="B53" s="5">
        <v>0.67361111111111116</v>
      </c>
      <c r="C53" s="1" t="s">
        <v>19</v>
      </c>
      <c r="D53" s="1">
        <v>6</v>
      </c>
      <c r="E53" s="1">
        <v>6</v>
      </c>
      <c r="F53" s="1" t="s">
        <v>62</v>
      </c>
      <c r="G53" s="1">
        <v>51.67</v>
      </c>
      <c r="H53" s="1">
        <f>1+COUNTIFS(A:A,A53,G:G,"&gt;"&amp;G53)</f>
        <v>5</v>
      </c>
      <c r="I53" s="2">
        <f>AVERAGEIF(A:A,A53,G:G)</f>
        <v>45.032857142857139</v>
      </c>
      <c r="J53" s="2">
        <f t="shared" si="16"/>
        <v>6.6371428571428623</v>
      </c>
      <c r="K53" s="2">
        <f t="shared" si="17"/>
        <v>96.637142857142862</v>
      </c>
      <c r="L53" s="2">
        <f t="shared" si="18"/>
        <v>329.71497575949434</v>
      </c>
      <c r="M53" s="2">
        <f>SUMIF(A:A,A53,L:L)</f>
        <v>3897.4918081633245</v>
      </c>
      <c r="N53" s="3">
        <f t="shared" si="19"/>
        <v>8.4596707828584514E-2</v>
      </c>
      <c r="O53" s="6">
        <f t="shared" si="20"/>
        <v>11.820790970096219</v>
      </c>
      <c r="P53" s="3">
        <f t="shared" si="21"/>
        <v>8.4596707828584514E-2</v>
      </c>
      <c r="Q53" s="3">
        <f>IF(ISNUMBER(P53),SUMIF(A:A,A53,P:P),"")</f>
        <v>0.87596072393652913</v>
      </c>
      <c r="R53" s="3">
        <f t="shared" si="22"/>
        <v>9.6575914326855458E-2</v>
      </c>
      <c r="S53" s="7">
        <f t="shared" si="23"/>
        <v>10.35454861566787</v>
      </c>
    </row>
    <row r="54" spans="1:19" x14ac:dyDescent="0.3">
      <c r="A54" s="1">
        <v>17</v>
      </c>
      <c r="B54" s="5">
        <v>0.67361111111111116</v>
      </c>
      <c r="C54" s="1" t="s">
        <v>19</v>
      </c>
      <c r="D54" s="1">
        <v>6</v>
      </c>
      <c r="E54" s="1">
        <v>10</v>
      </c>
      <c r="F54" s="1" t="s">
        <v>66</v>
      </c>
      <c r="G54" s="1">
        <v>50.48</v>
      </c>
      <c r="H54" s="1">
        <f>1+COUNTIFS(A:A,A54,G:G,"&gt;"&amp;G54)</f>
        <v>6</v>
      </c>
      <c r="I54" s="2">
        <f>AVERAGEIF(A:A,A54,G:G)</f>
        <v>45.032857142857139</v>
      </c>
      <c r="J54" s="2">
        <f t="shared" si="16"/>
        <v>5.4471428571428575</v>
      </c>
      <c r="K54" s="2">
        <f t="shared" si="17"/>
        <v>95.447142857142865</v>
      </c>
      <c r="L54" s="2">
        <f t="shared" si="18"/>
        <v>306.99411297574733</v>
      </c>
      <c r="M54" s="2">
        <f>SUMIF(A:A,A54,L:L)</f>
        <v>3897.4918081633245</v>
      </c>
      <c r="N54" s="3">
        <f t="shared" si="19"/>
        <v>7.8767096401009998E-2</v>
      </c>
      <c r="O54" s="6">
        <f t="shared" si="20"/>
        <v>12.695656507495398</v>
      </c>
      <c r="P54" s="3">
        <f t="shared" si="21"/>
        <v>7.8767096401009998E-2</v>
      </c>
      <c r="Q54" s="3">
        <f>IF(ISNUMBER(P54),SUMIF(A:A,A54,P:P),"")</f>
        <v>0.87596072393652913</v>
      </c>
      <c r="R54" s="3">
        <f t="shared" si="22"/>
        <v>8.9920808374871097E-2</v>
      </c>
      <c r="S54" s="7">
        <f t="shared" si="23"/>
        <v>11.120896465155177</v>
      </c>
    </row>
    <row r="55" spans="1:19" x14ac:dyDescent="0.3">
      <c r="A55" s="1">
        <v>17</v>
      </c>
      <c r="B55" s="5">
        <v>0.67361111111111116</v>
      </c>
      <c r="C55" s="1" t="s">
        <v>19</v>
      </c>
      <c r="D55" s="1">
        <v>6</v>
      </c>
      <c r="E55" s="1">
        <v>8</v>
      </c>
      <c r="F55" s="1" t="s">
        <v>64</v>
      </c>
      <c r="G55" s="1">
        <v>48.64</v>
      </c>
      <c r="H55" s="1">
        <f>1+COUNTIFS(A:A,A55,G:G,"&gt;"&amp;G55)</f>
        <v>7</v>
      </c>
      <c r="I55" s="2">
        <f>AVERAGEIF(A:A,A55,G:G)</f>
        <v>45.032857142857139</v>
      </c>
      <c r="J55" s="2">
        <f t="shared" si="16"/>
        <v>3.6071428571428612</v>
      </c>
      <c r="K55" s="2">
        <f t="shared" si="17"/>
        <v>93.607142857142861</v>
      </c>
      <c r="L55" s="2">
        <f t="shared" si="18"/>
        <v>274.90582141478899</v>
      </c>
      <c r="M55" s="2">
        <f>SUMIF(A:A,A55,L:L)</f>
        <v>3897.4918081633245</v>
      </c>
      <c r="N55" s="3">
        <f t="shared" si="19"/>
        <v>7.0534034436967069E-2</v>
      </c>
      <c r="O55" s="6">
        <f t="shared" si="20"/>
        <v>14.177552836477158</v>
      </c>
      <c r="P55" s="3">
        <f t="shared" si="21"/>
        <v>7.0534034436967069E-2</v>
      </c>
      <c r="Q55" s="3">
        <f>IF(ISNUMBER(P55),SUMIF(A:A,A55,P:P),"")</f>
        <v>0.87596072393652913</v>
      </c>
      <c r="R55" s="3">
        <f t="shared" si="22"/>
        <v>8.052191440729238E-2</v>
      </c>
      <c r="S55" s="7">
        <f t="shared" si="23"/>
        <v>12.418979446288922</v>
      </c>
    </row>
    <row r="56" spans="1:19" x14ac:dyDescent="0.3">
      <c r="A56" s="1">
        <v>17</v>
      </c>
      <c r="B56" s="5">
        <v>0.67361111111111116</v>
      </c>
      <c r="C56" s="1" t="s">
        <v>19</v>
      </c>
      <c r="D56" s="1">
        <v>6</v>
      </c>
      <c r="E56" s="1">
        <v>7</v>
      </c>
      <c r="F56" s="1" t="s">
        <v>63</v>
      </c>
      <c r="G56" s="1">
        <v>47.32</v>
      </c>
      <c r="H56" s="1">
        <f>1+COUNTIFS(A:A,A56,G:G,"&gt;"&amp;G56)</f>
        <v>8</v>
      </c>
      <c r="I56" s="2">
        <f>AVERAGEIF(A:A,A56,G:G)</f>
        <v>45.032857142857139</v>
      </c>
      <c r="J56" s="2">
        <f t="shared" si="16"/>
        <v>2.2871428571428609</v>
      </c>
      <c r="K56" s="2">
        <f t="shared" si="17"/>
        <v>92.287142857142868</v>
      </c>
      <c r="L56" s="2">
        <f t="shared" si="18"/>
        <v>253.97315473888679</v>
      </c>
      <c r="M56" s="2">
        <f>SUMIF(A:A,A56,L:L)</f>
        <v>3897.4918081633245</v>
      </c>
      <c r="N56" s="3">
        <f t="shared" si="19"/>
        <v>6.516322990261024E-2</v>
      </c>
      <c r="O56" s="6">
        <f t="shared" si="20"/>
        <v>15.346077864687659</v>
      </c>
      <c r="P56" s="3">
        <f t="shared" si="21"/>
        <v>6.516322990261024E-2</v>
      </c>
      <c r="Q56" s="3">
        <f>IF(ISNUMBER(P56),SUMIF(A:A,A56,P:P),"")</f>
        <v>0.87596072393652913</v>
      </c>
      <c r="R56" s="3">
        <f t="shared" si="22"/>
        <v>7.4390584100357315E-2</v>
      </c>
      <c r="S56" s="7">
        <f t="shared" si="23"/>
        <v>13.442561475938145</v>
      </c>
    </row>
    <row r="57" spans="1:19" x14ac:dyDescent="0.3">
      <c r="A57" s="1">
        <v>17</v>
      </c>
      <c r="B57" s="5">
        <v>0.67361111111111116</v>
      </c>
      <c r="C57" s="1" t="s">
        <v>19</v>
      </c>
      <c r="D57" s="1">
        <v>6</v>
      </c>
      <c r="E57" s="1">
        <v>3</v>
      </c>
      <c r="F57" s="1" t="s">
        <v>59</v>
      </c>
      <c r="G57" s="1">
        <v>46.66</v>
      </c>
      <c r="H57" s="1">
        <f>1+COUNTIFS(A:A,A57,G:G,"&gt;"&amp;G57)</f>
        <v>9</v>
      </c>
      <c r="I57" s="2">
        <f>AVERAGEIF(A:A,A57,G:G)</f>
        <v>45.032857142857139</v>
      </c>
      <c r="J57" s="2">
        <f t="shared" ref="J57:J77" si="24">G57-I57</f>
        <v>1.6271428571428572</v>
      </c>
      <c r="K57" s="2">
        <f t="shared" ref="K57:K77" si="25">90+J57</f>
        <v>91.627142857142857</v>
      </c>
      <c r="L57" s="2">
        <f t="shared" ref="L57:L77" si="26">EXP(0.06*K57)</f>
        <v>244.11235031506263</v>
      </c>
      <c r="M57" s="2">
        <f>SUMIF(A:A,A57,L:L)</f>
        <v>3897.4918081633245</v>
      </c>
      <c r="N57" s="3">
        <f t="shared" ref="N57:N77" si="27">L57/M57</f>
        <v>6.2633191378046654E-2</v>
      </c>
      <c r="O57" s="6">
        <f t="shared" ref="O57:O77" si="28">1/N57</f>
        <v>15.965975515507687</v>
      </c>
      <c r="P57" s="3">
        <f t="shared" ref="P57:P77" si="29">IF(O57&gt;21,"",N57)</f>
        <v>6.2633191378046654E-2</v>
      </c>
      <c r="Q57" s="3">
        <f>IF(ISNUMBER(P57),SUMIF(A:A,A57,P:P),"")</f>
        <v>0.87596072393652913</v>
      </c>
      <c r="R57" s="3">
        <f t="shared" ref="R57:R77" si="30">IFERROR(P57*(1/Q57),"")</f>
        <v>7.1502282769683831E-2</v>
      </c>
      <c r="S57" s="7">
        <f t="shared" ref="S57:S77" si="31">IFERROR(1/R57,"")</f>
        <v>13.98556747091701</v>
      </c>
    </row>
    <row r="58" spans="1:19" x14ac:dyDescent="0.3">
      <c r="A58" s="1">
        <v>17</v>
      </c>
      <c r="B58" s="5">
        <v>0.67361111111111116</v>
      </c>
      <c r="C58" s="1" t="s">
        <v>19</v>
      </c>
      <c r="D58" s="1">
        <v>6</v>
      </c>
      <c r="E58" s="1">
        <v>14</v>
      </c>
      <c r="F58" s="1" t="s">
        <v>70</v>
      </c>
      <c r="G58" s="1">
        <v>38.69</v>
      </c>
      <c r="H58" s="1">
        <f>1+COUNTIFS(A:A,A58,G:G,"&gt;"&amp;G58)</f>
        <v>10</v>
      </c>
      <c r="I58" s="2">
        <f>AVERAGEIF(A:A,A58,G:G)</f>
        <v>45.032857142857139</v>
      </c>
      <c r="J58" s="2">
        <f t="shared" si="24"/>
        <v>-6.3428571428571416</v>
      </c>
      <c r="K58" s="2">
        <f t="shared" si="25"/>
        <v>83.657142857142858</v>
      </c>
      <c r="L58" s="2">
        <f t="shared" si="26"/>
        <v>151.32480776453252</v>
      </c>
      <c r="M58" s="2">
        <f>SUMIF(A:A,A58,L:L)</f>
        <v>3897.4918081633245</v>
      </c>
      <c r="N58" s="3">
        <f t="shared" si="27"/>
        <v>3.8826202905053356E-2</v>
      </c>
      <c r="O58" s="6">
        <f t="shared" si="28"/>
        <v>25.755802143347033</v>
      </c>
      <c r="P58" s="3" t="str">
        <f t="shared" si="29"/>
        <v/>
      </c>
      <c r="Q58" s="3" t="str">
        <f>IF(ISNUMBER(P58),SUMIF(A:A,A58,P:P),"")</f>
        <v/>
      </c>
      <c r="R58" s="3" t="str">
        <f t="shared" si="30"/>
        <v/>
      </c>
      <c r="S58" s="7" t="str">
        <f t="shared" si="31"/>
        <v/>
      </c>
    </row>
    <row r="59" spans="1:19" x14ac:dyDescent="0.3">
      <c r="A59" s="1">
        <v>17</v>
      </c>
      <c r="B59" s="5">
        <v>0.67361111111111116</v>
      </c>
      <c r="C59" s="1" t="s">
        <v>19</v>
      </c>
      <c r="D59" s="1">
        <v>6</v>
      </c>
      <c r="E59" s="1">
        <v>9</v>
      </c>
      <c r="F59" s="1" t="s">
        <v>65</v>
      </c>
      <c r="G59" s="1">
        <v>32.17</v>
      </c>
      <c r="H59" s="1">
        <f>1+COUNTIFS(A:A,A59,G:G,"&gt;"&amp;G59)</f>
        <v>11</v>
      </c>
      <c r="I59" s="2">
        <f>AVERAGEIF(A:A,A59,G:G)</f>
        <v>45.032857142857139</v>
      </c>
      <c r="J59" s="2">
        <f t="shared" si="24"/>
        <v>-12.862857142857138</v>
      </c>
      <c r="K59" s="2">
        <f t="shared" si="25"/>
        <v>77.137142857142862</v>
      </c>
      <c r="L59" s="2">
        <f t="shared" si="26"/>
        <v>102.33262851589771</v>
      </c>
      <c r="M59" s="2">
        <f>SUMIF(A:A,A59,L:L)</f>
        <v>3897.4918081633245</v>
      </c>
      <c r="N59" s="3">
        <f t="shared" si="27"/>
        <v>2.6256021449887666E-2</v>
      </c>
      <c r="O59" s="6">
        <f t="shared" si="28"/>
        <v>38.086501487234216</v>
      </c>
      <c r="P59" s="3" t="str">
        <f t="shared" si="29"/>
        <v/>
      </c>
      <c r="Q59" s="3" t="str">
        <f>IF(ISNUMBER(P59),SUMIF(A:A,A59,P:P),"")</f>
        <v/>
      </c>
      <c r="R59" s="3" t="str">
        <f t="shared" si="30"/>
        <v/>
      </c>
      <c r="S59" s="7" t="str">
        <f t="shared" si="31"/>
        <v/>
      </c>
    </row>
    <row r="60" spans="1:19" x14ac:dyDescent="0.3">
      <c r="A60" s="1">
        <v>17</v>
      </c>
      <c r="B60" s="5">
        <v>0.67361111111111116</v>
      </c>
      <c r="C60" s="1" t="s">
        <v>19</v>
      </c>
      <c r="D60" s="1">
        <v>6</v>
      </c>
      <c r="E60" s="1">
        <v>13</v>
      </c>
      <c r="F60" s="1" t="s">
        <v>69</v>
      </c>
      <c r="G60" s="1">
        <v>29.5</v>
      </c>
      <c r="H60" s="1">
        <f>1+COUNTIFS(A:A,A60,G:G,"&gt;"&amp;G60)</f>
        <v>12</v>
      </c>
      <c r="I60" s="2">
        <f>AVERAGEIF(A:A,A60,G:G)</f>
        <v>45.032857142857139</v>
      </c>
      <c r="J60" s="2">
        <f t="shared" si="24"/>
        <v>-15.532857142857139</v>
      </c>
      <c r="K60" s="2">
        <f t="shared" si="25"/>
        <v>74.467142857142861</v>
      </c>
      <c r="L60" s="2">
        <f t="shared" si="26"/>
        <v>87.184675119575203</v>
      </c>
      <c r="M60" s="2">
        <f>SUMIF(A:A,A60,L:L)</f>
        <v>3897.4918081633245</v>
      </c>
      <c r="N60" s="3">
        <f t="shared" si="27"/>
        <v>2.2369431267813385E-2</v>
      </c>
      <c r="O60" s="6">
        <f t="shared" si="28"/>
        <v>44.703863411979817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  <row r="61" spans="1:19" x14ac:dyDescent="0.3">
      <c r="A61" s="1">
        <v>17</v>
      </c>
      <c r="B61" s="5">
        <v>0.67361111111111116</v>
      </c>
      <c r="C61" s="1" t="s">
        <v>19</v>
      </c>
      <c r="D61" s="1">
        <v>6</v>
      </c>
      <c r="E61" s="1">
        <v>11</v>
      </c>
      <c r="F61" s="1" t="s">
        <v>67</v>
      </c>
      <c r="G61" s="1">
        <v>29.01</v>
      </c>
      <c r="H61" s="1">
        <f>1+COUNTIFS(A:A,A61,G:G,"&gt;"&amp;G61)</f>
        <v>13</v>
      </c>
      <c r="I61" s="2">
        <f>AVERAGEIF(A:A,A61,G:G)</f>
        <v>45.032857142857139</v>
      </c>
      <c r="J61" s="2">
        <f t="shared" si="24"/>
        <v>-16.022857142857138</v>
      </c>
      <c r="K61" s="2">
        <f t="shared" si="25"/>
        <v>73.977142857142866</v>
      </c>
      <c r="L61" s="2">
        <f t="shared" si="26"/>
        <v>84.658758583290194</v>
      </c>
      <c r="M61" s="2">
        <f>SUMIF(A:A,A61,L:L)</f>
        <v>3897.4918081633245</v>
      </c>
      <c r="N61" s="3">
        <f t="shared" si="27"/>
        <v>2.1721343558945221E-2</v>
      </c>
      <c r="O61" s="6">
        <f t="shared" si="28"/>
        <v>46.037667848966137</v>
      </c>
      <c r="P61" s="3" t="str">
        <f t="shared" si="29"/>
        <v/>
      </c>
      <c r="Q61" s="3" t="str">
        <f>IF(ISNUMBER(P61),SUMIF(A:A,A61,P:P),"")</f>
        <v/>
      </c>
      <c r="R61" s="3" t="str">
        <f t="shared" si="30"/>
        <v/>
      </c>
      <c r="S61" s="7" t="str">
        <f t="shared" si="31"/>
        <v/>
      </c>
    </row>
    <row r="62" spans="1:19" x14ac:dyDescent="0.3">
      <c r="A62" s="1">
        <v>17</v>
      </c>
      <c r="B62" s="5">
        <v>0.67361111111111116</v>
      </c>
      <c r="C62" s="1" t="s">
        <v>19</v>
      </c>
      <c r="D62" s="1">
        <v>6</v>
      </c>
      <c r="E62" s="1">
        <v>15</v>
      </c>
      <c r="F62" s="1" t="s">
        <v>71</v>
      </c>
      <c r="G62" s="1">
        <v>22.69</v>
      </c>
      <c r="H62" s="1">
        <f>1+COUNTIFS(A:A,A62,G:G,"&gt;"&amp;G62)</f>
        <v>14</v>
      </c>
      <c r="I62" s="2">
        <f>AVERAGEIF(A:A,A62,G:G)</f>
        <v>45.032857142857139</v>
      </c>
      <c r="J62" s="2">
        <f t="shared" si="24"/>
        <v>-22.342857142857138</v>
      </c>
      <c r="K62" s="2">
        <f t="shared" si="25"/>
        <v>67.657142857142858</v>
      </c>
      <c r="L62" s="2">
        <f t="shared" si="26"/>
        <v>57.941192364590904</v>
      </c>
      <c r="M62" s="2">
        <f>SUMIF(A:A,A62,L:L)</f>
        <v>3897.4918081633245</v>
      </c>
      <c r="N62" s="3">
        <f t="shared" si="27"/>
        <v>1.4866276881771159E-2</v>
      </c>
      <c r="O62" s="6">
        <f t="shared" si="28"/>
        <v>67.266337627963011</v>
      </c>
      <c r="P62" s="3" t="str">
        <f t="shared" si="29"/>
        <v/>
      </c>
      <c r="Q62" s="3" t="str">
        <f>IF(ISNUMBER(P62),SUMIF(A:A,A62,P:P),"")</f>
        <v/>
      </c>
      <c r="R62" s="3" t="str">
        <f t="shared" si="30"/>
        <v/>
      </c>
      <c r="S62" s="7" t="str">
        <f t="shared" si="31"/>
        <v/>
      </c>
    </row>
    <row r="63" spans="1:19" x14ac:dyDescent="0.3">
      <c r="A63" s="1"/>
      <c r="B63" s="5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3"/>
      <c r="O63" s="6"/>
      <c r="P63" s="3"/>
      <c r="Q63" s="3"/>
      <c r="R63" s="3"/>
      <c r="S63" s="7"/>
    </row>
    <row r="64" spans="1:19" x14ac:dyDescent="0.3">
      <c r="A64" s="1">
        <v>21</v>
      </c>
      <c r="B64" s="5">
        <v>0.69791666666666663</v>
      </c>
      <c r="C64" s="1" t="s">
        <v>19</v>
      </c>
      <c r="D64" s="1">
        <v>7</v>
      </c>
      <c r="E64" s="1">
        <v>1</v>
      </c>
      <c r="F64" s="1" t="s">
        <v>72</v>
      </c>
      <c r="G64" s="1">
        <v>64.94</v>
      </c>
      <c r="H64" s="1">
        <f>1+COUNTIFS(A:A,A64,G:G,"&gt;"&amp;G64)</f>
        <v>1</v>
      </c>
      <c r="I64" s="2">
        <f>AVERAGEIF(A:A,A64,G:G)</f>
        <v>46.777142857142849</v>
      </c>
      <c r="J64" s="2">
        <f t="shared" si="24"/>
        <v>18.162857142857149</v>
      </c>
      <c r="K64" s="2">
        <f t="shared" si="25"/>
        <v>108.16285714285715</v>
      </c>
      <c r="L64" s="2">
        <f t="shared" si="26"/>
        <v>658.37286079027501</v>
      </c>
      <c r="M64" s="2">
        <f>SUMIF(A:A,A64,L:L)</f>
        <v>3762.0891888233173</v>
      </c>
      <c r="N64" s="3">
        <f t="shared" si="27"/>
        <v>0.17500192785067831</v>
      </c>
      <c r="O64" s="6">
        <f t="shared" si="28"/>
        <v>5.7142227647529538</v>
      </c>
      <c r="P64" s="3">
        <f t="shared" si="29"/>
        <v>0.17500192785067831</v>
      </c>
      <c r="Q64" s="3">
        <f>IF(ISNUMBER(P64),SUMIF(A:A,A64,P:P),"")</f>
        <v>0.89967140700673742</v>
      </c>
      <c r="R64" s="3">
        <f t="shared" si="30"/>
        <v>0.19451760552546687</v>
      </c>
      <c r="S64" s="7">
        <f t="shared" si="31"/>
        <v>5.1409228347152194</v>
      </c>
    </row>
    <row r="65" spans="1:19" x14ac:dyDescent="0.3">
      <c r="A65" s="1">
        <v>21</v>
      </c>
      <c r="B65" s="5">
        <v>0.69791666666666663</v>
      </c>
      <c r="C65" s="1" t="s">
        <v>19</v>
      </c>
      <c r="D65" s="1">
        <v>7</v>
      </c>
      <c r="E65" s="1">
        <v>8</v>
      </c>
      <c r="F65" s="1" t="s">
        <v>78</v>
      </c>
      <c r="G65" s="1">
        <v>57.34</v>
      </c>
      <c r="H65" s="1">
        <f>1+COUNTIFS(A:A,A65,G:G,"&gt;"&amp;G65)</f>
        <v>2</v>
      </c>
      <c r="I65" s="2">
        <f>AVERAGEIF(A:A,A65,G:G)</f>
        <v>46.777142857142849</v>
      </c>
      <c r="J65" s="2">
        <f t="shared" si="24"/>
        <v>10.562857142857155</v>
      </c>
      <c r="K65" s="2">
        <f t="shared" si="25"/>
        <v>100.56285714285715</v>
      </c>
      <c r="L65" s="2">
        <f t="shared" si="26"/>
        <v>417.2858291390333</v>
      </c>
      <c r="M65" s="2">
        <f>SUMIF(A:A,A65,L:L)</f>
        <v>3762.0891888233173</v>
      </c>
      <c r="N65" s="3">
        <f t="shared" si="27"/>
        <v>0.1109186433906819</v>
      </c>
      <c r="O65" s="6">
        <f t="shared" si="28"/>
        <v>9.0156169371614254</v>
      </c>
      <c r="P65" s="3">
        <f t="shared" si="29"/>
        <v>0.1109186433906819</v>
      </c>
      <c r="Q65" s="3">
        <f>IF(ISNUMBER(P65),SUMIF(A:A,A65,P:P),"")</f>
        <v>0.89967140700673742</v>
      </c>
      <c r="R65" s="3">
        <f t="shared" si="30"/>
        <v>0.12328794994131814</v>
      </c>
      <c r="S65" s="7">
        <f t="shared" si="31"/>
        <v>8.1110927748897925</v>
      </c>
    </row>
    <row r="66" spans="1:19" x14ac:dyDescent="0.3">
      <c r="A66" s="1">
        <v>21</v>
      </c>
      <c r="B66" s="5">
        <v>0.69791666666666663</v>
      </c>
      <c r="C66" s="1" t="s">
        <v>19</v>
      </c>
      <c r="D66" s="1">
        <v>7</v>
      </c>
      <c r="E66" s="1">
        <v>11</v>
      </c>
      <c r="F66" s="1" t="s">
        <v>80</v>
      </c>
      <c r="G66" s="1">
        <v>53.81</v>
      </c>
      <c r="H66" s="1">
        <f>1+COUNTIFS(A:A,A66,G:G,"&gt;"&amp;G66)</f>
        <v>3</v>
      </c>
      <c r="I66" s="2">
        <f>AVERAGEIF(A:A,A66,G:G)</f>
        <v>46.777142857142849</v>
      </c>
      <c r="J66" s="2">
        <f t="shared" si="24"/>
        <v>7.0328571428571536</v>
      </c>
      <c r="K66" s="2">
        <f t="shared" si="25"/>
        <v>97.032857142857154</v>
      </c>
      <c r="L66" s="2">
        <f t="shared" si="26"/>
        <v>337.63702522099794</v>
      </c>
      <c r="M66" s="2">
        <f>SUMIF(A:A,A66,L:L)</f>
        <v>3762.0891888233173</v>
      </c>
      <c r="N66" s="3">
        <f t="shared" si="27"/>
        <v>8.9747214453095386E-2</v>
      </c>
      <c r="O66" s="6">
        <f t="shared" si="28"/>
        <v>11.142407105265983</v>
      </c>
      <c r="P66" s="3">
        <f t="shared" si="29"/>
        <v>8.9747214453095386E-2</v>
      </c>
      <c r="Q66" s="3">
        <f>IF(ISNUMBER(P66),SUMIF(A:A,A66,P:P),"")</f>
        <v>0.89967140700673742</v>
      </c>
      <c r="R66" s="3">
        <f t="shared" si="30"/>
        <v>9.9755548252544707E-2</v>
      </c>
      <c r="S66" s="7">
        <f t="shared" si="31"/>
        <v>10.024505077836515</v>
      </c>
    </row>
    <row r="67" spans="1:19" x14ac:dyDescent="0.3">
      <c r="A67" s="1">
        <v>21</v>
      </c>
      <c r="B67" s="5">
        <v>0.69791666666666663</v>
      </c>
      <c r="C67" s="1" t="s">
        <v>19</v>
      </c>
      <c r="D67" s="1">
        <v>7</v>
      </c>
      <c r="E67" s="1">
        <v>13</v>
      </c>
      <c r="F67" s="1" t="s">
        <v>81</v>
      </c>
      <c r="G67" s="1">
        <v>53.79</v>
      </c>
      <c r="H67" s="1">
        <f>1+COUNTIFS(A:A,A67,G:G,"&gt;"&amp;G67)</f>
        <v>4</v>
      </c>
      <c r="I67" s="2">
        <f>AVERAGEIF(A:A,A67,G:G)</f>
        <v>46.777142857142849</v>
      </c>
      <c r="J67" s="2">
        <f t="shared" si="24"/>
        <v>7.0128571428571504</v>
      </c>
      <c r="K67" s="2">
        <f t="shared" si="25"/>
        <v>97.012857142857143</v>
      </c>
      <c r="L67" s="2">
        <f t="shared" si="26"/>
        <v>337.23210379218068</v>
      </c>
      <c r="M67" s="2">
        <f>SUMIF(A:A,A67,L:L)</f>
        <v>3762.0891888233173</v>
      </c>
      <c r="N67" s="3">
        <f t="shared" si="27"/>
        <v>8.9639582387906661E-2</v>
      </c>
      <c r="O67" s="6">
        <f t="shared" si="28"/>
        <v>11.155786019535391</v>
      </c>
      <c r="P67" s="3">
        <f t="shared" si="29"/>
        <v>8.9639582387906661E-2</v>
      </c>
      <c r="Q67" s="3">
        <f>IF(ISNUMBER(P67),SUMIF(A:A,A67,P:P),"")</f>
        <v>0.89967140700673742</v>
      </c>
      <c r="R67" s="3">
        <f t="shared" si="30"/>
        <v>9.9635913389915454E-2</v>
      </c>
      <c r="S67" s="7">
        <f t="shared" si="31"/>
        <v>10.036541704461495</v>
      </c>
    </row>
    <row r="68" spans="1:19" x14ac:dyDescent="0.3">
      <c r="A68" s="1">
        <v>21</v>
      </c>
      <c r="B68" s="5">
        <v>0.69791666666666663</v>
      </c>
      <c r="C68" s="1" t="s">
        <v>19</v>
      </c>
      <c r="D68" s="1">
        <v>7</v>
      </c>
      <c r="E68" s="1">
        <v>4</v>
      </c>
      <c r="F68" s="1" t="s">
        <v>75</v>
      </c>
      <c r="G68" s="1">
        <v>52.17</v>
      </c>
      <c r="H68" s="1">
        <f>1+COUNTIFS(A:A,A68,G:G,"&gt;"&amp;G68)</f>
        <v>5</v>
      </c>
      <c r="I68" s="2">
        <f>AVERAGEIF(A:A,A68,G:G)</f>
        <v>46.777142857142849</v>
      </c>
      <c r="J68" s="2">
        <f t="shared" si="24"/>
        <v>5.392857142857153</v>
      </c>
      <c r="K68" s="2">
        <f t="shared" si="25"/>
        <v>95.392857142857153</v>
      </c>
      <c r="L68" s="2">
        <f t="shared" si="26"/>
        <v>305.99581597403363</v>
      </c>
      <c r="M68" s="2">
        <f>SUMIF(A:A,A68,L:L)</f>
        <v>3762.0891888233173</v>
      </c>
      <c r="N68" s="3">
        <f t="shared" si="27"/>
        <v>8.133667242209669E-2</v>
      </c>
      <c r="O68" s="6">
        <f t="shared" si="28"/>
        <v>12.294577221090378</v>
      </c>
      <c r="P68" s="3">
        <f t="shared" si="29"/>
        <v>8.133667242209669E-2</v>
      </c>
      <c r="Q68" s="3">
        <f>IF(ISNUMBER(P68),SUMIF(A:A,A68,P:P),"")</f>
        <v>0.89967140700673742</v>
      </c>
      <c r="R68" s="3">
        <f t="shared" si="30"/>
        <v>9.0407088397650479E-2</v>
      </c>
      <c r="S68" s="7">
        <f t="shared" si="31"/>
        <v>11.061079587051365</v>
      </c>
    </row>
    <row r="69" spans="1:19" x14ac:dyDescent="0.3">
      <c r="A69" s="1">
        <v>21</v>
      </c>
      <c r="B69" s="5">
        <v>0.69791666666666663</v>
      </c>
      <c r="C69" s="1" t="s">
        <v>19</v>
      </c>
      <c r="D69" s="1">
        <v>7</v>
      </c>
      <c r="E69" s="1">
        <v>14</v>
      </c>
      <c r="F69" s="1" t="s">
        <v>82</v>
      </c>
      <c r="G69" s="1">
        <v>52.1</v>
      </c>
      <c r="H69" s="1">
        <f>1+COUNTIFS(A:A,A69,G:G,"&gt;"&amp;G69)</f>
        <v>6</v>
      </c>
      <c r="I69" s="2">
        <f>AVERAGEIF(A:A,A69,G:G)</f>
        <v>46.777142857142849</v>
      </c>
      <c r="J69" s="2">
        <f t="shared" si="24"/>
        <v>5.3228571428571527</v>
      </c>
      <c r="K69" s="2">
        <f t="shared" si="25"/>
        <v>95.322857142857146</v>
      </c>
      <c r="L69" s="2">
        <f t="shared" si="26"/>
        <v>304.7133286555673</v>
      </c>
      <c r="M69" s="2">
        <f>SUMIF(A:A,A69,L:L)</f>
        <v>3762.0891888233173</v>
      </c>
      <c r="N69" s="3">
        <f t="shared" si="27"/>
        <v>8.0995774784083097E-2</v>
      </c>
      <c r="O69" s="6">
        <f t="shared" si="28"/>
        <v>12.346323035563026</v>
      </c>
      <c r="P69" s="3">
        <f t="shared" si="29"/>
        <v>8.0995774784083097E-2</v>
      </c>
      <c r="Q69" s="3">
        <f>IF(ISNUMBER(P69),SUMIF(A:A,A69,P:P),"")</f>
        <v>0.89967140700673742</v>
      </c>
      <c r="R69" s="3">
        <f t="shared" si="30"/>
        <v>9.0028174901724461E-2</v>
      </c>
      <c r="S69" s="7">
        <f t="shared" si="31"/>
        <v>11.107633816764682</v>
      </c>
    </row>
    <row r="70" spans="1:19" x14ac:dyDescent="0.3">
      <c r="A70" s="1">
        <v>21</v>
      </c>
      <c r="B70" s="5">
        <v>0.69791666666666663</v>
      </c>
      <c r="C70" s="1" t="s">
        <v>19</v>
      </c>
      <c r="D70" s="1">
        <v>7</v>
      </c>
      <c r="E70" s="1">
        <v>2</v>
      </c>
      <c r="F70" s="1" t="s">
        <v>73</v>
      </c>
      <c r="G70" s="1">
        <v>49.66</v>
      </c>
      <c r="H70" s="1">
        <f>1+COUNTIFS(A:A,A70,G:G,"&gt;"&amp;G70)</f>
        <v>7</v>
      </c>
      <c r="I70" s="2">
        <f>AVERAGEIF(A:A,A70,G:G)</f>
        <v>46.777142857142849</v>
      </c>
      <c r="J70" s="2">
        <f t="shared" si="24"/>
        <v>2.8828571428571479</v>
      </c>
      <c r="K70" s="2">
        <f t="shared" si="25"/>
        <v>92.882857142857148</v>
      </c>
      <c r="L70" s="2">
        <f t="shared" si="26"/>
        <v>263.21506313547508</v>
      </c>
      <c r="M70" s="2">
        <f>SUMIF(A:A,A70,L:L)</f>
        <v>3762.0891888233173</v>
      </c>
      <c r="N70" s="3">
        <f t="shared" si="27"/>
        <v>6.9965131054695123E-2</v>
      </c>
      <c r="O70" s="6">
        <f t="shared" si="28"/>
        <v>14.292833943500394</v>
      </c>
      <c r="P70" s="3">
        <f t="shared" si="29"/>
        <v>6.9965131054695123E-2</v>
      </c>
      <c r="Q70" s="3">
        <f>IF(ISNUMBER(P70),SUMIF(A:A,A70,P:P),"")</f>
        <v>0.89967140700673742</v>
      </c>
      <c r="R70" s="3">
        <f t="shared" si="30"/>
        <v>7.7767427651695031E-2</v>
      </c>
      <c r="S70" s="7">
        <f t="shared" si="31"/>
        <v>12.858854024062655</v>
      </c>
    </row>
    <row r="71" spans="1:19" x14ac:dyDescent="0.3">
      <c r="A71" s="1">
        <v>21</v>
      </c>
      <c r="B71" s="5">
        <v>0.69791666666666663</v>
      </c>
      <c r="C71" s="1" t="s">
        <v>19</v>
      </c>
      <c r="D71" s="1">
        <v>7</v>
      </c>
      <c r="E71" s="1">
        <v>5</v>
      </c>
      <c r="F71" s="1" t="s">
        <v>76</v>
      </c>
      <c r="G71" s="1">
        <v>49.41</v>
      </c>
      <c r="H71" s="1">
        <f>1+COUNTIFS(A:A,A71,G:G,"&gt;"&amp;G71)</f>
        <v>8</v>
      </c>
      <c r="I71" s="2">
        <f>AVERAGEIF(A:A,A71,G:G)</f>
        <v>46.777142857142849</v>
      </c>
      <c r="J71" s="2">
        <f t="shared" si="24"/>
        <v>2.6328571428571479</v>
      </c>
      <c r="K71" s="2">
        <f t="shared" si="25"/>
        <v>92.632857142857148</v>
      </c>
      <c r="L71" s="2">
        <f t="shared" si="26"/>
        <v>259.29630137813035</v>
      </c>
      <c r="M71" s="2">
        <f>SUMIF(A:A,A71,L:L)</f>
        <v>3762.0891888233173</v>
      </c>
      <c r="N71" s="3">
        <f t="shared" si="27"/>
        <v>6.8923485957873162E-2</v>
      </c>
      <c r="O71" s="6">
        <f t="shared" si="28"/>
        <v>14.508842466430263</v>
      </c>
      <c r="P71" s="3">
        <f t="shared" si="29"/>
        <v>6.8923485957873162E-2</v>
      </c>
      <c r="Q71" s="3">
        <f>IF(ISNUMBER(P71),SUMIF(A:A,A71,P:P),"")</f>
        <v>0.89967140700673742</v>
      </c>
      <c r="R71" s="3">
        <f t="shared" si="30"/>
        <v>7.6609621491902105E-2</v>
      </c>
      <c r="S71" s="7">
        <f t="shared" si="31"/>
        <v>13.053190715812418</v>
      </c>
    </row>
    <row r="72" spans="1:19" x14ac:dyDescent="0.3">
      <c r="A72" s="1">
        <v>21</v>
      </c>
      <c r="B72" s="5">
        <v>0.69791666666666663</v>
      </c>
      <c r="C72" s="1" t="s">
        <v>19</v>
      </c>
      <c r="D72" s="1">
        <v>7</v>
      </c>
      <c r="E72" s="1">
        <v>9</v>
      </c>
      <c r="F72" s="1" t="s">
        <v>79</v>
      </c>
      <c r="G72" s="1">
        <v>49.04</v>
      </c>
      <c r="H72" s="1">
        <f>1+COUNTIFS(A:A,A72,G:G,"&gt;"&amp;G72)</f>
        <v>9</v>
      </c>
      <c r="I72" s="2">
        <f>AVERAGEIF(A:A,A72,G:G)</f>
        <v>46.777142857142849</v>
      </c>
      <c r="J72" s="2">
        <f t="shared" si="24"/>
        <v>2.2628571428571504</v>
      </c>
      <c r="K72" s="2">
        <f t="shared" si="25"/>
        <v>92.262857142857143</v>
      </c>
      <c r="L72" s="2">
        <f t="shared" si="26"/>
        <v>253.60334906583336</v>
      </c>
      <c r="M72" s="2">
        <f>SUMIF(A:A,A72,L:L)</f>
        <v>3762.0891888233173</v>
      </c>
      <c r="N72" s="3">
        <f t="shared" si="27"/>
        <v>6.7410243706942471E-2</v>
      </c>
      <c r="O72" s="6">
        <f t="shared" si="28"/>
        <v>14.834540642626569</v>
      </c>
      <c r="P72" s="3">
        <f t="shared" si="29"/>
        <v>6.7410243706942471E-2</v>
      </c>
      <c r="Q72" s="3">
        <f>IF(ISNUMBER(P72),SUMIF(A:A,A72,P:P),"")</f>
        <v>0.89967140700673742</v>
      </c>
      <c r="R72" s="3">
        <f t="shared" si="30"/>
        <v>7.492762711134783E-2</v>
      </c>
      <c r="S72" s="7">
        <f t="shared" si="31"/>
        <v>13.346212052250477</v>
      </c>
    </row>
    <row r="73" spans="1:19" x14ac:dyDescent="0.3">
      <c r="A73" s="1">
        <v>21</v>
      </c>
      <c r="B73" s="5">
        <v>0.69791666666666663</v>
      </c>
      <c r="C73" s="1" t="s">
        <v>19</v>
      </c>
      <c r="D73" s="1">
        <v>7</v>
      </c>
      <c r="E73" s="1">
        <v>6</v>
      </c>
      <c r="F73" s="1" t="s">
        <v>77</v>
      </c>
      <c r="G73" s="1">
        <v>48.62</v>
      </c>
      <c r="H73" s="1">
        <f>1+COUNTIFS(A:A,A73,G:G,"&gt;"&amp;G73)</f>
        <v>10</v>
      </c>
      <c r="I73" s="2">
        <f>AVERAGEIF(A:A,A73,G:G)</f>
        <v>46.777142857142849</v>
      </c>
      <c r="J73" s="2">
        <f t="shared" si="24"/>
        <v>1.8428571428571487</v>
      </c>
      <c r="K73" s="2">
        <f t="shared" si="25"/>
        <v>91.842857142857156</v>
      </c>
      <c r="L73" s="2">
        <f t="shared" si="26"/>
        <v>247.29239664198266</v>
      </c>
      <c r="M73" s="2">
        <f>SUMIF(A:A,A73,L:L)</f>
        <v>3762.0891888233173</v>
      </c>
      <c r="N73" s="3">
        <f t="shared" si="27"/>
        <v>6.5732730998684596E-2</v>
      </c>
      <c r="O73" s="6">
        <f t="shared" si="28"/>
        <v>15.213121146906422</v>
      </c>
      <c r="P73" s="3">
        <f t="shared" si="29"/>
        <v>6.5732730998684596E-2</v>
      </c>
      <c r="Q73" s="3">
        <f>IF(ISNUMBER(P73),SUMIF(A:A,A73,P:P),"")</f>
        <v>0.89967140700673742</v>
      </c>
      <c r="R73" s="3">
        <f t="shared" si="30"/>
        <v>7.3063043336434874E-2</v>
      </c>
      <c r="S73" s="7">
        <f t="shared" si="31"/>
        <v>13.686810107201254</v>
      </c>
    </row>
    <row r="74" spans="1:19" x14ac:dyDescent="0.3">
      <c r="A74" s="1">
        <v>21</v>
      </c>
      <c r="B74" s="5">
        <v>0.69791666666666663</v>
      </c>
      <c r="C74" s="1" t="s">
        <v>19</v>
      </c>
      <c r="D74" s="1">
        <v>7</v>
      </c>
      <c r="E74" s="1">
        <v>15</v>
      </c>
      <c r="F74" s="1" t="s">
        <v>83</v>
      </c>
      <c r="G74" s="1">
        <v>38.65</v>
      </c>
      <c r="H74" s="1">
        <f>1+COUNTIFS(A:A,A74,G:G,"&gt;"&amp;G74)</f>
        <v>11</v>
      </c>
      <c r="I74" s="2">
        <f>AVERAGEIF(A:A,A74,G:G)</f>
        <v>46.777142857142849</v>
      </c>
      <c r="J74" s="2">
        <f t="shared" si="24"/>
        <v>-8.1271428571428501</v>
      </c>
      <c r="K74" s="2">
        <f t="shared" si="25"/>
        <v>81.872857142857157</v>
      </c>
      <c r="L74" s="2">
        <f t="shared" si="26"/>
        <v>135.96145528875667</v>
      </c>
      <c r="M74" s="2">
        <f>SUMIF(A:A,A74,L:L)</f>
        <v>3762.0891888233173</v>
      </c>
      <c r="N74" s="3">
        <f t="shared" si="27"/>
        <v>3.6139880918474941E-2</v>
      </c>
      <c r="O74" s="6">
        <f t="shared" si="28"/>
        <v>27.670262728751648</v>
      </c>
      <c r="P74" s="3" t="str">
        <f t="shared" si="29"/>
        <v/>
      </c>
      <c r="Q74" s="3" t="str">
        <f>IF(ISNUMBER(P74),SUMIF(A:A,A74,P:P),"")</f>
        <v/>
      </c>
      <c r="R74" s="3" t="str">
        <f t="shared" si="30"/>
        <v/>
      </c>
      <c r="S74" s="7" t="str">
        <f t="shared" si="31"/>
        <v/>
      </c>
    </row>
    <row r="75" spans="1:19" x14ac:dyDescent="0.3">
      <c r="A75" s="1">
        <v>21</v>
      </c>
      <c r="B75" s="5">
        <v>0.69791666666666663</v>
      </c>
      <c r="C75" s="1" t="s">
        <v>19</v>
      </c>
      <c r="D75" s="1">
        <v>7</v>
      </c>
      <c r="E75" s="1">
        <v>16</v>
      </c>
      <c r="F75" s="1" t="s">
        <v>84</v>
      </c>
      <c r="G75" s="1">
        <v>37.770000000000003</v>
      </c>
      <c r="H75" s="1">
        <f>1+COUNTIFS(A:A,A75,G:G,"&gt;"&amp;G75)</f>
        <v>12</v>
      </c>
      <c r="I75" s="2">
        <f>AVERAGEIF(A:A,A75,G:G)</f>
        <v>46.777142857142849</v>
      </c>
      <c r="J75" s="2">
        <f t="shared" si="24"/>
        <v>-9.0071428571428456</v>
      </c>
      <c r="K75" s="2">
        <f t="shared" si="25"/>
        <v>80.992857142857162</v>
      </c>
      <c r="L75" s="2">
        <f t="shared" si="26"/>
        <v>128.96891786822977</v>
      </c>
      <c r="M75" s="2">
        <f>SUMIF(A:A,A75,L:L)</f>
        <v>3762.0891888233173</v>
      </c>
      <c r="N75" s="3">
        <f t="shared" si="27"/>
        <v>3.428119627024788E-2</v>
      </c>
      <c r="O75" s="6">
        <f t="shared" si="28"/>
        <v>29.170510623863045</v>
      </c>
      <c r="P75" s="3" t="str">
        <f t="shared" si="29"/>
        <v/>
      </c>
      <c r="Q75" s="3" t="str">
        <f>IF(ISNUMBER(P75),SUMIF(A:A,A75,P:P),"")</f>
        <v/>
      </c>
      <c r="R75" s="3" t="str">
        <f t="shared" si="30"/>
        <v/>
      </c>
      <c r="S75" s="7" t="str">
        <f t="shared" si="31"/>
        <v/>
      </c>
    </row>
    <row r="76" spans="1:19" x14ac:dyDescent="0.3">
      <c r="A76" s="1">
        <v>21</v>
      </c>
      <c r="B76" s="5">
        <v>0.69791666666666663</v>
      </c>
      <c r="C76" s="1" t="s">
        <v>19</v>
      </c>
      <c r="D76" s="1">
        <v>7</v>
      </c>
      <c r="E76" s="1">
        <v>3</v>
      </c>
      <c r="F76" s="1" t="s">
        <v>74</v>
      </c>
      <c r="G76" s="1">
        <v>26.05</v>
      </c>
      <c r="H76" s="1">
        <f>1+COUNTIFS(A:A,A76,G:G,"&gt;"&amp;G76)</f>
        <v>13</v>
      </c>
      <c r="I76" s="2">
        <f>AVERAGEIF(A:A,A76,G:G)</f>
        <v>46.777142857142849</v>
      </c>
      <c r="J76" s="2">
        <f t="shared" si="24"/>
        <v>-20.727142857142848</v>
      </c>
      <c r="K76" s="2">
        <f t="shared" si="25"/>
        <v>69.272857142857148</v>
      </c>
      <c r="L76" s="2">
        <f t="shared" si="26"/>
        <v>63.839455793762831</v>
      </c>
      <c r="M76" s="2">
        <f>SUMIF(A:A,A76,L:L)</f>
        <v>3762.0891888233173</v>
      </c>
      <c r="N76" s="3">
        <f t="shared" si="27"/>
        <v>1.6969150009367572E-2</v>
      </c>
      <c r="O76" s="6">
        <f t="shared" si="28"/>
        <v>58.930470851395889</v>
      </c>
      <c r="P76" s="3" t="str">
        <f t="shared" si="29"/>
        <v/>
      </c>
      <c r="Q76" s="3" t="str">
        <f>IF(ISNUMBER(P76),SUMIF(A:A,A76,P:P),"")</f>
        <v/>
      </c>
      <c r="R76" s="3" t="str">
        <f t="shared" si="30"/>
        <v/>
      </c>
      <c r="S76" s="7" t="str">
        <f t="shared" si="31"/>
        <v/>
      </c>
    </row>
    <row r="77" spans="1:19" x14ac:dyDescent="0.3">
      <c r="A77" s="1">
        <v>21</v>
      </c>
      <c r="B77" s="5">
        <v>0.69791666666666663</v>
      </c>
      <c r="C77" s="1" t="s">
        <v>19</v>
      </c>
      <c r="D77" s="1">
        <v>7</v>
      </c>
      <c r="E77" s="1">
        <v>17</v>
      </c>
      <c r="F77" s="1" t="s">
        <v>85</v>
      </c>
      <c r="G77" s="1">
        <v>21.53</v>
      </c>
      <c r="H77" s="1">
        <f>1+COUNTIFS(A:A,A77,G:G,"&gt;"&amp;G77)</f>
        <v>14</v>
      </c>
      <c r="I77" s="2">
        <f>AVERAGEIF(A:A,A77,G:G)</f>
        <v>46.777142857142849</v>
      </c>
      <c r="J77" s="2">
        <f t="shared" si="24"/>
        <v>-25.247142857142848</v>
      </c>
      <c r="K77" s="2">
        <f t="shared" si="25"/>
        <v>64.752857142857152</v>
      </c>
      <c r="L77" s="2">
        <f t="shared" si="26"/>
        <v>48.675286079059035</v>
      </c>
      <c r="M77" s="2">
        <f>SUMIF(A:A,A77,L:L)</f>
        <v>3762.0891888233173</v>
      </c>
      <c r="N77" s="3">
        <f t="shared" si="27"/>
        <v>1.2938365795172279E-2</v>
      </c>
      <c r="O77" s="6">
        <f t="shared" si="28"/>
        <v>77.28951367050793</v>
      </c>
      <c r="P77" s="3" t="str">
        <f t="shared" si="29"/>
        <v/>
      </c>
      <c r="Q77" s="3" t="str">
        <f>IF(ISNUMBER(P77),SUMIF(A:A,A77,P:P),"")</f>
        <v/>
      </c>
      <c r="R77" s="3" t="str">
        <f t="shared" si="30"/>
        <v/>
      </c>
      <c r="S77" s="7" t="str">
        <f t="shared" si="31"/>
        <v/>
      </c>
    </row>
    <row r="78" spans="1:19" x14ac:dyDescent="0.3">
      <c r="A78" s="1"/>
      <c r="B78" s="5"/>
      <c r="C78" s="1"/>
      <c r="D78" s="1"/>
      <c r="E78" s="1"/>
      <c r="F78" s="1"/>
      <c r="G78" s="1"/>
      <c r="H78" s="1"/>
      <c r="I78" s="2"/>
      <c r="J78" s="2"/>
      <c r="K78" s="2"/>
      <c r="L78" s="2"/>
      <c r="M78" s="2"/>
      <c r="N78" s="3"/>
      <c r="O78" s="6"/>
      <c r="P78" s="3"/>
      <c r="Q78" s="3"/>
      <c r="R78" s="3"/>
      <c r="S78" s="7"/>
    </row>
    <row r="79" spans="1:19" x14ac:dyDescent="0.3">
      <c r="A79" s="1">
        <v>25</v>
      </c>
      <c r="B79" s="5">
        <v>0.72222222222222221</v>
      </c>
      <c r="C79" s="1" t="s">
        <v>19</v>
      </c>
      <c r="D79" s="1">
        <v>8</v>
      </c>
      <c r="E79" s="1">
        <v>11</v>
      </c>
      <c r="F79" s="1" t="s">
        <v>93</v>
      </c>
      <c r="G79" s="1">
        <v>64.510000000000005</v>
      </c>
      <c r="H79" s="1">
        <f>1+COUNTIFS(A:A,A79,G:G,"&gt;"&amp;G79)</f>
        <v>1</v>
      </c>
      <c r="I79" s="2">
        <f>AVERAGEIF(A:A,A79,G:G)</f>
        <v>49.598333333333329</v>
      </c>
      <c r="J79" s="2">
        <f t="shared" ref="J79:J90" si="32">G79-I79</f>
        <v>14.911666666666676</v>
      </c>
      <c r="K79" s="2">
        <f t="shared" ref="K79:K90" si="33">90+J79</f>
        <v>104.91166666666668</v>
      </c>
      <c r="L79" s="2">
        <f t="shared" ref="L79:L90" si="34">EXP(0.06*K79)</f>
        <v>541.6933140202525</v>
      </c>
      <c r="M79" s="2">
        <f>SUMIF(A:A,A79,L:L)</f>
        <v>3295.1889769994041</v>
      </c>
      <c r="N79" s="3">
        <f t="shared" ref="N79:N90" si="35">L79/M79</f>
        <v>0.16438914969711932</v>
      </c>
      <c r="O79" s="6">
        <f t="shared" ref="O79:O90" si="36">1/N79</f>
        <v>6.0831265435855197</v>
      </c>
      <c r="P79" s="3">
        <f t="shared" ref="P79:P90" si="37">IF(O79&gt;21,"",N79)</f>
        <v>0.16438914969711932</v>
      </c>
      <c r="Q79" s="3">
        <f>IF(ISNUMBER(P79),SUMIF(A:A,A79,P:P),"")</f>
        <v>0.92955360867611092</v>
      </c>
      <c r="R79" s="3">
        <f t="shared" ref="R79:R90" si="38">IFERROR(P79*(1/Q79),"")</f>
        <v>0.1768474116638046</v>
      </c>
      <c r="S79" s="7">
        <f t="shared" ref="S79:S90" si="39">IFERROR(1/R79,"")</f>
        <v>5.6545922306233569</v>
      </c>
    </row>
    <row r="80" spans="1:19" x14ac:dyDescent="0.3">
      <c r="A80" s="1">
        <v>25</v>
      </c>
      <c r="B80" s="5">
        <v>0.72222222222222221</v>
      </c>
      <c r="C80" s="1" t="s">
        <v>19</v>
      </c>
      <c r="D80" s="1">
        <v>8</v>
      </c>
      <c r="E80" s="1">
        <v>5</v>
      </c>
      <c r="F80" s="1" t="s">
        <v>89</v>
      </c>
      <c r="G80" s="1">
        <v>63.07</v>
      </c>
      <c r="H80" s="1">
        <f>1+COUNTIFS(A:A,A80,G:G,"&gt;"&amp;G80)</f>
        <v>2</v>
      </c>
      <c r="I80" s="2">
        <f>AVERAGEIF(A:A,A80,G:G)</f>
        <v>49.598333333333329</v>
      </c>
      <c r="J80" s="2">
        <f t="shared" si="32"/>
        <v>13.471666666666671</v>
      </c>
      <c r="K80" s="2">
        <f t="shared" si="33"/>
        <v>103.47166666666666</v>
      </c>
      <c r="L80" s="2">
        <f t="shared" si="34"/>
        <v>496.85587793056612</v>
      </c>
      <c r="M80" s="2">
        <f>SUMIF(A:A,A80,L:L)</f>
        <v>3295.1889769994041</v>
      </c>
      <c r="N80" s="3">
        <f t="shared" si="35"/>
        <v>0.15078221048888146</v>
      </c>
      <c r="O80" s="6">
        <f t="shared" si="36"/>
        <v>6.6320821054267478</v>
      </c>
      <c r="P80" s="3">
        <f t="shared" si="37"/>
        <v>0.15078221048888146</v>
      </c>
      <c r="Q80" s="3">
        <f>IF(ISNUMBER(P80),SUMIF(A:A,A80,P:P),"")</f>
        <v>0.92955360867611092</v>
      </c>
      <c r="R80" s="3">
        <f t="shared" si="38"/>
        <v>0.16220926806322503</v>
      </c>
      <c r="S80" s="7">
        <f t="shared" si="39"/>
        <v>6.1648758541356932</v>
      </c>
    </row>
    <row r="81" spans="1:19" x14ac:dyDescent="0.3">
      <c r="A81" s="1">
        <v>25</v>
      </c>
      <c r="B81" s="5">
        <v>0.72222222222222221</v>
      </c>
      <c r="C81" s="1" t="s">
        <v>19</v>
      </c>
      <c r="D81" s="1">
        <v>8</v>
      </c>
      <c r="E81" s="1">
        <v>1</v>
      </c>
      <c r="F81" s="1" t="s">
        <v>86</v>
      </c>
      <c r="G81" s="1">
        <v>60.13</v>
      </c>
      <c r="H81" s="1">
        <f>1+COUNTIFS(A:A,A81,G:G,"&gt;"&amp;G81)</f>
        <v>3</v>
      </c>
      <c r="I81" s="2">
        <f>AVERAGEIF(A:A,A81,G:G)</f>
        <v>49.598333333333329</v>
      </c>
      <c r="J81" s="2">
        <f t="shared" si="32"/>
        <v>10.531666666666673</v>
      </c>
      <c r="K81" s="2">
        <f t="shared" si="33"/>
        <v>100.53166666666667</v>
      </c>
      <c r="L81" s="2">
        <f t="shared" si="34"/>
        <v>416.50563877889692</v>
      </c>
      <c r="M81" s="2">
        <f>SUMIF(A:A,A81,L:L)</f>
        <v>3295.1889769994041</v>
      </c>
      <c r="N81" s="3">
        <f t="shared" si="35"/>
        <v>0.12639810392852388</v>
      </c>
      <c r="O81" s="6">
        <f t="shared" si="36"/>
        <v>7.9115110822032912</v>
      </c>
      <c r="P81" s="3">
        <f t="shared" si="37"/>
        <v>0.12639810392852388</v>
      </c>
      <c r="Q81" s="3">
        <f>IF(ISNUMBER(P81),SUMIF(A:A,A81,P:P),"")</f>
        <v>0.92955360867611092</v>
      </c>
      <c r="R81" s="3">
        <f t="shared" si="38"/>
        <v>0.1359772074991378</v>
      </c>
      <c r="S81" s="7">
        <f t="shared" si="39"/>
        <v>7.3541736765431125</v>
      </c>
    </row>
    <row r="82" spans="1:19" x14ac:dyDescent="0.3">
      <c r="A82" s="1">
        <v>25</v>
      </c>
      <c r="B82" s="5">
        <v>0.72222222222222221</v>
      </c>
      <c r="C82" s="1" t="s">
        <v>19</v>
      </c>
      <c r="D82" s="1">
        <v>8</v>
      </c>
      <c r="E82" s="1">
        <v>8</v>
      </c>
      <c r="F82" s="1" t="s">
        <v>90</v>
      </c>
      <c r="G82" s="1">
        <v>57.4</v>
      </c>
      <c r="H82" s="1">
        <f>1+COUNTIFS(A:A,A82,G:G,"&gt;"&amp;G82)</f>
        <v>4</v>
      </c>
      <c r="I82" s="2">
        <f>AVERAGEIF(A:A,A82,G:G)</f>
        <v>49.598333333333329</v>
      </c>
      <c r="J82" s="2">
        <f t="shared" si="32"/>
        <v>7.8016666666666694</v>
      </c>
      <c r="K82" s="2">
        <f t="shared" si="33"/>
        <v>97.801666666666677</v>
      </c>
      <c r="L82" s="2">
        <f t="shared" si="34"/>
        <v>353.57654621989269</v>
      </c>
      <c r="M82" s="2">
        <f>SUMIF(A:A,A82,L:L)</f>
        <v>3295.1889769994041</v>
      </c>
      <c r="N82" s="3">
        <f t="shared" si="35"/>
        <v>0.10730084031230863</v>
      </c>
      <c r="O82" s="6">
        <f t="shared" si="36"/>
        <v>9.3195915063610979</v>
      </c>
      <c r="P82" s="3">
        <f t="shared" si="37"/>
        <v>0.10730084031230863</v>
      </c>
      <c r="Q82" s="3">
        <f>IF(ISNUMBER(P82),SUMIF(A:A,A82,P:P),"")</f>
        <v>0.92955360867611092</v>
      </c>
      <c r="R82" s="3">
        <f t="shared" si="38"/>
        <v>0.11543265424479246</v>
      </c>
      <c r="S82" s="7">
        <f t="shared" si="39"/>
        <v>8.6630599161251922</v>
      </c>
    </row>
    <row r="83" spans="1:19" x14ac:dyDescent="0.3">
      <c r="A83" s="1">
        <v>25</v>
      </c>
      <c r="B83" s="5">
        <v>0.72222222222222221</v>
      </c>
      <c r="C83" s="1" t="s">
        <v>19</v>
      </c>
      <c r="D83" s="1">
        <v>8</v>
      </c>
      <c r="E83" s="1">
        <v>2</v>
      </c>
      <c r="F83" s="1" t="s">
        <v>87</v>
      </c>
      <c r="G83" s="1">
        <v>55.69</v>
      </c>
      <c r="H83" s="1">
        <f>1+COUNTIFS(A:A,A83,G:G,"&gt;"&amp;G83)</f>
        <v>5</v>
      </c>
      <c r="I83" s="2">
        <f>AVERAGEIF(A:A,A83,G:G)</f>
        <v>49.598333333333329</v>
      </c>
      <c r="J83" s="2">
        <f t="shared" si="32"/>
        <v>6.0916666666666686</v>
      </c>
      <c r="K83" s="2">
        <f t="shared" si="33"/>
        <v>96.091666666666669</v>
      </c>
      <c r="L83" s="2">
        <f t="shared" si="34"/>
        <v>319.0985534322914</v>
      </c>
      <c r="M83" s="2">
        <f>SUMIF(A:A,A83,L:L)</f>
        <v>3295.1889769994041</v>
      </c>
      <c r="N83" s="3">
        <f t="shared" si="35"/>
        <v>9.6837709660846899E-2</v>
      </c>
      <c r="O83" s="6">
        <f t="shared" si="36"/>
        <v>10.326555672395427</v>
      </c>
      <c r="P83" s="3">
        <f t="shared" si="37"/>
        <v>9.6837709660846899E-2</v>
      </c>
      <c r="Q83" s="3">
        <f>IF(ISNUMBER(P83),SUMIF(A:A,A83,P:P),"")</f>
        <v>0.92955360867611092</v>
      </c>
      <c r="R83" s="3">
        <f t="shared" si="38"/>
        <v>0.10417657331110265</v>
      </c>
      <c r="S83" s="7">
        <f t="shared" si="39"/>
        <v>9.5990870904699328</v>
      </c>
    </row>
    <row r="84" spans="1:19" x14ac:dyDescent="0.3">
      <c r="A84" s="1">
        <v>25</v>
      </c>
      <c r="B84" s="5">
        <v>0.72222222222222221</v>
      </c>
      <c r="C84" s="1" t="s">
        <v>19</v>
      </c>
      <c r="D84" s="1">
        <v>8</v>
      </c>
      <c r="E84" s="1">
        <v>3</v>
      </c>
      <c r="F84" s="1" t="s">
        <v>88</v>
      </c>
      <c r="G84" s="1">
        <v>55.18</v>
      </c>
      <c r="H84" s="1">
        <f>1+COUNTIFS(A:A,A84,G:G,"&gt;"&amp;G84)</f>
        <v>6</v>
      </c>
      <c r="I84" s="2">
        <f>AVERAGEIF(A:A,A84,G:G)</f>
        <v>49.598333333333329</v>
      </c>
      <c r="J84" s="2">
        <f t="shared" si="32"/>
        <v>5.5816666666666706</v>
      </c>
      <c r="K84" s="2">
        <f t="shared" si="33"/>
        <v>95.581666666666678</v>
      </c>
      <c r="L84" s="2">
        <f t="shared" si="34"/>
        <v>309.48202100964465</v>
      </c>
      <c r="M84" s="2">
        <f>SUMIF(A:A,A84,L:L)</f>
        <v>3295.1889769994041</v>
      </c>
      <c r="N84" s="3">
        <f t="shared" si="35"/>
        <v>9.3919354297991947E-2</v>
      </c>
      <c r="O84" s="6">
        <f t="shared" si="36"/>
        <v>10.647432656182355</v>
      </c>
      <c r="P84" s="3">
        <f t="shared" si="37"/>
        <v>9.3919354297991947E-2</v>
      </c>
      <c r="Q84" s="3">
        <f>IF(ISNUMBER(P84),SUMIF(A:A,A84,P:P),"")</f>
        <v>0.92955360867611092</v>
      </c>
      <c r="R84" s="3">
        <f t="shared" si="38"/>
        <v>0.1010370498499315</v>
      </c>
      <c r="S84" s="7">
        <f t="shared" si="39"/>
        <v>9.8973594486901764</v>
      </c>
    </row>
    <row r="85" spans="1:19" x14ac:dyDescent="0.3">
      <c r="A85" s="1">
        <v>25</v>
      </c>
      <c r="B85" s="5">
        <v>0.72222222222222221</v>
      </c>
      <c r="C85" s="1" t="s">
        <v>19</v>
      </c>
      <c r="D85" s="1">
        <v>8</v>
      </c>
      <c r="E85" s="1">
        <v>9</v>
      </c>
      <c r="F85" s="1" t="s">
        <v>91</v>
      </c>
      <c r="G85" s="1">
        <v>49.44</v>
      </c>
      <c r="H85" s="1">
        <f>1+COUNTIFS(A:A,A85,G:G,"&gt;"&amp;G85)</f>
        <v>7</v>
      </c>
      <c r="I85" s="2">
        <f>AVERAGEIF(A:A,A85,G:G)</f>
        <v>49.598333333333329</v>
      </c>
      <c r="J85" s="2">
        <f t="shared" si="32"/>
        <v>-0.15833333333333144</v>
      </c>
      <c r="K85" s="2">
        <f t="shared" si="33"/>
        <v>89.841666666666669</v>
      </c>
      <c r="L85" s="2">
        <f t="shared" si="34"/>
        <v>219.31301465172209</v>
      </c>
      <c r="M85" s="2">
        <f>SUMIF(A:A,A85,L:L)</f>
        <v>3295.1889769994041</v>
      </c>
      <c r="N85" s="3">
        <f t="shared" si="35"/>
        <v>6.6555519632573029E-2</v>
      </c>
      <c r="O85" s="6">
        <f t="shared" si="36"/>
        <v>15.025049845912234</v>
      </c>
      <c r="P85" s="3">
        <f t="shared" si="37"/>
        <v>6.6555519632573029E-2</v>
      </c>
      <c r="Q85" s="3">
        <f>IF(ISNUMBER(P85),SUMIF(A:A,A85,P:P),"")</f>
        <v>0.92955360867611092</v>
      </c>
      <c r="R85" s="3">
        <f t="shared" si="38"/>
        <v>7.1599441937902589E-2</v>
      </c>
      <c r="S85" s="7">
        <f t="shared" si="39"/>
        <v>13.966589304806162</v>
      </c>
    </row>
    <row r="86" spans="1:19" x14ac:dyDescent="0.3">
      <c r="A86" s="1">
        <v>25</v>
      </c>
      <c r="B86" s="5">
        <v>0.72222222222222221</v>
      </c>
      <c r="C86" s="1" t="s">
        <v>19</v>
      </c>
      <c r="D86" s="1">
        <v>8</v>
      </c>
      <c r="E86" s="1">
        <v>16</v>
      </c>
      <c r="F86" s="1" t="s">
        <v>97</v>
      </c>
      <c r="G86" s="1">
        <v>49.12</v>
      </c>
      <c r="H86" s="1">
        <f>1+COUNTIFS(A:A,A86,G:G,"&gt;"&amp;G86)</f>
        <v>8</v>
      </c>
      <c r="I86" s="2">
        <f>AVERAGEIF(A:A,A86,G:G)</f>
        <v>49.598333333333329</v>
      </c>
      <c r="J86" s="2">
        <f t="shared" si="32"/>
        <v>-0.47833333333333172</v>
      </c>
      <c r="K86" s="2">
        <f t="shared" si="33"/>
        <v>89.521666666666675</v>
      </c>
      <c r="L86" s="2">
        <f t="shared" si="34"/>
        <v>215.14237107017559</v>
      </c>
      <c r="M86" s="2">
        <f>SUMIF(A:A,A86,L:L)</f>
        <v>3295.1889769994041</v>
      </c>
      <c r="N86" s="3">
        <f t="shared" si="35"/>
        <v>6.5289843032336203E-2</v>
      </c>
      <c r="O86" s="6">
        <f t="shared" si="36"/>
        <v>15.316318029815578</v>
      </c>
      <c r="P86" s="3">
        <f t="shared" si="37"/>
        <v>6.5289843032336203E-2</v>
      </c>
      <c r="Q86" s="3">
        <f>IF(ISNUMBER(P86),SUMIF(A:A,A86,P:P),"")</f>
        <v>0.92955360867611092</v>
      </c>
      <c r="R86" s="3">
        <f t="shared" si="38"/>
        <v>7.0237845803560822E-2</v>
      </c>
      <c r="S86" s="7">
        <f t="shared" si="39"/>
        <v>14.237338696246054</v>
      </c>
    </row>
    <row r="87" spans="1:19" x14ac:dyDescent="0.3">
      <c r="A87" s="1">
        <v>25</v>
      </c>
      <c r="B87" s="5">
        <v>0.72222222222222221</v>
      </c>
      <c r="C87" s="1" t="s">
        <v>19</v>
      </c>
      <c r="D87" s="1">
        <v>8</v>
      </c>
      <c r="E87" s="1">
        <v>10</v>
      </c>
      <c r="F87" s="1" t="s">
        <v>92</v>
      </c>
      <c r="G87" s="1">
        <v>47.17</v>
      </c>
      <c r="H87" s="1">
        <f>1+COUNTIFS(A:A,A87,G:G,"&gt;"&amp;G87)</f>
        <v>9</v>
      </c>
      <c r="I87" s="2">
        <f>AVERAGEIF(A:A,A87,G:G)</f>
        <v>49.598333333333329</v>
      </c>
      <c r="J87" s="2">
        <f t="shared" si="32"/>
        <v>-2.4283333333333275</v>
      </c>
      <c r="K87" s="2">
        <f t="shared" si="33"/>
        <v>87.571666666666673</v>
      </c>
      <c r="L87" s="2">
        <f t="shared" si="34"/>
        <v>191.3874677260963</v>
      </c>
      <c r="M87" s="2">
        <f>SUMIF(A:A,A87,L:L)</f>
        <v>3295.1889769994041</v>
      </c>
      <c r="N87" s="3">
        <f t="shared" si="35"/>
        <v>5.8080877625529555E-2</v>
      </c>
      <c r="O87" s="6">
        <f t="shared" si="36"/>
        <v>17.217370688635189</v>
      </c>
      <c r="P87" s="3">
        <f t="shared" si="37"/>
        <v>5.8080877625529555E-2</v>
      </c>
      <c r="Q87" s="3">
        <f>IF(ISNUMBER(P87),SUMIF(A:A,A87,P:P),"")</f>
        <v>0.92955360867611092</v>
      </c>
      <c r="R87" s="3">
        <f t="shared" si="38"/>
        <v>6.2482547626542505E-2</v>
      </c>
      <c r="S87" s="7">
        <f t="shared" si="39"/>
        <v>16.004469055535139</v>
      </c>
    </row>
    <row r="88" spans="1:19" x14ac:dyDescent="0.3">
      <c r="A88" s="1">
        <v>25</v>
      </c>
      <c r="B88" s="5">
        <v>0.72222222222222221</v>
      </c>
      <c r="C88" s="1" t="s">
        <v>19</v>
      </c>
      <c r="D88" s="1">
        <v>8</v>
      </c>
      <c r="E88" s="1">
        <v>15</v>
      </c>
      <c r="F88" s="1" t="s">
        <v>96</v>
      </c>
      <c r="G88" s="1">
        <v>37.25</v>
      </c>
      <c r="H88" s="1">
        <f>1+COUNTIFS(A:A,A88,G:G,"&gt;"&amp;G88)</f>
        <v>10</v>
      </c>
      <c r="I88" s="2">
        <f>AVERAGEIF(A:A,A88,G:G)</f>
        <v>49.598333333333329</v>
      </c>
      <c r="J88" s="2">
        <f t="shared" si="32"/>
        <v>-12.348333333333329</v>
      </c>
      <c r="K88" s="2">
        <f t="shared" si="33"/>
        <v>77.651666666666671</v>
      </c>
      <c r="L88" s="2">
        <f t="shared" si="34"/>
        <v>105.54105245249993</v>
      </c>
      <c r="M88" s="2">
        <f>SUMIF(A:A,A88,L:L)</f>
        <v>3295.1889769994041</v>
      </c>
      <c r="N88" s="3">
        <f t="shared" si="35"/>
        <v>3.202883148407637E-2</v>
      </c>
      <c r="O88" s="6">
        <f t="shared" si="36"/>
        <v>31.221869598869553</v>
      </c>
      <c r="P88" s="3" t="str">
        <f t="shared" si="37"/>
        <v/>
      </c>
      <c r="Q88" s="3" t="str">
        <f>IF(ISNUMBER(P88),SUMIF(A:A,A88,P:P),"")</f>
        <v/>
      </c>
      <c r="R88" s="3" t="str">
        <f t="shared" si="38"/>
        <v/>
      </c>
      <c r="S88" s="7" t="str">
        <f t="shared" si="39"/>
        <v/>
      </c>
    </row>
    <row r="89" spans="1:19" x14ac:dyDescent="0.3">
      <c r="A89" s="1">
        <v>25</v>
      </c>
      <c r="B89" s="5">
        <v>0.72222222222222221</v>
      </c>
      <c r="C89" s="1" t="s">
        <v>19</v>
      </c>
      <c r="D89" s="1">
        <v>8</v>
      </c>
      <c r="E89" s="1">
        <v>12</v>
      </c>
      <c r="F89" s="1" t="s">
        <v>94</v>
      </c>
      <c r="G89" s="1">
        <v>32.68</v>
      </c>
      <c r="H89" s="1">
        <f>1+COUNTIFS(A:A,A89,G:G,"&gt;"&amp;G89)</f>
        <v>11</v>
      </c>
      <c r="I89" s="2">
        <f>AVERAGEIF(A:A,A89,G:G)</f>
        <v>49.598333333333329</v>
      </c>
      <c r="J89" s="2">
        <f t="shared" si="32"/>
        <v>-16.918333333333329</v>
      </c>
      <c r="K89" s="2">
        <f t="shared" si="33"/>
        <v>73.081666666666678</v>
      </c>
      <c r="L89" s="2">
        <f t="shared" si="34"/>
        <v>80.230199791757585</v>
      </c>
      <c r="M89" s="2">
        <f>SUMIF(A:A,A89,L:L)</f>
        <v>3295.1889769994041</v>
      </c>
      <c r="N89" s="3">
        <f t="shared" si="35"/>
        <v>2.4347677887905272E-2</v>
      </c>
      <c r="O89" s="6">
        <f t="shared" si="36"/>
        <v>41.071678564334498</v>
      </c>
      <c r="P89" s="3" t="str">
        <f t="shared" si="37"/>
        <v/>
      </c>
      <c r="Q89" s="3" t="str">
        <f>IF(ISNUMBER(P89),SUMIF(A:A,A89,P:P),"")</f>
        <v/>
      </c>
      <c r="R89" s="3" t="str">
        <f t="shared" si="38"/>
        <v/>
      </c>
      <c r="S89" s="7" t="str">
        <f t="shared" si="39"/>
        <v/>
      </c>
    </row>
    <row r="90" spans="1:19" x14ac:dyDescent="0.3">
      <c r="A90" s="1">
        <v>25</v>
      </c>
      <c r="B90" s="5">
        <v>0.72222222222222221</v>
      </c>
      <c r="C90" s="1" t="s">
        <v>19</v>
      </c>
      <c r="D90" s="1">
        <v>8</v>
      </c>
      <c r="E90" s="1">
        <v>13</v>
      </c>
      <c r="F90" s="1" t="s">
        <v>95</v>
      </c>
      <c r="G90" s="1">
        <v>23.54</v>
      </c>
      <c r="H90" s="1">
        <f>1+COUNTIFS(A:A,A90,G:G,"&gt;"&amp;G90)</f>
        <v>12</v>
      </c>
      <c r="I90" s="2">
        <f>AVERAGEIF(A:A,A90,G:G)</f>
        <v>49.598333333333329</v>
      </c>
      <c r="J90" s="2">
        <f t="shared" si="32"/>
        <v>-26.05833333333333</v>
      </c>
      <c r="K90" s="2">
        <f t="shared" si="33"/>
        <v>63.94166666666667</v>
      </c>
      <c r="L90" s="2">
        <f t="shared" si="34"/>
        <v>46.362919915608309</v>
      </c>
      <c r="M90" s="2">
        <f>SUMIF(A:A,A90,L:L)</f>
        <v>3295.1889769994041</v>
      </c>
      <c r="N90" s="3">
        <f t="shared" si="35"/>
        <v>1.4069881951907457E-2</v>
      </c>
      <c r="O90" s="6">
        <f t="shared" si="36"/>
        <v>71.073801714763491</v>
      </c>
      <c r="P90" s="3" t="str">
        <f t="shared" si="37"/>
        <v/>
      </c>
      <c r="Q90" s="3" t="str">
        <f>IF(ISNUMBER(P90),SUMIF(A:A,A90,P:P),"")</f>
        <v/>
      </c>
      <c r="R90" s="3" t="str">
        <f t="shared" si="38"/>
        <v/>
      </c>
      <c r="S90" s="7" t="str">
        <f t="shared" si="39"/>
        <v/>
      </c>
    </row>
  </sheetData>
  <autoFilter ref="A7:S21" xr:uid="{00000000-0009-0000-0000-000000000000}"/>
  <sortState xmlns:xlrd2="http://schemas.microsoft.com/office/spreadsheetml/2017/richdata2" ref="A8:T90">
    <sortCondition ref="B8:B90"/>
    <sortCondition ref="H8:H9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7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6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31082022 -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2022-08-30T23:36:16Z</cp:lastPrinted>
  <dcterms:created xsi:type="dcterms:W3CDTF">2016-03-11T05:58:01Z</dcterms:created>
  <dcterms:modified xsi:type="dcterms:W3CDTF">2022-08-30T23:36:25Z</dcterms:modified>
</cp:coreProperties>
</file>