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C9A2FCB6-2CC0-482A-8196-C8EF57E4CD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7122022 - Launces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07122022 - Launceston'!$A$7:$S$7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 s="1"/>
  <c r="K19" i="1" s="1"/>
  <c r="L19" i="1" s="1"/>
  <c r="H17" i="1"/>
  <c r="I17" i="1"/>
  <c r="J17" i="1" s="1"/>
  <c r="K17" i="1" s="1"/>
  <c r="L17" i="1" s="1"/>
  <c r="H20" i="1"/>
  <c r="I20" i="1"/>
  <c r="J20" i="1" s="1"/>
  <c r="K20" i="1" s="1"/>
  <c r="L20" i="1" s="1"/>
  <c r="H25" i="1"/>
  <c r="I25" i="1"/>
  <c r="J25" i="1" s="1"/>
  <c r="K25" i="1" s="1"/>
  <c r="L25" i="1" s="1"/>
  <c r="H18" i="1"/>
  <c r="I18" i="1"/>
  <c r="J18" i="1" s="1"/>
  <c r="K18" i="1" s="1"/>
  <c r="L18" i="1" s="1"/>
  <c r="H21" i="1"/>
  <c r="I21" i="1"/>
  <c r="J21" i="1" s="1"/>
  <c r="K21" i="1" s="1"/>
  <c r="L21" i="1" s="1"/>
  <c r="H16" i="1"/>
  <c r="I16" i="1"/>
  <c r="J16" i="1" s="1"/>
  <c r="K16" i="1" s="1"/>
  <c r="L16" i="1" s="1"/>
  <c r="H22" i="1"/>
  <c r="I22" i="1"/>
  <c r="J22" i="1"/>
  <c r="K22" i="1" s="1"/>
  <c r="L22" i="1" s="1"/>
  <c r="H23" i="1"/>
  <c r="I23" i="1"/>
  <c r="J23" i="1" s="1"/>
  <c r="K23" i="1" s="1"/>
  <c r="L23" i="1" s="1"/>
  <c r="H24" i="1"/>
  <c r="I24" i="1"/>
  <c r="J24" i="1" s="1"/>
  <c r="K24" i="1" s="1"/>
  <c r="L24" i="1" s="1"/>
  <c r="H31" i="1"/>
  <c r="I31" i="1"/>
  <c r="J31" i="1" s="1"/>
  <c r="K31" i="1" s="1"/>
  <c r="L31" i="1" s="1"/>
  <c r="H30" i="1"/>
  <c r="I30" i="1"/>
  <c r="J30" i="1" s="1"/>
  <c r="K30" i="1" s="1"/>
  <c r="L30" i="1" s="1"/>
  <c r="H29" i="1"/>
  <c r="I29" i="1"/>
  <c r="J29" i="1" s="1"/>
  <c r="K29" i="1" s="1"/>
  <c r="L29" i="1" s="1"/>
  <c r="H28" i="1"/>
  <c r="I28" i="1"/>
  <c r="J28" i="1" s="1"/>
  <c r="K28" i="1" s="1"/>
  <c r="L28" i="1" s="1"/>
  <c r="H33" i="1"/>
  <c r="I33" i="1"/>
  <c r="J33" i="1" s="1"/>
  <c r="K33" i="1" s="1"/>
  <c r="L33" i="1" s="1"/>
  <c r="H32" i="1"/>
  <c r="I32" i="1"/>
  <c r="J32" i="1" s="1"/>
  <c r="K32" i="1" s="1"/>
  <c r="L32" i="1" s="1"/>
  <c r="H27" i="1"/>
  <c r="I27" i="1"/>
  <c r="J27" i="1" s="1"/>
  <c r="K27" i="1" s="1"/>
  <c r="L27" i="1" s="1"/>
  <c r="H35" i="1"/>
  <c r="I35" i="1"/>
  <c r="J35" i="1" s="1"/>
  <c r="K35" i="1" s="1"/>
  <c r="L35" i="1" s="1"/>
  <c r="H41" i="1"/>
  <c r="I41" i="1"/>
  <c r="J41" i="1" s="1"/>
  <c r="K41" i="1" s="1"/>
  <c r="L41" i="1" s="1"/>
  <c r="H43" i="1"/>
  <c r="I43" i="1"/>
  <c r="J43" i="1" s="1"/>
  <c r="K43" i="1" s="1"/>
  <c r="L43" i="1" s="1"/>
  <c r="H36" i="1"/>
  <c r="I36" i="1"/>
  <c r="J36" i="1" s="1"/>
  <c r="K36" i="1" s="1"/>
  <c r="L36" i="1" s="1"/>
  <c r="H40" i="1"/>
  <c r="I40" i="1"/>
  <c r="J40" i="1" s="1"/>
  <c r="K40" i="1" s="1"/>
  <c r="L40" i="1" s="1"/>
  <c r="H39" i="1"/>
  <c r="I39" i="1"/>
  <c r="J39" i="1" s="1"/>
  <c r="K39" i="1" s="1"/>
  <c r="L39" i="1" s="1"/>
  <c r="H42" i="1"/>
  <c r="I42" i="1"/>
  <c r="J42" i="1" s="1"/>
  <c r="K42" i="1" s="1"/>
  <c r="L42" i="1" s="1"/>
  <c r="H37" i="1"/>
  <c r="I37" i="1"/>
  <c r="J37" i="1" s="1"/>
  <c r="K37" i="1" s="1"/>
  <c r="L37" i="1" s="1"/>
  <c r="H38" i="1"/>
  <c r="I38" i="1"/>
  <c r="J38" i="1" s="1"/>
  <c r="K38" i="1" s="1"/>
  <c r="L38" i="1" s="1"/>
  <c r="H44" i="1"/>
  <c r="I44" i="1"/>
  <c r="J44" i="1" s="1"/>
  <c r="K44" i="1" s="1"/>
  <c r="L44" i="1" s="1"/>
  <c r="H54" i="1"/>
  <c r="I54" i="1"/>
  <c r="J54" i="1" s="1"/>
  <c r="K54" i="1" s="1"/>
  <c r="L54" i="1" s="1"/>
  <c r="H49" i="1"/>
  <c r="I49" i="1"/>
  <c r="J49" i="1" s="1"/>
  <c r="K49" i="1" s="1"/>
  <c r="L49" i="1" s="1"/>
  <c r="H46" i="1"/>
  <c r="I46" i="1"/>
  <c r="J46" i="1" s="1"/>
  <c r="K46" i="1" s="1"/>
  <c r="L46" i="1" s="1"/>
  <c r="H47" i="1"/>
  <c r="I47" i="1"/>
  <c r="J47" i="1" s="1"/>
  <c r="K47" i="1" s="1"/>
  <c r="L47" i="1" s="1"/>
  <c r="H48" i="1"/>
  <c r="I48" i="1"/>
  <c r="J48" i="1" s="1"/>
  <c r="K48" i="1" s="1"/>
  <c r="L48" i="1" s="1"/>
  <c r="H50" i="1"/>
  <c r="I50" i="1"/>
  <c r="J50" i="1"/>
  <c r="K50" i="1" s="1"/>
  <c r="L50" i="1" s="1"/>
  <c r="H53" i="1"/>
  <c r="I53" i="1"/>
  <c r="J53" i="1" s="1"/>
  <c r="K53" i="1" s="1"/>
  <c r="L53" i="1" s="1"/>
  <c r="H52" i="1"/>
  <c r="I52" i="1"/>
  <c r="J52" i="1" s="1"/>
  <c r="K52" i="1" s="1"/>
  <c r="L52" i="1" s="1"/>
  <c r="H51" i="1"/>
  <c r="I51" i="1"/>
  <c r="J51" i="1" s="1"/>
  <c r="K51" i="1" s="1"/>
  <c r="L51" i="1" s="1"/>
  <c r="H56" i="1"/>
  <c r="I56" i="1"/>
  <c r="J56" i="1" s="1"/>
  <c r="K56" i="1" s="1"/>
  <c r="L56" i="1" s="1"/>
  <c r="H61" i="1"/>
  <c r="I61" i="1"/>
  <c r="J61" i="1" s="1"/>
  <c r="K61" i="1" s="1"/>
  <c r="L61" i="1" s="1"/>
  <c r="H62" i="1"/>
  <c r="I62" i="1"/>
  <c r="J62" i="1" s="1"/>
  <c r="K62" i="1" s="1"/>
  <c r="L62" i="1" s="1"/>
  <c r="H59" i="1"/>
  <c r="I59" i="1"/>
  <c r="J59" i="1" s="1"/>
  <c r="K59" i="1" s="1"/>
  <c r="L59" i="1" s="1"/>
  <c r="H58" i="1"/>
  <c r="I58" i="1"/>
  <c r="J58" i="1" s="1"/>
  <c r="K58" i="1" s="1"/>
  <c r="L58" i="1" s="1"/>
  <c r="H63" i="1"/>
  <c r="I63" i="1"/>
  <c r="J63" i="1" s="1"/>
  <c r="K63" i="1" s="1"/>
  <c r="L63" i="1" s="1"/>
  <c r="H64" i="1"/>
  <c r="I64" i="1"/>
  <c r="J64" i="1" s="1"/>
  <c r="K64" i="1" s="1"/>
  <c r="L64" i="1" s="1"/>
  <c r="H60" i="1"/>
  <c r="I60" i="1"/>
  <c r="J60" i="1" s="1"/>
  <c r="K60" i="1" s="1"/>
  <c r="L60" i="1" s="1"/>
  <c r="H57" i="1"/>
  <c r="I57" i="1"/>
  <c r="J57" i="1" s="1"/>
  <c r="K57" i="1" s="1"/>
  <c r="L57" i="1" s="1"/>
  <c r="H10" i="1"/>
  <c r="I10" i="1"/>
  <c r="J10" i="1" s="1"/>
  <c r="K10" i="1" s="1"/>
  <c r="L10" i="1" s="1"/>
  <c r="H11" i="1"/>
  <c r="I11" i="1"/>
  <c r="J11" i="1" s="1"/>
  <c r="K11" i="1" s="1"/>
  <c r="L11" i="1" s="1"/>
  <c r="H8" i="1"/>
  <c r="I8" i="1"/>
  <c r="J8" i="1" s="1"/>
  <c r="K8" i="1" s="1"/>
  <c r="L8" i="1" s="1"/>
  <c r="H9" i="1"/>
  <c r="I9" i="1"/>
  <c r="J9" i="1" s="1"/>
  <c r="K9" i="1" s="1"/>
  <c r="L9" i="1" s="1"/>
  <c r="H12" i="1"/>
  <c r="I12" i="1"/>
  <c r="J12" i="1" s="1"/>
  <c r="K12" i="1" s="1"/>
  <c r="L12" i="1" s="1"/>
  <c r="H14" i="1"/>
  <c r="I14" i="1"/>
  <c r="J14" i="1" s="1"/>
  <c r="K14" i="1" s="1"/>
  <c r="L14" i="1" s="1"/>
  <c r="H13" i="1"/>
  <c r="I13" i="1"/>
  <c r="J13" i="1" s="1"/>
  <c r="K13" i="1" s="1"/>
  <c r="L13" i="1" s="1"/>
  <c r="M56" i="1" l="1"/>
  <c r="N56" i="1" s="1"/>
  <c r="O56" i="1" s="1"/>
  <c r="P56" i="1" s="1"/>
  <c r="M36" i="1"/>
  <c r="N36" i="1" s="1"/>
  <c r="O36" i="1" s="1"/>
  <c r="P36" i="1" s="1"/>
  <c r="M37" i="1"/>
  <c r="N37" i="1" s="1"/>
  <c r="O37" i="1" s="1"/>
  <c r="P37" i="1" s="1"/>
  <c r="M43" i="1"/>
  <c r="N43" i="1" s="1"/>
  <c r="O43" i="1" s="1"/>
  <c r="P43" i="1" s="1"/>
  <c r="M42" i="1"/>
  <c r="N42" i="1" s="1"/>
  <c r="O42" i="1" s="1"/>
  <c r="P42" i="1" s="1"/>
  <c r="M41" i="1"/>
  <c r="N41" i="1" s="1"/>
  <c r="O41" i="1" s="1"/>
  <c r="P41" i="1" s="1"/>
  <c r="M39" i="1"/>
  <c r="N39" i="1" s="1"/>
  <c r="O39" i="1" s="1"/>
  <c r="P39" i="1" s="1"/>
  <c r="M44" i="1"/>
  <c r="N44" i="1" s="1"/>
  <c r="O44" i="1" s="1"/>
  <c r="P44" i="1" s="1"/>
  <c r="M35" i="1"/>
  <c r="N35" i="1" s="1"/>
  <c r="O35" i="1" s="1"/>
  <c r="P35" i="1" s="1"/>
  <c r="M40" i="1"/>
  <c r="M38" i="1"/>
  <c r="N38" i="1" s="1"/>
  <c r="O38" i="1" s="1"/>
  <c r="P38" i="1" s="1"/>
  <c r="M25" i="1"/>
  <c r="N25" i="1" s="1"/>
  <c r="O25" i="1" s="1"/>
  <c r="P25" i="1" s="1"/>
  <c r="M22" i="1"/>
  <c r="N22" i="1" s="1"/>
  <c r="O22" i="1" s="1"/>
  <c r="P22" i="1" s="1"/>
  <c r="M20" i="1"/>
  <c r="N20" i="1" s="1"/>
  <c r="O20" i="1" s="1"/>
  <c r="P20" i="1" s="1"/>
  <c r="M16" i="1"/>
  <c r="N16" i="1" s="1"/>
  <c r="O16" i="1" s="1"/>
  <c r="P16" i="1" s="1"/>
  <c r="M24" i="1"/>
  <c r="N24" i="1" s="1"/>
  <c r="O24" i="1" s="1"/>
  <c r="P24" i="1" s="1"/>
  <c r="M17" i="1"/>
  <c r="N17" i="1" s="1"/>
  <c r="O17" i="1" s="1"/>
  <c r="P17" i="1" s="1"/>
  <c r="M21" i="1"/>
  <c r="N21" i="1" s="1"/>
  <c r="O21" i="1" s="1"/>
  <c r="P21" i="1" s="1"/>
  <c r="M23" i="1"/>
  <c r="N23" i="1" s="1"/>
  <c r="O23" i="1" s="1"/>
  <c r="P23" i="1" s="1"/>
  <c r="M19" i="1"/>
  <c r="N19" i="1" s="1"/>
  <c r="O19" i="1" s="1"/>
  <c r="P19" i="1" s="1"/>
  <c r="M18" i="1"/>
  <c r="N18" i="1" s="1"/>
  <c r="O18" i="1" s="1"/>
  <c r="P18" i="1" s="1"/>
  <c r="M49" i="1"/>
  <c r="N49" i="1" s="1"/>
  <c r="O49" i="1" s="1"/>
  <c r="P49" i="1" s="1"/>
  <c r="M50" i="1"/>
  <c r="N50" i="1" s="1"/>
  <c r="O50" i="1" s="1"/>
  <c r="P50" i="1" s="1"/>
  <c r="M54" i="1"/>
  <c r="N54" i="1" s="1"/>
  <c r="O54" i="1" s="1"/>
  <c r="P54" i="1" s="1"/>
  <c r="M48" i="1"/>
  <c r="N48" i="1" s="1"/>
  <c r="O48" i="1" s="1"/>
  <c r="P48" i="1" s="1"/>
  <c r="M51" i="1"/>
  <c r="N51" i="1" s="1"/>
  <c r="O51" i="1" s="1"/>
  <c r="P51" i="1" s="1"/>
  <c r="M47" i="1"/>
  <c r="N47" i="1" s="1"/>
  <c r="O47" i="1" s="1"/>
  <c r="P47" i="1" s="1"/>
  <c r="M52" i="1"/>
  <c r="N52" i="1" s="1"/>
  <c r="O52" i="1" s="1"/>
  <c r="P52" i="1" s="1"/>
  <c r="M46" i="1"/>
  <c r="N46" i="1" s="1"/>
  <c r="O46" i="1" s="1"/>
  <c r="P46" i="1" s="1"/>
  <c r="M53" i="1"/>
  <c r="N53" i="1" s="1"/>
  <c r="O53" i="1" s="1"/>
  <c r="P53" i="1" s="1"/>
  <c r="N40" i="1"/>
  <c r="O40" i="1" s="1"/>
  <c r="P40" i="1" s="1"/>
  <c r="M28" i="1"/>
  <c r="N28" i="1" s="1"/>
  <c r="O28" i="1" s="1"/>
  <c r="P28" i="1" s="1"/>
  <c r="M27" i="1"/>
  <c r="N27" i="1" s="1"/>
  <c r="O27" i="1" s="1"/>
  <c r="P27" i="1" s="1"/>
  <c r="M29" i="1"/>
  <c r="N29" i="1" s="1"/>
  <c r="O29" i="1" s="1"/>
  <c r="P29" i="1" s="1"/>
  <c r="M32" i="1"/>
  <c r="N32" i="1" s="1"/>
  <c r="O32" i="1" s="1"/>
  <c r="P32" i="1" s="1"/>
  <c r="M30" i="1"/>
  <c r="N30" i="1" s="1"/>
  <c r="O30" i="1" s="1"/>
  <c r="P30" i="1" s="1"/>
  <c r="M31" i="1"/>
  <c r="N31" i="1" s="1"/>
  <c r="O31" i="1" s="1"/>
  <c r="P31" i="1" s="1"/>
  <c r="M33" i="1"/>
  <c r="N33" i="1" s="1"/>
  <c r="O33" i="1" s="1"/>
  <c r="P33" i="1" s="1"/>
  <c r="M63" i="1"/>
  <c r="N63" i="1" s="1"/>
  <c r="O63" i="1" s="1"/>
  <c r="P63" i="1" s="1"/>
  <c r="M61" i="1"/>
  <c r="N61" i="1" s="1"/>
  <c r="O61" i="1" s="1"/>
  <c r="P61" i="1" s="1"/>
  <c r="M64" i="1"/>
  <c r="N64" i="1" s="1"/>
  <c r="O64" i="1" s="1"/>
  <c r="P64" i="1" s="1"/>
  <c r="M62" i="1"/>
  <c r="N62" i="1" s="1"/>
  <c r="O62" i="1" s="1"/>
  <c r="P62" i="1" s="1"/>
  <c r="M60" i="1"/>
  <c r="N60" i="1" s="1"/>
  <c r="O60" i="1" s="1"/>
  <c r="P60" i="1" s="1"/>
  <c r="M59" i="1"/>
  <c r="N59" i="1" s="1"/>
  <c r="O59" i="1" s="1"/>
  <c r="P59" i="1" s="1"/>
  <c r="M57" i="1"/>
  <c r="N57" i="1" s="1"/>
  <c r="O57" i="1" s="1"/>
  <c r="P57" i="1" s="1"/>
  <c r="M58" i="1"/>
  <c r="N58" i="1" s="1"/>
  <c r="O58" i="1" s="1"/>
  <c r="P58" i="1" s="1"/>
  <c r="M10" i="1"/>
  <c r="N10" i="1" s="1"/>
  <c r="O10" i="1" s="1"/>
  <c r="P10" i="1" s="1"/>
  <c r="M9" i="1"/>
  <c r="N9" i="1" s="1"/>
  <c r="O9" i="1" s="1"/>
  <c r="P9" i="1" s="1"/>
  <c r="M8" i="1"/>
  <c r="N8" i="1" s="1"/>
  <c r="O8" i="1" s="1"/>
  <c r="P8" i="1" s="1"/>
  <c r="M11" i="1"/>
  <c r="N11" i="1" s="1"/>
  <c r="O11" i="1" s="1"/>
  <c r="P11" i="1" s="1"/>
  <c r="M12" i="1"/>
  <c r="N12" i="1" s="1"/>
  <c r="O12" i="1" s="1"/>
  <c r="P12" i="1" s="1"/>
  <c r="M13" i="1"/>
  <c r="N13" i="1" s="1"/>
  <c r="O13" i="1" s="1"/>
  <c r="P13" i="1" s="1"/>
  <c r="M14" i="1"/>
  <c r="N14" i="1" s="1"/>
  <c r="O14" i="1" s="1"/>
  <c r="P14" i="1" s="1"/>
  <c r="Q59" i="1" l="1"/>
  <c r="R59" i="1" s="1"/>
  <c r="S59" i="1" s="1"/>
  <c r="Q31" i="1"/>
  <c r="R31" i="1" s="1"/>
  <c r="S31" i="1" s="1"/>
  <c r="Q18" i="1"/>
  <c r="R18" i="1" s="1"/>
  <c r="S18" i="1" s="1"/>
  <c r="Q61" i="1"/>
  <c r="R61" i="1" s="1"/>
  <c r="S61" i="1" s="1"/>
  <c r="Q53" i="1"/>
  <c r="R53" i="1" s="1"/>
  <c r="S53" i="1" s="1"/>
  <c r="Q19" i="1"/>
  <c r="R19" i="1" s="1"/>
  <c r="S19" i="1" s="1"/>
  <c r="Q35" i="1"/>
  <c r="R35" i="1" s="1"/>
  <c r="S35" i="1" s="1"/>
  <c r="Q30" i="1"/>
  <c r="R30" i="1" s="1"/>
  <c r="S30" i="1" s="1"/>
  <c r="Q46" i="1"/>
  <c r="R46" i="1" s="1"/>
  <c r="S46" i="1" s="1"/>
  <c r="Q23" i="1"/>
  <c r="R23" i="1" s="1"/>
  <c r="S23" i="1" s="1"/>
  <c r="Q44" i="1"/>
  <c r="R44" i="1" s="1"/>
  <c r="S44" i="1" s="1"/>
  <c r="Q32" i="1"/>
  <c r="R32" i="1" s="1"/>
  <c r="S32" i="1" s="1"/>
  <c r="Q52" i="1"/>
  <c r="R52" i="1" s="1"/>
  <c r="S52" i="1" s="1"/>
  <c r="Q29" i="1"/>
  <c r="R29" i="1" s="1"/>
  <c r="S29" i="1" s="1"/>
  <c r="Q17" i="1"/>
  <c r="R17" i="1" s="1"/>
  <c r="S17" i="1" s="1"/>
  <c r="Q41" i="1"/>
  <c r="R41" i="1" s="1"/>
  <c r="S41" i="1" s="1"/>
  <c r="Q60" i="1"/>
  <c r="R60" i="1" s="1"/>
  <c r="S60" i="1" s="1"/>
  <c r="Q27" i="1"/>
  <c r="R27" i="1" s="1"/>
  <c r="S27" i="1" s="1"/>
  <c r="Q51" i="1"/>
  <c r="R51" i="1" s="1"/>
  <c r="S51" i="1" s="1"/>
  <c r="Q24" i="1"/>
  <c r="R24" i="1" s="1"/>
  <c r="S24" i="1" s="1"/>
  <c r="Q62" i="1"/>
  <c r="R62" i="1" s="1"/>
  <c r="S62" i="1" s="1"/>
  <c r="Q28" i="1"/>
  <c r="R28" i="1" s="1"/>
  <c r="S28" i="1" s="1"/>
  <c r="Q48" i="1"/>
  <c r="R48" i="1" s="1"/>
  <c r="S48" i="1" s="1"/>
  <c r="Q43" i="1"/>
  <c r="R43" i="1" s="1"/>
  <c r="S43" i="1" s="1"/>
  <c r="Q64" i="1"/>
  <c r="R64" i="1" s="1"/>
  <c r="S64" i="1" s="1"/>
  <c r="Q54" i="1"/>
  <c r="R54" i="1" s="1"/>
  <c r="S54" i="1" s="1"/>
  <c r="Q20" i="1"/>
  <c r="R20" i="1" s="1"/>
  <c r="S20" i="1" s="1"/>
  <c r="Q50" i="1"/>
  <c r="R50" i="1" s="1"/>
  <c r="S50" i="1" s="1"/>
  <c r="Q22" i="1"/>
  <c r="R22" i="1" s="1"/>
  <c r="S22" i="1" s="1"/>
  <c r="Q36" i="1"/>
  <c r="R36" i="1" s="1"/>
  <c r="S36" i="1" s="1"/>
  <c r="Q58" i="1"/>
  <c r="R58" i="1" s="1"/>
  <c r="S58" i="1" s="1"/>
  <c r="Q49" i="1"/>
  <c r="R49" i="1" s="1"/>
  <c r="S49" i="1" s="1"/>
  <c r="Q25" i="1"/>
  <c r="R25" i="1" s="1"/>
  <c r="S25" i="1" s="1"/>
  <c r="Q47" i="1"/>
  <c r="R47" i="1" s="1"/>
  <c r="S47" i="1" s="1"/>
  <c r="Q57" i="1"/>
  <c r="R57" i="1" s="1"/>
  <c r="S57" i="1" s="1"/>
  <c r="Q63" i="1"/>
  <c r="R63" i="1" s="1"/>
  <c r="S63" i="1" s="1"/>
  <c r="Q42" i="1"/>
  <c r="R42" i="1" s="1"/>
  <c r="S42" i="1" s="1"/>
  <c r="Q16" i="1"/>
  <c r="R16" i="1" s="1"/>
  <c r="S16" i="1" s="1"/>
  <c r="Q38" i="1"/>
  <c r="R38" i="1" s="1"/>
  <c r="S38" i="1" s="1"/>
  <c r="Q56" i="1"/>
  <c r="R56" i="1" s="1"/>
  <c r="S56" i="1" s="1"/>
  <c r="Q33" i="1"/>
  <c r="R33" i="1" s="1"/>
  <c r="S33" i="1" s="1"/>
  <c r="Q40" i="1"/>
  <c r="R40" i="1" s="1"/>
  <c r="S40" i="1" s="1"/>
  <c r="Q21" i="1"/>
  <c r="R21" i="1" s="1"/>
  <c r="S21" i="1" s="1"/>
  <c r="Q39" i="1"/>
  <c r="R39" i="1" s="1"/>
  <c r="S39" i="1" s="1"/>
  <c r="Q37" i="1"/>
  <c r="R37" i="1" s="1"/>
  <c r="S37" i="1" s="1"/>
  <c r="Q14" i="1"/>
  <c r="R14" i="1" s="1"/>
  <c r="S14" i="1" s="1"/>
  <c r="Q13" i="1"/>
  <c r="R13" i="1" s="1"/>
  <c r="S13" i="1" s="1"/>
  <c r="Q12" i="1"/>
  <c r="R12" i="1" s="1"/>
  <c r="S12" i="1" s="1"/>
  <c r="Q10" i="1"/>
  <c r="R10" i="1" s="1"/>
  <c r="S10" i="1" s="1"/>
  <c r="Q9" i="1"/>
  <c r="R9" i="1" s="1"/>
  <c r="S9" i="1" s="1"/>
  <c r="Q11" i="1"/>
  <c r="R11" i="1" s="1"/>
  <c r="S11" i="1" s="1"/>
  <c r="Q8" i="1"/>
  <c r="R8" i="1" s="1"/>
  <c r="S8" i="1" s="1"/>
</calcChain>
</file>

<file path=xl/sharedStrings.xml><?xml version="1.0" encoding="utf-8"?>
<sst xmlns="http://schemas.openxmlformats.org/spreadsheetml/2006/main" count="123" uniqueCount="72">
  <si>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</si>
  <si>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</si>
  <si>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</si>
  <si>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</si>
  <si>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</si>
  <si>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</si>
  <si>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</si>
  <si>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</si>
  <si>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</si>
  <si>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</si>
  <si>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</si>
  <si>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</si>
  <si>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</si>
  <si>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</si>
  <si>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</si>
  <si>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</si>
  <si>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</si>
  <si>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</si>
  <si>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</si>
  <si>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Launceston</t>
  </si>
  <si>
    <t xml:space="preserve">Maincourt           </t>
  </si>
  <si>
    <t xml:space="preserve">Perun               </t>
  </si>
  <si>
    <t xml:space="preserve">Page                </t>
  </si>
  <si>
    <t xml:space="preserve">Steel Skies         </t>
  </si>
  <si>
    <t xml:space="preserve">Dixies Boy          </t>
  </si>
  <si>
    <t xml:space="preserve">Johns Lad           </t>
  </si>
  <si>
    <t xml:space="preserve">Costero             </t>
  </si>
  <si>
    <t xml:space="preserve">Hannahs Song        </t>
  </si>
  <si>
    <t xml:space="preserve">Warica              </t>
  </si>
  <si>
    <t xml:space="preserve">Geegee Jet By       </t>
  </si>
  <si>
    <t xml:space="preserve">Ziavera             </t>
  </si>
  <si>
    <t xml:space="preserve">Outbound            </t>
  </si>
  <si>
    <t xml:space="preserve">Artuso              </t>
  </si>
  <si>
    <t xml:space="preserve">Fairy Magic         </t>
  </si>
  <si>
    <t xml:space="preserve">Nevs Boy            </t>
  </si>
  <si>
    <t xml:space="preserve">Gee Gee Goldenlass  </t>
  </si>
  <si>
    <t xml:space="preserve">Wheeling            </t>
  </si>
  <si>
    <t xml:space="preserve">Ethical Dilemma     </t>
  </si>
  <si>
    <t xml:space="preserve">Our Little Ted      </t>
  </si>
  <si>
    <t xml:space="preserve">Rebel Factor        </t>
  </si>
  <si>
    <t xml:space="preserve">Coronation Keith    </t>
  </si>
  <si>
    <t xml:space="preserve">Jaja Chaboogie      </t>
  </si>
  <si>
    <t xml:space="preserve">Gee Gee Queen Bee   </t>
  </si>
  <si>
    <t xml:space="preserve">Majestic Diamond    </t>
  </si>
  <si>
    <t xml:space="preserve">Did You Decide      </t>
  </si>
  <si>
    <t xml:space="preserve">Chosen Eagle        </t>
  </si>
  <si>
    <t xml:space="preserve">Madetobebroken      </t>
  </si>
  <si>
    <t xml:space="preserve">Dominators Girl     </t>
  </si>
  <si>
    <t xml:space="preserve">Fanciful Flying     </t>
  </si>
  <si>
    <t xml:space="preserve">Zewinna             </t>
  </si>
  <si>
    <t xml:space="preserve">Rockem Baby         </t>
  </si>
  <si>
    <t xml:space="preserve">Heavens Miracle     </t>
  </si>
  <si>
    <t xml:space="preserve">Magic Typhoon       </t>
  </si>
  <si>
    <t xml:space="preserve">Shamzou             </t>
  </si>
  <si>
    <t xml:space="preserve">Super Swoop         </t>
  </si>
  <si>
    <t xml:space="preserve">Mr Freeze           </t>
  </si>
  <si>
    <t xml:space="preserve">Alpine Aviator      </t>
  </si>
  <si>
    <t xml:space="preserve">Imagine Howe        </t>
  </si>
  <si>
    <t xml:space="preserve">Geegee Lucky Jess   </t>
  </si>
  <si>
    <t xml:space="preserve">Incriminate         </t>
  </si>
  <si>
    <t xml:space="preserve">Iris West           </t>
  </si>
  <si>
    <t xml:space="preserve">Mariposa            </t>
  </si>
  <si>
    <t xml:space="preserve">Hermans Bells       </t>
  </si>
  <si>
    <t xml:space="preserve">Lions Tooth         </t>
  </si>
  <si>
    <t xml:space="preserve">Taspinaro           </t>
  </si>
  <si>
    <t xml:space="preserve">Coronation Veronic  </t>
  </si>
  <si>
    <t xml:space="preserve">Saxon Mist          </t>
  </si>
  <si>
    <t xml:space="preserve">Labby Rock          </t>
  </si>
  <si>
    <t xml:space="preserve">Techno Awards       </t>
  </si>
  <si>
    <t xml:space="preserve">Another Prediction  </t>
  </si>
  <si>
    <t xml:space="preserve">Baheera             </t>
  </si>
  <si>
    <t xml:space="preserve">Punk Princess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</si>
</sst>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116075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81E1B-9DBC-D8C4-ED6E-88D0FA01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77940" cy="103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A12" sqref="AA12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5.6640625" style="9" bestFit="1" customWidth="1"/>
    <col min="4" max="4" width="5.88671875" style="9" bestFit="1" customWidth="1"/>
    <col min="5" max="5" width="5.6640625" style="9" bestFit="1" customWidth="1"/>
    <col min="6" max="6" width="24.88671875" style="9" bestFit="1" customWidth="1"/>
    <col min="7" max="7" width="10.4414062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15</v>
      </c>
      <c r="B8" s="5">
        <v>0.72291666666666676</v>
      </c>
      <c r="C8" s="1" t="s">
        <v>19</v>
      </c>
      <c r="D8" s="1">
        <v>1</v>
      </c>
      <c r="E8" s="1">
        <v>3</v>
      </c>
      <c r="F8" s="1" t="s">
        <v>22</v>
      </c>
      <c r="G8" s="1">
        <v>65.22</v>
      </c>
      <c r="H8" s="1">
        <f>1+COUNTIFS(A:A,A8,G:G,"&gt;"&amp;G8)</f>
        <v>1</v>
      </c>
      <c r="I8" s="2">
        <f>AVERAGEIF(A:A,A8,G:G)</f>
        <v>47.647142857142853</v>
      </c>
      <c r="J8" s="2">
        <f t="shared" ref="J8:J14" si="0">G8-I8</f>
        <v>17.572857142857146</v>
      </c>
      <c r="K8" s="2">
        <f t="shared" ref="K8:K14" si="1">90+J8</f>
        <v>107.57285714285715</v>
      </c>
      <c r="L8" s="2">
        <f t="shared" ref="L8:L14" si="2">EXP(0.06*K8)</f>
        <v>635.47415978745153</v>
      </c>
      <c r="M8" s="2">
        <f>SUMIF(A:A,A8,L:L)</f>
        <v>1928.6958612068054</v>
      </c>
      <c r="N8" s="3">
        <f t="shared" ref="N8:N14" si="3">L8/M8</f>
        <v>0.32948386138487828</v>
      </c>
      <c r="O8" s="6">
        <f t="shared" ref="O8:O14" si="4">1/N8</f>
        <v>3.0350500197394346</v>
      </c>
      <c r="P8" s="3">
        <f t="shared" ref="P8:P14" si="5">IF(O8&gt;21,"",N8)</f>
        <v>0.32948386138487828</v>
      </c>
      <c r="Q8" s="3">
        <f>IF(ISNUMBER(P8),SUMIF(A:A,A8,P:P),"")</f>
        <v>0.95450841455234203</v>
      </c>
      <c r="R8" s="3">
        <f t="shared" ref="R8:R14" si="6">IFERROR(P8*(1/Q8),"")</f>
        <v>0.34518696363656887</v>
      </c>
      <c r="S8" s="7">
        <f t="shared" ref="S8:S14" si="7">IFERROR(1/R8,"")</f>
        <v>2.8969807824285421</v>
      </c>
    </row>
    <row r="9" spans="1:19" x14ac:dyDescent="0.3">
      <c r="A9" s="1">
        <v>15</v>
      </c>
      <c r="B9" s="5">
        <v>0.72291666666666676</v>
      </c>
      <c r="C9" s="1" t="s">
        <v>19</v>
      </c>
      <c r="D9" s="1">
        <v>1</v>
      </c>
      <c r="E9" s="1">
        <v>4</v>
      </c>
      <c r="F9" s="1" t="s">
        <v>23</v>
      </c>
      <c r="G9" s="1">
        <v>57.44</v>
      </c>
      <c r="H9" s="1">
        <f>1+COUNTIFS(A:A,A9,G:G,"&gt;"&amp;G9)</f>
        <v>2</v>
      </c>
      <c r="I9" s="2">
        <f>AVERAGEIF(A:A,A9,G:G)</f>
        <v>47.647142857142853</v>
      </c>
      <c r="J9" s="2">
        <f t="shared" si="0"/>
        <v>9.7928571428571445</v>
      </c>
      <c r="K9" s="2">
        <f t="shared" si="1"/>
        <v>99.792857142857144</v>
      </c>
      <c r="L9" s="2">
        <f t="shared" si="2"/>
        <v>398.44577992988849</v>
      </c>
      <c r="M9" s="2">
        <f>SUMIF(A:A,A9,L:L)</f>
        <v>1928.6958612068054</v>
      </c>
      <c r="N9" s="3">
        <f t="shared" si="3"/>
        <v>0.2065881863201473</v>
      </c>
      <c r="O9" s="6">
        <f t="shared" si="4"/>
        <v>4.8405478445428223</v>
      </c>
      <c r="P9" s="3">
        <f t="shared" si="5"/>
        <v>0.2065881863201473</v>
      </c>
      <c r="Q9" s="3">
        <f>IF(ISNUMBER(P9),SUMIF(A:A,A9,P:P),"")</f>
        <v>0.95450841455234203</v>
      </c>
      <c r="R9" s="3">
        <f t="shared" si="6"/>
        <v>0.21643411746876612</v>
      </c>
      <c r="S9" s="7">
        <f t="shared" si="7"/>
        <v>4.6203436486593263</v>
      </c>
    </row>
    <row r="10" spans="1:19" x14ac:dyDescent="0.3">
      <c r="A10" s="1">
        <v>15</v>
      </c>
      <c r="B10" s="5">
        <v>0.72291666666666676</v>
      </c>
      <c r="C10" s="1" t="s">
        <v>19</v>
      </c>
      <c r="D10" s="1">
        <v>1</v>
      </c>
      <c r="E10" s="1">
        <v>1</v>
      </c>
      <c r="F10" s="1" t="s">
        <v>20</v>
      </c>
      <c r="G10" s="1">
        <v>52.76</v>
      </c>
      <c r="H10" s="1">
        <f>1+COUNTIFS(A:A,A10,G:G,"&gt;"&amp;G10)</f>
        <v>3</v>
      </c>
      <c r="I10" s="2">
        <f>AVERAGEIF(A:A,A10,G:G)</f>
        <v>47.647142857142853</v>
      </c>
      <c r="J10" s="2">
        <f t="shared" si="0"/>
        <v>5.1128571428571448</v>
      </c>
      <c r="K10" s="2">
        <f t="shared" si="1"/>
        <v>95.112857142857138</v>
      </c>
      <c r="L10" s="2">
        <f t="shared" si="2"/>
        <v>300.89802758753507</v>
      </c>
      <c r="M10" s="2">
        <f>SUMIF(A:A,A10,L:L)</f>
        <v>1928.6958612068054</v>
      </c>
      <c r="N10" s="3">
        <f t="shared" si="3"/>
        <v>0.156011133553872</v>
      </c>
      <c r="O10" s="6">
        <f t="shared" si="4"/>
        <v>6.4097989497313108</v>
      </c>
      <c r="P10" s="3">
        <f t="shared" si="5"/>
        <v>0.156011133553872</v>
      </c>
      <c r="Q10" s="3">
        <f>IF(ISNUMBER(P10),SUMIF(A:A,A10,P:P),"")</f>
        <v>0.95450841455234203</v>
      </c>
      <c r="R10" s="3">
        <f t="shared" si="6"/>
        <v>0.16344657750035674</v>
      </c>
      <c r="S10" s="7">
        <f t="shared" si="7"/>
        <v>6.1182070331073</v>
      </c>
    </row>
    <row r="11" spans="1:19" x14ac:dyDescent="0.3">
      <c r="A11" s="1">
        <v>15</v>
      </c>
      <c r="B11" s="5">
        <v>0.72291666666666676</v>
      </c>
      <c r="C11" s="1" t="s">
        <v>19</v>
      </c>
      <c r="D11" s="1">
        <v>1</v>
      </c>
      <c r="E11" s="1">
        <v>2</v>
      </c>
      <c r="F11" s="1" t="s">
        <v>21</v>
      </c>
      <c r="G11" s="1">
        <v>49.78</v>
      </c>
      <c r="H11" s="1">
        <f>1+COUNTIFS(A:A,A11,G:G,"&gt;"&amp;G11)</f>
        <v>4</v>
      </c>
      <c r="I11" s="2">
        <f>AVERAGEIF(A:A,A11,G:G)</f>
        <v>47.647142857142853</v>
      </c>
      <c r="J11" s="2">
        <f t="shared" si="0"/>
        <v>2.1328571428571479</v>
      </c>
      <c r="K11" s="2">
        <f t="shared" si="1"/>
        <v>92.132857142857148</v>
      </c>
      <c r="L11" s="2">
        <f t="shared" si="2"/>
        <v>251.63293753805462</v>
      </c>
      <c r="M11" s="2">
        <f>SUMIF(A:A,A11,L:L)</f>
        <v>1928.6958612068054</v>
      </c>
      <c r="N11" s="3">
        <f t="shared" si="3"/>
        <v>0.13046792011084901</v>
      </c>
      <c r="O11" s="6">
        <f t="shared" si="4"/>
        <v>7.6647194126370177</v>
      </c>
      <c r="P11" s="3">
        <f t="shared" si="5"/>
        <v>0.13046792011084901</v>
      </c>
      <c r="Q11" s="3">
        <f>IF(ISNUMBER(P11),SUMIF(A:A,A11,P:P),"")</f>
        <v>0.95450841455234203</v>
      </c>
      <c r="R11" s="3">
        <f t="shared" si="6"/>
        <v>0.13668598214719518</v>
      </c>
      <c r="S11" s="7">
        <f t="shared" si="7"/>
        <v>7.3160391745447182</v>
      </c>
    </row>
    <row r="12" spans="1:19" x14ac:dyDescent="0.3">
      <c r="A12" s="1">
        <v>15</v>
      </c>
      <c r="B12" s="5">
        <v>0.72291666666666676</v>
      </c>
      <c r="C12" s="1" t="s">
        <v>19</v>
      </c>
      <c r="D12" s="1">
        <v>1</v>
      </c>
      <c r="E12" s="1">
        <v>5</v>
      </c>
      <c r="F12" s="1" t="s">
        <v>24</v>
      </c>
      <c r="G12" s="1">
        <v>41.54</v>
      </c>
      <c r="H12" s="1">
        <f>1+COUNTIFS(A:A,A12,G:G,"&gt;"&amp;G12)</f>
        <v>5</v>
      </c>
      <c r="I12" s="2">
        <f>AVERAGEIF(A:A,A12,G:G)</f>
        <v>47.647142857142853</v>
      </c>
      <c r="J12" s="2">
        <f t="shared" si="0"/>
        <v>-6.1071428571428541</v>
      </c>
      <c r="K12" s="2">
        <f t="shared" si="1"/>
        <v>83.892857142857139</v>
      </c>
      <c r="L12" s="2">
        <f t="shared" si="2"/>
        <v>153.48017852691586</v>
      </c>
      <c r="M12" s="2">
        <f>SUMIF(A:A,A12,L:L)</f>
        <v>1928.6958612068054</v>
      </c>
      <c r="N12" s="3">
        <f t="shared" si="3"/>
        <v>7.9577180422257809E-2</v>
      </c>
      <c r="O12" s="6">
        <f t="shared" si="4"/>
        <v>12.566416586937768</v>
      </c>
      <c r="P12" s="3">
        <f t="shared" si="5"/>
        <v>7.9577180422257809E-2</v>
      </c>
      <c r="Q12" s="3">
        <f>IF(ISNUMBER(P12),SUMIF(A:A,A12,P:P),"")</f>
        <v>0.95450841455234203</v>
      </c>
      <c r="R12" s="3">
        <f t="shared" si="6"/>
        <v>8.3369805031607777E-2</v>
      </c>
      <c r="S12" s="7">
        <f t="shared" si="7"/>
        <v>11.994750373002223</v>
      </c>
    </row>
    <row r="13" spans="1:19" x14ac:dyDescent="0.3">
      <c r="A13" s="1">
        <v>15</v>
      </c>
      <c r="B13" s="5">
        <v>0.72291666666666676</v>
      </c>
      <c r="C13" s="1" t="s">
        <v>19</v>
      </c>
      <c r="D13" s="1">
        <v>1</v>
      </c>
      <c r="E13" s="1">
        <v>7</v>
      </c>
      <c r="F13" s="1" t="s">
        <v>26</v>
      </c>
      <c r="G13" s="1">
        <v>34.57</v>
      </c>
      <c r="H13" s="1">
        <f>1+COUNTIFS(A:A,A13,G:G,"&gt;"&amp;G13)</f>
        <v>6</v>
      </c>
      <c r="I13" s="2">
        <f>AVERAGEIF(A:A,A13,G:G)</f>
        <v>47.647142857142853</v>
      </c>
      <c r="J13" s="2">
        <f t="shared" si="0"/>
        <v>-13.077142857142853</v>
      </c>
      <c r="K13" s="2">
        <f t="shared" si="1"/>
        <v>76.92285714285714</v>
      </c>
      <c r="L13" s="2">
        <f t="shared" si="2"/>
        <v>101.02534526432609</v>
      </c>
      <c r="M13" s="2">
        <f>SUMIF(A:A,A13,L:L)</f>
        <v>1928.6958612068054</v>
      </c>
      <c r="N13" s="3">
        <f t="shared" si="3"/>
        <v>5.238013276033758E-2</v>
      </c>
      <c r="O13" s="6">
        <f t="shared" si="4"/>
        <v>19.091207816815682</v>
      </c>
      <c r="P13" s="3">
        <f t="shared" si="5"/>
        <v>5.238013276033758E-2</v>
      </c>
      <c r="Q13" s="3">
        <f>IF(ISNUMBER(P13),SUMIF(A:A,A13,P:P),"")</f>
        <v>0.95450841455234203</v>
      </c>
      <c r="R13" s="3">
        <f t="shared" si="6"/>
        <v>5.4876554215505274E-2</v>
      </c>
      <c r="S13" s="7">
        <f t="shared" si="7"/>
        <v>18.222718505118017</v>
      </c>
    </row>
    <row r="14" spans="1:19" x14ac:dyDescent="0.3">
      <c r="A14" s="1">
        <v>15</v>
      </c>
      <c r="B14" s="5">
        <v>0.72291666666666676</v>
      </c>
      <c r="C14" s="1" t="s">
        <v>19</v>
      </c>
      <c r="D14" s="1">
        <v>1</v>
      </c>
      <c r="E14" s="1">
        <v>6</v>
      </c>
      <c r="F14" s="1" t="s">
        <v>25</v>
      </c>
      <c r="G14" s="1">
        <v>32.22</v>
      </c>
      <c r="H14" s="1">
        <f>1+COUNTIFS(A:A,A14,G:G,"&gt;"&amp;G14)</f>
        <v>7</v>
      </c>
      <c r="I14" s="2">
        <f>AVERAGEIF(A:A,A14,G:G)</f>
        <v>47.647142857142853</v>
      </c>
      <c r="J14" s="2">
        <f t="shared" si="0"/>
        <v>-15.427142857142854</v>
      </c>
      <c r="K14" s="2">
        <f t="shared" si="1"/>
        <v>74.572857142857146</v>
      </c>
      <c r="L14" s="2">
        <f t="shared" si="2"/>
        <v>87.739432572633902</v>
      </c>
      <c r="M14" s="2">
        <f>SUMIF(A:A,A14,L:L)</f>
        <v>1928.6958612068054</v>
      </c>
      <c r="N14" s="3">
        <f t="shared" si="3"/>
        <v>4.5491585447658092E-2</v>
      </c>
      <c r="O14" s="6">
        <f t="shared" si="4"/>
        <v>21.982087240080574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27</v>
      </c>
      <c r="B16" s="5">
        <v>0.80555555555555547</v>
      </c>
      <c r="C16" s="1" t="s">
        <v>19</v>
      </c>
      <c r="D16" s="1">
        <v>4</v>
      </c>
      <c r="E16" s="1">
        <v>7</v>
      </c>
      <c r="F16" s="1" t="s">
        <v>33</v>
      </c>
      <c r="G16" s="1">
        <v>77.25</v>
      </c>
      <c r="H16" s="1">
        <f>1+COUNTIFS(A:A,A16,G:G,"&gt;"&amp;G16)</f>
        <v>1</v>
      </c>
      <c r="I16" s="2">
        <f>AVERAGEIF(A:A,A16,G:G)</f>
        <v>51.122</v>
      </c>
      <c r="J16" s="2">
        <f t="shared" ref="J16:J33" si="8">G16-I16</f>
        <v>26.128</v>
      </c>
      <c r="K16" s="2">
        <f t="shared" ref="K16:K33" si="9">90+J16</f>
        <v>116.128</v>
      </c>
      <c r="L16" s="2">
        <f t="shared" ref="L16:L33" si="10">EXP(0.06*K16)</f>
        <v>1061.756615579538</v>
      </c>
      <c r="M16" s="2">
        <f>SUMIF(A:A,A16,L:L)</f>
        <v>3059.7008309446655</v>
      </c>
      <c r="N16" s="3">
        <f t="shared" ref="N16:N33" si="11">L16/M16</f>
        <v>0.34701321280869363</v>
      </c>
      <c r="O16" s="6">
        <f t="shared" ref="O16:O33" si="12">1/N16</f>
        <v>2.8817346518482401</v>
      </c>
      <c r="P16" s="3">
        <f t="shared" ref="P16:P33" si="13">IF(O16&gt;21,"",N16)</f>
        <v>0.34701321280869363</v>
      </c>
      <c r="Q16" s="3">
        <f>IF(ISNUMBER(P16),SUMIF(A:A,A16,P:P),"")</f>
        <v>0.8947472767121929</v>
      </c>
      <c r="R16" s="3">
        <f t="shared" ref="R16:R33" si="14">IFERROR(P16*(1/Q16),"")</f>
        <v>0.38783377367050087</v>
      </c>
      <c r="S16" s="7">
        <f t="shared" ref="S16:S33" si="15">IFERROR(1/R16,"")</f>
        <v>2.5784242319483721</v>
      </c>
    </row>
    <row r="17" spans="1:19" x14ac:dyDescent="0.3">
      <c r="A17" s="1">
        <v>27</v>
      </c>
      <c r="B17" s="5">
        <v>0.80555555555555547</v>
      </c>
      <c r="C17" s="1" t="s">
        <v>19</v>
      </c>
      <c r="D17" s="1">
        <v>4</v>
      </c>
      <c r="E17" s="1">
        <v>2</v>
      </c>
      <c r="F17" s="1" t="s">
        <v>28</v>
      </c>
      <c r="G17" s="1">
        <v>67</v>
      </c>
      <c r="H17" s="1">
        <f>1+COUNTIFS(A:A,A17,G:G,"&gt;"&amp;G17)</f>
        <v>2</v>
      </c>
      <c r="I17" s="2">
        <f>AVERAGEIF(A:A,A17,G:G)</f>
        <v>51.122</v>
      </c>
      <c r="J17" s="2">
        <f t="shared" si="8"/>
        <v>15.878</v>
      </c>
      <c r="K17" s="2">
        <f t="shared" si="9"/>
        <v>105.878</v>
      </c>
      <c r="L17" s="2">
        <f t="shared" si="10"/>
        <v>574.02904724751113</v>
      </c>
      <c r="M17" s="2">
        <f>SUMIF(A:A,A17,L:L)</f>
        <v>3059.7008309446655</v>
      </c>
      <c r="N17" s="3">
        <f t="shared" si="11"/>
        <v>0.18760953405705449</v>
      </c>
      <c r="O17" s="6">
        <f t="shared" si="12"/>
        <v>5.3302195169670163</v>
      </c>
      <c r="P17" s="3">
        <f t="shared" si="13"/>
        <v>0.18760953405705449</v>
      </c>
      <c r="Q17" s="3">
        <f>IF(ISNUMBER(P17),SUMIF(A:A,A17,P:P),"")</f>
        <v>0.8947472767121929</v>
      </c>
      <c r="R17" s="3">
        <f t="shared" si="14"/>
        <v>0.20967879862841041</v>
      </c>
      <c r="S17" s="7">
        <f t="shared" si="15"/>
        <v>4.7691993970844182</v>
      </c>
    </row>
    <row r="18" spans="1:19" x14ac:dyDescent="0.3">
      <c r="A18" s="1">
        <v>27</v>
      </c>
      <c r="B18" s="5">
        <v>0.80555555555555547</v>
      </c>
      <c r="C18" s="1" t="s">
        <v>19</v>
      </c>
      <c r="D18" s="1">
        <v>4</v>
      </c>
      <c r="E18" s="1">
        <v>5</v>
      </c>
      <c r="F18" s="1" t="s">
        <v>31</v>
      </c>
      <c r="G18" s="1">
        <v>58.5</v>
      </c>
      <c r="H18" s="1">
        <f>1+COUNTIFS(A:A,A18,G:G,"&gt;"&amp;G18)</f>
        <v>3</v>
      </c>
      <c r="I18" s="2">
        <f>AVERAGEIF(A:A,A18,G:G)</f>
        <v>51.122</v>
      </c>
      <c r="J18" s="2">
        <f t="shared" si="8"/>
        <v>7.3780000000000001</v>
      </c>
      <c r="K18" s="2">
        <f t="shared" si="9"/>
        <v>97.378</v>
      </c>
      <c r="L18" s="2">
        <f t="shared" si="10"/>
        <v>344.70190498194785</v>
      </c>
      <c r="M18" s="2">
        <f>SUMIF(A:A,A18,L:L)</f>
        <v>3059.7008309446655</v>
      </c>
      <c r="N18" s="3">
        <f t="shared" si="11"/>
        <v>0.11265869574429048</v>
      </c>
      <c r="O18" s="6">
        <f t="shared" si="12"/>
        <v>8.8763676287338864</v>
      </c>
      <c r="P18" s="3">
        <f t="shared" si="13"/>
        <v>0.11265869574429048</v>
      </c>
      <c r="Q18" s="3">
        <f>IF(ISNUMBER(P18),SUMIF(A:A,A18,P:P),"")</f>
        <v>0.8947472767121929</v>
      </c>
      <c r="R18" s="3">
        <f t="shared" si="14"/>
        <v>0.1259111915470279</v>
      </c>
      <c r="S18" s="7">
        <f t="shared" si="15"/>
        <v>7.9421057629059089</v>
      </c>
    </row>
    <row r="19" spans="1:19" x14ac:dyDescent="0.3">
      <c r="A19" s="1">
        <v>27</v>
      </c>
      <c r="B19" s="5">
        <v>0.80555555555555547</v>
      </c>
      <c r="C19" s="1" t="s">
        <v>19</v>
      </c>
      <c r="D19" s="1">
        <v>4</v>
      </c>
      <c r="E19" s="1">
        <v>1</v>
      </c>
      <c r="F19" s="1" t="s">
        <v>27</v>
      </c>
      <c r="G19" s="1">
        <v>55.55</v>
      </c>
      <c r="H19" s="1">
        <f>1+COUNTIFS(A:A,A19,G:G,"&gt;"&amp;G19)</f>
        <v>4</v>
      </c>
      <c r="I19" s="2">
        <f>AVERAGEIF(A:A,A19,G:G)</f>
        <v>51.122</v>
      </c>
      <c r="J19" s="2">
        <f t="shared" si="8"/>
        <v>4.4279999999999973</v>
      </c>
      <c r="K19" s="2">
        <f t="shared" si="9"/>
        <v>94.427999999999997</v>
      </c>
      <c r="L19" s="2">
        <f t="shared" si="10"/>
        <v>288.78428768044188</v>
      </c>
      <c r="M19" s="2">
        <f>SUMIF(A:A,A19,L:L)</f>
        <v>3059.7008309446655</v>
      </c>
      <c r="N19" s="3">
        <f t="shared" si="11"/>
        <v>9.4383177845293237E-2</v>
      </c>
      <c r="O19" s="6">
        <f t="shared" si="12"/>
        <v>10.595108395683974</v>
      </c>
      <c r="P19" s="3">
        <f t="shared" si="13"/>
        <v>9.4383177845293237E-2</v>
      </c>
      <c r="Q19" s="3">
        <f>IF(ISNUMBER(P19),SUMIF(A:A,A19,P:P),"")</f>
        <v>0.8947472767121929</v>
      </c>
      <c r="R19" s="3">
        <f t="shared" si="14"/>
        <v>0.10548585092330247</v>
      </c>
      <c r="S19" s="7">
        <f t="shared" si="15"/>
        <v>9.4799443835087267</v>
      </c>
    </row>
    <row r="20" spans="1:19" x14ac:dyDescent="0.3">
      <c r="A20" s="1">
        <v>27</v>
      </c>
      <c r="B20" s="5">
        <v>0.80555555555555547</v>
      </c>
      <c r="C20" s="1" t="s">
        <v>19</v>
      </c>
      <c r="D20" s="1">
        <v>4</v>
      </c>
      <c r="E20" s="1">
        <v>3</v>
      </c>
      <c r="F20" s="1" t="s">
        <v>29</v>
      </c>
      <c r="G20" s="1">
        <v>46.88</v>
      </c>
      <c r="H20" s="1">
        <f>1+COUNTIFS(A:A,A20,G:G,"&gt;"&amp;G20)</f>
        <v>5</v>
      </c>
      <c r="I20" s="2">
        <f>AVERAGEIF(A:A,A20,G:G)</f>
        <v>51.122</v>
      </c>
      <c r="J20" s="2">
        <f t="shared" si="8"/>
        <v>-4.2419999999999973</v>
      </c>
      <c r="K20" s="2">
        <f t="shared" si="9"/>
        <v>85.75800000000001</v>
      </c>
      <c r="L20" s="2">
        <f t="shared" si="10"/>
        <v>171.65385875190211</v>
      </c>
      <c r="M20" s="2">
        <f>SUMIF(A:A,A20,L:L)</f>
        <v>3059.7008309446655</v>
      </c>
      <c r="N20" s="3">
        <f t="shared" si="11"/>
        <v>5.6101517186209648E-2</v>
      </c>
      <c r="O20" s="6">
        <f t="shared" si="12"/>
        <v>17.824829882600941</v>
      </c>
      <c r="P20" s="3">
        <f t="shared" si="13"/>
        <v>5.6101517186209648E-2</v>
      </c>
      <c r="Q20" s="3">
        <f>IF(ISNUMBER(P20),SUMIF(A:A,A20,P:P),"")</f>
        <v>0.8947472767121929</v>
      </c>
      <c r="R20" s="3">
        <f t="shared" si="14"/>
        <v>6.2700964447031715E-2</v>
      </c>
      <c r="S20" s="7">
        <f t="shared" si="15"/>
        <v>15.948717995315308</v>
      </c>
    </row>
    <row r="21" spans="1:19" x14ac:dyDescent="0.3">
      <c r="A21" s="1">
        <v>27</v>
      </c>
      <c r="B21" s="5">
        <v>0.80555555555555547</v>
      </c>
      <c r="C21" s="1" t="s">
        <v>19</v>
      </c>
      <c r="D21" s="1">
        <v>4</v>
      </c>
      <c r="E21" s="1">
        <v>6</v>
      </c>
      <c r="F21" s="1" t="s">
        <v>32</v>
      </c>
      <c r="G21" s="1">
        <v>44.51</v>
      </c>
      <c r="H21" s="1">
        <f>1+COUNTIFS(A:A,A21,G:G,"&gt;"&amp;G21)</f>
        <v>6</v>
      </c>
      <c r="I21" s="2">
        <f>AVERAGEIF(A:A,A21,G:G)</f>
        <v>51.122</v>
      </c>
      <c r="J21" s="2">
        <f t="shared" si="8"/>
        <v>-6.6120000000000019</v>
      </c>
      <c r="K21" s="2">
        <f t="shared" si="9"/>
        <v>83.388000000000005</v>
      </c>
      <c r="L21" s="2">
        <f t="shared" si="10"/>
        <v>148.90075348207091</v>
      </c>
      <c r="M21" s="2">
        <f>SUMIF(A:A,A21,L:L)</f>
        <v>3059.7008309446655</v>
      </c>
      <c r="N21" s="3">
        <f t="shared" si="11"/>
        <v>4.8665134831531433E-2</v>
      </c>
      <c r="O21" s="6">
        <f t="shared" si="12"/>
        <v>20.548591994284859</v>
      </c>
      <c r="P21" s="3">
        <f t="shared" si="13"/>
        <v>4.8665134831531433E-2</v>
      </c>
      <c r="Q21" s="3">
        <f>IF(ISNUMBER(P21),SUMIF(A:A,A21,P:P),"")</f>
        <v>0.8947472767121929</v>
      </c>
      <c r="R21" s="3">
        <f t="shared" si="14"/>
        <v>5.4389810506442267E-2</v>
      </c>
      <c r="S21" s="7">
        <f t="shared" si="15"/>
        <v>18.385796727156343</v>
      </c>
    </row>
    <row r="22" spans="1:19" x14ac:dyDescent="0.3">
      <c r="A22" s="1">
        <v>27</v>
      </c>
      <c r="B22" s="5">
        <v>0.80555555555555547</v>
      </c>
      <c r="C22" s="1" t="s">
        <v>19</v>
      </c>
      <c r="D22" s="1">
        <v>4</v>
      </c>
      <c r="E22" s="1">
        <v>8</v>
      </c>
      <c r="F22" s="1" t="s">
        <v>34</v>
      </c>
      <c r="G22" s="1">
        <v>44.39</v>
      </c>
      <c r="H22" s="1">
        <f>1+COUNTIFS(A:A,A22,G:G,"&gt;"&amp;G22)</f>
        <v>7</v>
      </c>
      <c r="I22" s="2">
        <f>AVERAGEIF(A:A,A22,G:G)</f>
        <v>51.122</v>
      </c>
      <c r="J22" s="2">
        <f t="shared" si="8"/>
        <v>-6.7319999999999993</v>
      </c>
      <c r="K22" s="2">
        <f t="shared" si="9"/>
        <v>83.268000000000001</v>
      </c>
      <c r="L22" s="2">
        <f t="shared" si="10"/>
        <v>147.83251831836125</v>
      </c>
      <c r="M22" s="2">
        <f>SUMIF(A:A,A22,L:L)</f>
        <v>3059.7008309446655</v>
      </c>
      <c r="N22" s="3">
        <f t="shared" si="11"/>
        <v>4.8316004239119935E-2</v>
      </c>
      <c r="O22" s="6">
        <f t="shared" si="12"/>
        <v>20.697075756739249</v>
      </c>
      <c r="P22" s="3">
        <f t="shared" si="13"/>
        <v>4.8316004239119935E-2</v>
      </c>
      <c r="Q22" s="3">
        <f>IF(ISNUMBER(P22),SUMIF(A:A,A22,P:P),"")</f>
        <v>0.8947472767121929</v>
      </c>
      <c r="R22" s="3">
        <f t="shared" si="14"/>
        <v>5.3999610277284373E-2</v>
      </c>
      <c r="S22" s="7">
        <f t="shared" si="15"/>
        <v>18.518652169248391</v>
      </c>
    </row>
    <row r="23" spans="1:19" x14ac:dyDescent="0.3">
      <c r="A23" s="1">
        <v>27</v>
      </c>
      <c r="B23" s="5">
        <v>0.80555555555555547</v>
      </c>
      <c r="C23" s="1" t="s">
        <v>19</v>
      </c>
      <c r="D23" s="1">
        <v>4</v>
      </c>
      <c r="E23" s="1">
        <v>10</v>
      </c>
      <c r="F23" s="1" t="s">
        <v>35</v>
      </c>
      <c r="G23" s="1">
        <v>39.82</v>
      </c>
      <c r="H23" s="1">
        <f>1+COUNTIFS(A:A,A23,G:G,"&gt;"&amp;G23)</f>
        <v>8</v>
      </c>
      <c r="I23" s="2">
        <f>AVERAGEIF(A:A,A23,G:G)</f>
        <v>51.122</v>
      </c>
      <c r="J23" s="2">
        <f t="shared" si="8"/>
        <v>-11.302</v>
      </c>
      <c r="K23" s="2">
        <f t="shared" si="9"/>
        <v>78.698000000000008</v>
      </c>
      <c r="L23" s="2">
        <f t="shared" si="10"/>
        <v>112.37932733083947</v>
      </c>
      <c r="M23" s="2">
        <f>SUMIF(A:A,A23,L:L)</f>
        <v>3059.7008309446655</v>
      </c>
      <c r="N23" s="3">
        <f t="shared" si="11"/>
        <v>3.6728861264564545E-2</v>
      </c>
      <c r="O23" s="6">
        <f t="shared" si="12"/>
        <v>27.226545162857661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27</v>
      </c>
      <c r="B24" s="5">
        <v>0.80555555555555547</v>
      </c>
      <c r="C24" s="1" t="s">
        <v>19</v>
      </c>
      <c r="D24" s="1">
        <v>4</v>
      </c>
      <c r="E24" s="1">
        <v>11</v>
      </c>
      <c r="F24" s="1" t="s">
        <v>36</v>
      </c>
      <c r="G24" s="1">
        <v>38.86</v>
      </c>
      <c r="H24" s="1">
        <f>1+COUNTIFS(A:A,A24,G:G,"&gt;"&amp;G24)</f>
        <v>9</v>
      </c>
      <c r="I24" s="2">
        <f>AVERAGEIF(A:A,A24,G:G)</f>
        <v>51.122</v>
      </c>
      <c r="J24" s="2">
        <f t="shared" si="8"/>
        <v>-12.262</v>
      </c>
      <c r="K24" s="2">
        <f t="shared" si="9"/>
        <v>77.738</v>
      </c>
      <c r="L24" s="2">
        <f t="shared" si="10"/>
        <v>106.08917351213184</v>
      </c>
      <c r="M24" s="2">
        <f>SUMIF(A:A,A24,L:L)</f>
        <v>3059.7008309446655</v>
      </c>
      <c r="N24" s="3">
        <f t="shared" si="11"/>
        <v>3.4673054450025234E-2</v>
      </c>
      <c r="O24" s="6">
        <f t="shared" si="12"/>
        <v>28.840839547070022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27</v>
      </c>
      <c r="B25" s="5">
        <v>0.80555555555555547</v>
      </c>
      <c r="C25" s="1" t="s">
        <v>19</v>
      </c>
      <c r="D25" s="1">
        <v>4</v>
      </c>
      <c r="E25" s="1">
        <v>4</v>
      </c>
      <c r="F25" s="1" t="s">
        <v>30</v>
      </c>
      <c r="G25" s="1">
        <v>38.46</v>
      </c>
      <c r="H25" s="1">
        <f>1+COUNTIFS(A:A,A25,G:G,"&gt;"&amp;G25)</f>
        <v>10</v>
      </c>
      <c r="I25" s="2">
        <f>AVERAGEIF(A:A,A25,G:G)</f>
        <v>51.122</v>
      </c>
      <c r="J25" s="2">
        <f t="shared" si="8"/>
        <v>-12.661999999999999</v>
      </c>
      <c r="K25" s="2">
        <f t="shared" si="9"/>
        <v>77.337999999999994</v>
      </c>
      <c r="L25" s="2">
        <f t="shared" si="10"/>
        <v>103.57334405992162</v>
      </c>
      <c r="M25" s="2">
        <f>SUMIF(A:A,A25,L:L)</f>
        <v>3059.7008309446655</v>
      </c>
      <c r="N25" s="3">
        <f t="shared" si="11"/>
        <v>3.3850807573217519E-2</v>
      </c>
      <c r="O25" s="6">
        <f t="shared" si="12"/>
        <v>29.541392707900766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29</v>
      </c>
      <c r="B27" s="5">
        <v>0.82986111111111116</v>
      </c>
      <c r="C27" s="1" t="s">
        <v>19</v>
      </c>
      <c r="D27" s="1">
        <v>5</v>
      </c>
      <c r="E27" s="1">
        <v>8</v>
      </c>
      <c r="F27" s="1" t="s">
        <v>43</v>
      </c>
      <c r="G27" s="1">
        <v>71.8</v>
      </c>
      <c r="H27" s="1">
        <f>1+COUNTIFS(A:A,A27,G:G,"&gt;"&amp;G27)</f>
        <v>1</v>
      </c>
      <c r="I27" s="2">
        <f>AVERAGEIF(A:A,A27,G:G)</f>
        <v>51.817142857142862</v>
      </c>
      <c r="J27" s="2">
        <f t="shared" si="8"/>
        <v>19.982857142857135</v>
      </c>
      <c r="K27" s="2">
        <f t="shared" si="9"/>
        <v>109.98285714285714</v>
      </c>
      <c r="L27" s="2">
        <f t="shared" si="10"/>
        <v>734.33948005010575</v>
      </c>
      <c r="M27" s="2">
        <f>SUMIF(A:A,A27,L:L)</f>
        <v>2095.3499116720395</v>
      </c>
      <c r="N27" s="3">
        <f t="shared" si="11"/>
        <v>0.35046150333149861</v>
      </c>
      <c r="O27" s="6">
        <f t="shared" si="12"/>
        <v>2.8533804440543884</v>
      </c>
      <c r="P27" s="3">
        <f t="shared" si="13"/>
        <v>0.35046150333149861</v>
      </c>
      <c r="Q27" s="3">
        <f>IF(ISNUMBER(P27),SUMIF(A:A,A27,P:P),"")</f>
        <v>0.95682546443816885</v>
      </c>
      <c r="R27" s="3">
        <f t="shared" si="14"/>
        <v>0.36627526791135673</v>
      </c>
      <c r="S27" s="7">
        <f t="shared" si="15"/>
        <v>2.7301870686011283</v>
      </c>
    </row>
    <row r="28" spans="1:19" x14ac:dyDescent="0.3">
      <c r="A28" s="1">
        <v>29</v>
      </c>
      <c r="B28" s="5">
        <v>0.82986111111111116</v>
      </c>
      <c r="C28" s="1" t="s">
        <v>19</v>
      </c>
      <c r="D28" s="1">
        <v>5</v>
      </c>
      <c r="E28" s="1">
        <v>4</v>
      </c>
      <c r="F28" s="1" t="s">
        <v>40</v>
      </c>
      <c r="G28" s="1">
        <v>63.75</v>
      </c>
      <c r="H28" s="1">
        <f>1+COUNTIFS(A:A,A28,G:G,"&gt;"&amp;G28)</f>
        <v>2</v>
      </c>
      <c r="I28" s="2">
        <f>AVERAGEIF(A:A,A28,G:G)</f>
        <v>51.817142857142862</v>
      </c>
      <c r="J28" s="2">
        <f t="shared" si="8"/>
        <v>11.932857142857138</v>
      </c>
      <c r="K28" s="2">
        <f t="shared" si="9"/>
        <v>101.93285714285713</v>
      </c>
      <c r="L28" s="2">
        <f t="shared" si="10"/>
        <v>453.03592572353375</v>
      </c>
      <c r="M28" s="2">
        <f>SUMIF(A:A,A28,L:L)</f>
        <v>2095.3499116720395</v>
      </c>
      <c r="N28" s="3">
        <f t="shared" si="11"/>
        <v>0.21621015334952903</v>
      </c>
      <c r="O28" s="6">
        <f t="shared" si="12"/>
        <v>4.6251296921443963</v>
      </c>
      <c r="P28" s="3">
        <f t="shared" si="13"/>
        <v>0.21621015334952903</v>
      </c>
      <c r="Q28" s="3">
        <f>IF(ISNUMBER(P28),SUMIF(A:A,A28,P:P),"")</f>
        <v>0.95682546443816885</v>
      </c>
      <c r="R28" s="3">
        <f t="shared" si="14"/>
        <v>0.22596613633865173</v>
      </c>
      <c r="S28" s="7">
        <f t="shared" si="15"/>
        <v>4.4254418657728269</v>
      </c>
    </row>
    <row r="29" spans="1:19" x14ac:dyDescent="0.3">
      <c r="A29" s="1">
        <v>29</v>
      </c>
      <c r="B29" s="5">
        <v>0.82986111111111116</v>
      </c>
      <c r="C29" s="1" t="s">
        <v>19</v>
      </c>
      <c r="D29" s="1">
        <v>5</v>
      </c>
      <c r="E29" s="1">
        <v>3</v>
      </c>
      <c r="F29" s="1" t="s">
        <v>39</v>
      </c>
      <c r="G29" s="1">
        <v>63.23</v>
      </c>
      <c r="H29" s="1">
        <f>1+COUNTIFS(A:A,A29,G:G,"&gt;"&amp;G29)</f>
        <v>3</v>
      </c>
      <c r="I29" s="2">
        <f>AVERAGEIF(A:A,A29,G:G)</f>
        <v>51.817142857142862</v>
      </c>
      <c r="J29" s="2">
        <f t="shared" si="8"/>
        <v>11.412857142857135</v>
      </c>
      <c r="K29" s="2">
        <f t="shared" si="9"/>
        <v>101.41285714285713</v>
      </c>
      <c r="L29" s="2">
        <f t="shared" si="10"/>
        <v>439.11943104566785</v>
      </c>
      <c r="M29" s="2">
        <f>SUMIF(A:A,A29,L:L)</f>
        <v>2095.3499116720395</v>
      </c>
      <c r="N29" s="3">
        <f t="shared" si="11"/>
        <v>0.20956854442285536</v>
      </c>
      <c r="O29" s="6">
        <f t="shared" si="12"/>
        <v>4.7717084773097316</v>
      </c>
      <c r="P29" s="3">
        <f t="shared" si="13"/>
        <v>0.20956854442285536</v>
      </c>
      <c r="Q29" s="3">
        <f>IF(ISNUMBER(P29),SUMIF(A:A,A29,P:P),"")</f>
        <v>0.95682546443816885</v>
      </c>
      <c r="R29" s="3">
        <f t="shared" si="14"/>
        <v>0.21902484017386634</v>
      </c>
      <c r="S29" s="7">
        <f t="shared" si="15"/>
        <v>4.5656921799654313</v>
      </c>
    </row>
    <row r="30" spans="1:19" x14ac:dyDescent="0.3">
      <c r="A30" s="1">
        <v>29</v>
      </c>
      <c r="B30" s="5">
        <v>0.82986111111111116</v>
      </c>
      <c r="C30" s="1" t="s">
        <v>19</v>
      </c>
      <c r="D30" s="1">
        <v>5</v>
      </c>
      <c r="E30" s="1">
        <v>2</v>
      </c>
      <c r="F30" s="1" t="s">
        <v>38</v>
      </c>
      <c r="G30" s="1">
        <v>43.84</v>
      </c>
      <c r="H30" s="1">
        <f>1+COUNTIFS(A:A,A30,G:G,"&gt;"&amp;G30)</f>
        <v>4</v>
      </c>
      <c r="I30" s="2">
        <f>AVERAGEIF(A:A,A30,G:G)</f>
        <v>51.817142857142862</v>
      </c>
      <c r="J30" s="2">
        <f t="shared" si="8"/>
        <v>-7.9771428571428586</v>
      </c>
      <c r="K30" s="2">
        <f t="shared" si="9"/>
        <v>82.022857142857134</v>
      </c>
      <c r="L30" s="2">
        <f t="shared" si="10"/>
        <v>137.19063138184677</v>
      </c>
      <c r="M30" s="2">
        <f>SUMIF(A:A,A30,L:L)</f>
        <v>2095.3499116720395</v>
      </c>
      <c r="N30" s="3">
        <f t="shared" si="11"/>
        <v>6.5473852657082887E-2</v>
      </c>
      <c r="O30" s="6">
        <f t="shared" si="12"/>
        <v>15.27327260299568</v>
      </c>
      <c r="P30" s="3">
        <f t="shared" si="13"/>
        <v>6.5473852657082887E-2</v>
      </c>
      <c r="Q30" s="3">
        <f>IF(ISNUMBER(P30),SUMIF(A:A,A30,P:P),"")</f>
        <v>0.95682546443816885</v>
      </c>
      <c r="R30" s="3">
        <f t="shared" si="14"/>
        <v>6.8428208790960621E-2</v>
      </c>
      <c r="S30" s="7">
        <f t="shared" si="15"/>
        <v>14.613856151852103</v>
      </c>
    </row>
    <row r="31" spans="1:19" x14ac:dyDescent="0.3">
      <c r="A31" s="1">
        <v>29</v>
      </c>
      <c r="B31" s="5">
        <v>0.82986111111111116</v>
      </c>
      <c r="C31" s="1" t="s">
        <v>19</v>
      </c>
      <c r="D31" s="1">
        <v>5</v>
      </c>
      <c r="E31" s="1">
        <v>1</v>
      </c>
      <c r="F31" s="1" t="s">
        <v>37</v>
      </c>
      <c r="G31" s="1">
        <v>43.35</v>
      </c>
      <c r="H31" s="1">
        <f>1+COUNTIFS(A:A,A31,G:G,"&gt;"&amp;G31)</f>
        <v>5</v>
      </c>
      <c r="I31" s="2">
        <f>AVERAGEIF(A:A,A31,G:G)</f>
        <v>51.817142857142862</v>
      </c>
      <c r="J31" s="2">
        <f t="shared" si="8"/>
        <v>-8.4671428571428606</v>
      </c>
      <c r="K31" s="2">
        <f t="shared" si="9"/>
        <v>81.532857142857139</v>
      </c>
      <c r="L31" s="2">
        <f t="shared" si="10"/>
        <v>133.21594105977454</v>
      </c>
      <c r="M31" s="2">
        <f>SUMIF(A:A,A31,L:L)</f>
        <v>2095.3499116720395</v>
      </c>
      <c r="N31" s="3">
        <f t="shared" si="11"/>
        <v>6.3576942599277542E-2</v>
      </c>
      <c r="O31" s="6">
        <f t="shared" si="12"/>
        <v>15.728972786611534</v>
      </c>
      <c r="P31" s="3">
        <f t="shared" si="13"/>
        <v>6.3576942599277542E-2</v>
      </c>
      <c r="Q31" s="3">
        <f>IF(ISNUMBER(P31),SUMIF(A:A,A31,P:P),"")</f>
        <v>0.95682546443816885</v>
      </c>
      <c r="R31" s="3">
        <f t="shared" si="14"/>
        <v>6.6445705055110341E-2</v>
      </c>
      <c r="S31" s="7">
        <f t="shared" si="15"/>
        <v>15.049881691684901</v>
      </c>
    </row>
    <row r="32" spans="1:19" x14ac:dyDescent="0.3">
      <c r="A32" s="1">
        <v>29</v>
      </c>
      <c r="B32" s="5">
        <v>0.82986111111111116</v>
      </c>
      <c r="C32" s="1" t="s">
        <v>19</v>
      </c>
      <c r="D32" s="1">
        <v>5</v>
      </c>
      <c r="E32" s="1">
        <v>7</v>
      </c>
      <c r="F32" s="1" t="s">
        <v>42</v>
      </c>
      <c r="G32" s="1">
        <v>39.85</v>
      </c>
      <c r="H32" s="1">
        <f>1+COUNTIFS(A:A,A32,G:G,"&gt;"&amp;G32)</f>
        <v>6</v>
      </c>
      <c r="I32" s="2">
        <f>AVERAGEIF(A:A,A32,G:G)</f>
        <v>51.817142857142862</v>
      </c>
      <c r="J32" s="2">
        <f t="shared" si="8"/>
        <v>-11.967142857142861</v>
      </c>
      <c r="K32" s="2">
        <f t="shared" si="9"/>
        <v>78.032857142857139</v>
      </c>
      <c r="L32" s="2">
        <f t="shared" si="10"/>
        <v>107.98274313514624</v>
      </c>
      <c r="M32" s="2">
        <f>SUMIF(A:A,A32,L:L)</f>
        <v>2095.3499116720395</v>
      </c>
      <c r="N32" s="3">
        <f t="shared" si="11"/>
        <v>5.1534468077925263E-2</v>
      </c>
      <c r="O32" s="6">
        <f t="shared" si="12"/>
        <v>19.404488632499323</v>
      </c>
      <c r="P32" s="3">
        <f t="shared" si="13"/>
        <v>5.1534468077925263E-2</v>
      </c>
      <c r="Q32" s="3">
        <f>IF(ISNUMBER(P32),SUMIF(A:A,A32,P:P),"")</f>
        <v>0.95682546443816885</v>
      </c>
      <c r="R32" s="3">
        <f t="shared" si="14"/>
        <v>5.3859841730054078E-2</v>
      </c>
      <c r="S32" s="7">
        <f t="shared" si="15"/>
        <v>18.566708847976333</v>
      </c>
    </row>
    <row r="33" spans="1:19" x14ac:dyDescent="0.3">
      <c r="A33" s="1">
        <v>29</v>
      </c>
      <c r="B33" s="5">
        <v>0.82986111111111116</v>
      </c>
      <c r="C33" s="1" t="s">
        <v>19</v>
      </c>
      <c r="D33" s="1">
        <v>5</v>
      </c>
      <c r="E33" s="1">
        <v>5</v>
      </c>
      <c r="F33" s="1" t="s">
        <v>41</v>
      </c>
      <c r="G33" s="1">
        <v>36.9</v>
      </c>
      <c r="H33" s="1">
        <f>1+COUNTIFS(A:A,A33,G:G,"&gt;"&amp;G33)</f>
        <v>7</v>
      </c>
      <c r="I33" s="2">
        <f>AVERAGEIF(A:A,A33,G:G)</f>
        <v>51.817142857142862</v>
      </c>
      <c r="J33" s="2">
        <f t="shared" si="8"/>
        <v>-14.917142857142863</v>
      </c>
      <c r="K33" s="2">
        <f t="shared" si="9"/>
        <v>75.082857142857137</v>
      </c>
      <c r="L33" s="2">
        <f t="shared" si="10"/>
        <v>90.465759275964643</v>
      </c>
      <c r="M33" s="2">
        <f>SUMIF(A:A,A33,L:L)</f>
        <v>2095.3499116720395</v>
      </c>
      <c r="N33" s="3">
        <f t="shared" si="11"/>
        <v>4.3174535561831345E-2</v>
      </c>
      <c r="O33" s="6">
        <f t="shared" si="12"/>
        <v>23.161800977983301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31</v>
      </c>
      <c r="B35" s="5">
        <v>0.85763888888888884</v>
      </c>
      <c r="C35" s="1" t="s">
        <v>19</v>
      </c>
      <c r="D35" s="1">
        <v>6</v>
      </c>
      <c r="E35" s="1">
        <v>1</v>
      </c>
      <c r="F35" s="1" t="s">
        <v>44</v>
      </c>
      <c r="G35" s="1">
        <v>62.29</v>
      </c>
      <c r="H35" s="1">
        <f>1+COUNTIFS(A:A,A35,G:G,"&gt;"&amp;G35)</f>
        <v>1</v>
      </c>
      <c r="I35" s="2">
        <f>AVERAGEIF(A:A,A35,G:G)</f>
        <v>48.595999999999997</v>
      </c>
      <c r="J35" s="2">
        <f t="shared" ref="J35:J64" si="16">G35-I35</f>
        <v>13.694000000000003</v>
      </c>
      <c r="K35" s="2">
        <f t="shared" ref="K35:K64" si="17">90+J35</f>
        <v>103.694</v>
      </c>
      <c r="L35" s="2">
        <f t="shared" ref="L35:L64" si="18">EXP(0.06*K35)</f>
        <v>503.52834172577604</v>
      </c>
      <c r="M35" s="2">
        <f>SUMIF(A:A,A35,L:L)</f>
        <v>2606.2223074500507</v>
      </c>
      <c r="N35" s="3">
        <f t="shared" ref="N35:N64" si="19">L35/M35</f>
        <v>0.19320237582435257</v>
      </c>
      <c r="O35" s="6">
        <f t="shared" ref="O35:O64" si="20">1/N35</f>
        <v>5.1759197873898666</v>
      </c>
      <c r="P35" s="3">
        <f t="shared" ref="P35:P64" si="21">IF(O35&gt;21,"",N35)</f>
        <v>0.19320237582435257</v>
      </c>
      <c r="Q35" s="3">
        <f>IF(ISNUMBER(P35),SUMIF(A:A,A35,P:P),"")</f>
        <v>0.94091162303339215</v>
      </c>
      <c r="R35" s="3">
        <f t="shared" ref="R35:R64" si="22">IFERROR(P35*(1/Q35),"")</f>
        <v>0.20533530577663614</v>
      </c>
      <c r="S35" s="7">
        <f t="shared" ref="S35:S64" si="23">IFERROR(1/R35,"")</f>
        <v>4.870083087843649</v>
      </c>
    </row>
    <row r="36" spans="1:19" x14ac:dyDescent="0.3">
      <c r="A36" s="1">
        <v>31</v>
      </c>
      <c r="B36" s="5">
        <v>0.85763888888888884</v>
      </c>
      <c r="C36" s="1" t="s">
        <v>19</v>
      </c>
      <c r="D36" s="1">
        <v>6</v>
      </c>
      <c r="E36" s="1">
        <v>4</v>
      </c>
      <c r="F36" s="1" t="s">
        <v>47</v>
      </c>
      <c r="G36" s="1">
        <v>59.23</v>
      </c>
      <c r="H36" s="1">
        <f>1+COUNTIFS(A:A,A36,G:G,"&gt;"&amp;G36)</f>
        <v>2</v>
      </c>
      <c r="I36" s="2">
        <f>AVERAGEIF(A:A,A36,G:G)</f>
        <v>48.595999999999997</v>
      </c>
      <c r="J36" s="2">
        <f t="shared" si="16"/>
        <v>10.634</v>
      </c>
      <c r="K36" s="2">
        <f t="shared" si="17"/>
        <v>100.634</v>
      </c>
      <c r="L36" s="2">
        <f t="shared" si="18"/>
        <v>419.07085054216293</v>
      </c>
      <c r="M36" s="2">
        <f>SUMIF(A:A,A36,L:L)</f>
        <v>2606.2223074500507</v>
      </c>
      <c r="N36" s="3">
        <f t="shared" si="19"/>
        <v>0.16079627948246106</v>
      </c>
      <c r="O36" s="6">
        <f t="shared" si="20"/>
        <v>6.2190493661830999</v>
      </c>
      <c r="P36" s="3">
        <f t="shared" si="21"/>
        <v>0.16079627948246106</v>
      </c>
      <c r="Q36" s="3">
        <f>IF(ISNUMBER(P36),SUMIF(A:A,A36,P:P),"")</f>
        <v>0.94091162303339215</v>
      </c>
      <c r="R36" s="3">
        <f t="shared" si="22"/>
        <v>0.17089413665023301</v>
      </c>
      <c r="S36" s="7">
        <f t="shared" si="23"/>
        <v>5.8515758328601297</v>
      </c>
    </row>
    <row r="37" spans="1:19" x14ac:dyDescent="0.3">
      <c r="A37" s="1">
        <v>31</v>
      </c>
      <c r="B37" s="5">
        <v>0.85763888888888884</v>
      </c>
      <c r="C37" s="1" t="s">
        <v>19</v>
      </c>
      <c r="D37" s="1">
        <v>6</v>
      </c>
      <c r="E37" s="1">
        <v>8</v>
      </c>
      <c r="F37" s="1" t="s">
        <v>51</v>
      </c>
      <c r="G37" s="1">
        <v>57.25</v>
      </c>
      <c r="H37" s="1">
        <f>1+COUNTIFS(A:A,A37,G:G,"&gt;"&amp;G37)</f>
        <v>3</v>
      </c>
      <c r="I37" s="2">
        <f>AVERAGEIF(A:A,A37,G:G)</f>
        <v>48.595999999999997</v>
      </c>
      <c r="J37" s="2">
        <f t="shared" si="16"/>
        <v>8.6540000000000035</v>
      </c>
      <c r="K37" s="2">
        <f t="shared" si="17"/>
        <v>98.653999999999996</v>
      </c>
      <c r="L37" s="2">
        <f t="shared" si="18"/>
        <v>372.12878849889762</v>
      </c>
      <c r="M37" s="2">
        <f>SUMIF(A:A,A37,L:L)</f>
        <v>2606.2223074500507</v>
      </c>
      <c r="N37" s="3">
        <f t="shared" si="19"/>
        <v>0.14278474535159338</v>
      </c>
      <c r="O37" s="6">
        <f t="shared" si="20"/>
        <v>7.0035492764832714</v>
      </c>
      <c r="P37" s="3">
        <f t="shared" si="21"/>
        <v>0.14278474535159338</v>
      </c>
      <c r="Q37" s="3">
        <f>IF(ISNUMBER(P37),SUMIF(A:A,A37,P:P),"")</f>
        <v>0.94091162303339215</v>
      </c>
      <c r="R37" s="3">
        <f t="shared" si="22"/>
        <v>0.15175149488670528</v>
      </c>
      <c r="S37" s="7">
        <f t="shared" si="23"/>
        <v>6.5897209167302151</v>
      </c>
    </row>
    <row r="38" spans="1:19" x14ac:dyDescent="0.3">
      <c r="A38" s="1">
        <v>31</v>
      </c>
      <c r="B38" s="5">
        <v>0.85763888888888884</v>
      </c>
      <c r="C38" s="1" t="s">
        <v>19</v>
      </c>
      <c r="D38" s="1">
        <v>6</v>
      </c>
      <c r="E38" s="1">
        <v>9</v>
      </c>
      <c r="F38" s="1" t="s">
        <v>52</v>
      </c>
      <c r="G38" s="1">
        <v>51.94</v>
      </c>
      <c r="H38" s="1">
        <f>1+COUNTIFS(A:A,A38,G:G,"&gt;"&amp;G38)</f>
        <v>4</v>
      </c>
      <c r="I38" s="2">
        <f>AVERAGEIF(A:A,A38,G:G)</f>
        <v>48.595999999999997</v>
      </c>
      <c r="J38" s="2">
        <f t="shared" si="16"/>
        <v>3.3440000000000012</v>
      </c>
      <c r="K38" s="2">
        <f t="shared" si="17"/>
        <v>93.343999999999994</v>
      </c>
      <c r="L38" s="2">
        <f t="shared" si="18"/>
        <v>270.59953572205046</v>
      </c>
      <c r="M38" s="2">
        <f>SUMIF(A:A,A38,L:L)</f>
        <v>2606.2223074500507</v>
      </c>
      <c r="N38" s="3">
        <f t="shared" si="19"/>
        <v>0.10382826321013547</v>
      </c>
      <c r="O38" s="6">
        <f t="shared" si="20"/>
        <v>9.6312889099967371</v>
      </c>
      <c r="P38" s="3">
        <f t="shared" si="21"/>
        <v>0.10382826321013547</v>
      </c>
      <c r="Q38" s="3">
        <f>IF(ISNUMBER(P38),SUMIF(A:A,A38,P:P),"")</f>
        <v>0.94091162303339215</v>
      </c>
      <c r="R38" s="3">
        <f t="shared" si="22"/>
        <v>0.11034858180984623</v>
      </c>
      <c r="S38" s="7">
        <f t="shared" si="23"/>
        <v>9.0621916802085405</v>
      </c>
    </row>
    <row r="39" spans="1:19" x14ac:dyDescent="0.3">
      <c r="A39" s="1">
        <v>31</v>
      </c>
      <c r="B39" s="5">
        <v>0.85763888888888884</v>
      </c>
      <c r="C39" s="1" t="s">
        <v>19</v>
      </c>
      <c r="D39" s="1">
        <v>6</v>
      </c>
      <c r="E39" s="1">
        <v>6</v>
      </c>
      <c r="F39" s="1" t="s">
        <v>49</v>
      </c>
      <c r="G39" s="1">
        <v>51.82</v>
      </c>
      <c r="H39" s="1">
        <f>1+COUNTIFS(A:A,A39,G:G,"&gt;"&amp;G39)</f>
        <v>5</v>
      </c>
      <c r="I39" s="2">
        <f>AVERAGEIF(A:A,A39,G:G)</f>
        <v>48.595999999999997</v>
      </c>
      <c r="J39" s="2">
        <f t="shared" si="16"/>
        <v>3.2240000000000038</v>
      </c>
      <c r="K39" s="2">
        <f t="shared" si="17"/>
        <v>93.224000000000004</v>
      </c>
      <c r="L39" s="2">
        <f t="shared" si="18"/>
        <v>268.65821620161853</v>
      </c>
      <c r="M39" s="2">
        <f>SUMIF(A:A,A39,L:L)</f>
        <v>2606.2223074500507</v>
      </c>
      <c r="N39" s="3">
        <f t="shared" si="19"/>
        <v>0.10308338449626576</v>
      </c>
      <c r="O39" s="6">
        <f t="shared" si="20"/>
        <v>9.7008844333804873</v>
      </c>
      <c r="P39" s="3">
        <f t="shared" si="21"/>
        <v>0.10308338449626576</v>
      </c>
      <c r="Q39" s="3">
        <f>IF(ISNUMBER(P39),SUMIF(A:A,A39,P:P),"")</f>
        <v>0.94091162303339215</v>
      </c>
      <c r="R39" s="3">
        <f t="shared" si="22"/>
        <v>0.10955692540382979</v>
      </c>
      <c r="S39" s="7">
        <f t="shared" si="23"/>
        <v>9.1276749170714027</v>
      </c>
    </row>
    <row r="40" spans="1:19" x14ac:dyDescent="0.3">
      <c r="A40" s="1">
        <v>31</v>
      </c>
      <c r="B40" s="5">
        <v>0.85763888888888884</v>
      </c>
      <c r="C40" s="1" t="s">
        <v>19</v>
      </c>
      <c r="D40" s="1">
        <v>6</v>
      </c>
      <c r="E40" s="1">
        <v>5</v>
      </c>
      <c r="F40" s="1" t="s">
        <v>48</v>
      </c>
      <c r="G40" s="1">
        <v>50.01</v>
      </c>
      <c r="H40" s="1">
        <f>1+COUNTIFS(A:A,A40,G:G,"&gt;"&amp;G40)</f>
        <v>6</v>
      </c>
      <c r="I40" s="2">
        <f>AVERAGEIF(A:A,A40,G:G)</f>
        <v>48.595999999999997</v>
      </c>
      <c r="J40" s="2">
        <f t="shared" si="16"/>
        <v>1.4140000000000015</v>
      </c>
      <c r="K40" s="2">
        <f t="shared" si="17"/>
        <v>91.414000000000001</v>
      </c>
      <c r="L40" s="2">
        <f t="shared" si="18"/>
        <v>241.01037925224966</v>
      </c>
      <c r="M40" s="2">
        <f>SUMIF(A:A,A40,L:L)</f>
        <v>2606.2223074500507</v>
      </c>
      <c r="N40" s="3">
        <f t="shared" si="19"/>
        <v>9.2474989015060724E-2</v>
      </c>
      <c r="O40" s="6">
        <f t="shared" si="20"/>
        <v>10.813734726014808</v>
      </c>
      <c r="P40" s="3">
        <f t="shared" si="21"/>
        <v>9.2474989015060724E-2</v>
      </c>
      <c r="Q40" s="3">
        <f>IF(ISNUMBER(P40),SUMIF(A:A,A40,P:P),"")</f>
        <v>0.94091162303339215</v>
      </c>
      <c r="R40" s="3">
        <f t="shared" si="22"/>
        <v>9.8282332528672425E-2</v>
      </c>
      <c r="S40" s="7">
        <f t="shared" si="23"/>
        <v>10.174768692107147</v>
      </c>
    </row>
    <row r="41" spans="1:19" x14ac:dyDescent="0.3">
      <c r="A41" s="1">
        <v>31</v>
      </c>
      <c r="B41" s="5">
        <v>0.85763888888888884</v>
      </c>
      <c r="C41" s="1" t="s">
        <v>19</v>
      </c>
      <c r="D41" s="1">
        <v>6</v>
      </c>
      <c r="E41" s="1">
        <v>2</v>
      </c>
      <c r="F41" s="1" t="s">
        <v>45</v>
      </c>
      <c r="G41" s="1">
        <v>48.01</v>
      </c>
      <c r="H41" s="1">
        <f>1+COUNTIFS(A:A,A41,G:G,"&gt;"&amp;G41)</f>
        <v>7</v>
      </c>
      <c r="I41" s="2">
        <f>AVERAGEIF(A:A,A41,G:G)</f>
        <v>48.595999999999997</v>
      </c>
      <c r="J41" s="2">
        <f t="shared" si="16"/>
        <v>-0.58599999999999852</v>
      </c>
      <c r="K41" s="2">
        <f t="shared" si="17"/>
        <v>89.414000000000001</v>
      </c>
      <c r="L41" s="2">
        <f t="shared" si="18"/>
        <v>213.75703081977301</v>
      </c>
      <c r="M41" s="2">
        <f>SUMIF(A:A,A41,L:L)</f>
        <v>2606.2223074500507</v>
      </c>
      <c r="N41" s="3">
        <f t="shared" si="19"/>
        <v>8.201795764265199E-2</v>
      </c>
      <c r="O41" s="6">
        <f t="shared" si="20"/>
        <v>12.192451857396259</v>
      </c>
      <c r="P41" s="3">
        <f t="shared" si="21"/>
        <v>8.201795764265199E-2</v>
      </c>
      <c r="Q41" s="3">
        <f>IF(ISNUMBER(P41),SUMIF(A:A,A41,P:P),"")</f>
        <v>0.94091162303339215</v>
      </c>
      <c r="R41" s="3">
        <f t="shared" si="22"/>
        <v>8.7168609287911036E-2</v>
      </c>
      <c r="S41" s="7">
        <f t="shared" si="23"/>
        <v>11.472019665899211</v>
      </c>
    </row>
    <row r="42" spans="1:19" x14ac:dyDescent="0.3">
      <c r="A42" s="1">
        <v>31</v>
      </c>
      <c r="B42" s="5">
        <v>0.85763888888888884</v>
      </c>
      <c r="C42" s="1" t="s">
        <v>19</v>
      </c>
      <c r="D42" s="1">
        <v>6</v>
      </c>
      <c r="E42" s="1">
        <v>7</v>
      </c>
      <c r="F42" s="1" t="s">
        <v>50</v>
      </c>
      <c r="G42" s="1">
        <v>43.54</v>
      </c>
      <c r="H42" s="1">
        <f>1+COUNTIFS(A:A,A42,G:G,"&gt;"&amp;G42)</f>
        <v>8</v>
      </c>
      <c r="I42" s="2">
        <f>AVERAGEIF(A:A,A42,G:G)</f>
        <v>48.595999999999997</v>
      </c>
      <c r="J42" s="2">
        <f t="shared" si="16"/>
        <v>-5.0559999999999974</v>
      </c>
      <c r="K42" s="2">
        <f t="shared" si="17"/>
        <v>84.944000000000003</v>
      </c>
      <c r="L42" s="2">
        <f t="shared" si="18"/>
        <v>163.4717185261315</v>
      </c>
      <c r="M42" s="2">
        <f>SUMIF(A:A,A42,L:L)</f>
        <v>2606.2223074500507</v>
      </c>
      <c r="N42" s="3">
        <f t="shared" si="19"/>
        <v>6.2723628010871252E-2</v>
      </c>
      <c r="O42" s="6">
        <f t="shared" si="20"/>
        <v>15.942955337766497</v>
      </c>
      <c r="P42" s="3">
        <f t="shared" si="21"/>
        <v>6.2723628010871252E-2</v>
      </c>
      <c r="Q42" s="3">
        <f>IF(ISNUMBER(P42),SUMIF(A:A,A42,P:P),"")</f>
        <v>0.94091162303339215</v>
      </c>
      <c r="R42" s="3">
        <f t="shared" si="22"/>
        <v>6.6662613656166131E-2</v>
      </c>
      <c r="S42" s="7">
        <f t="shared" si="23"/>
        <v>15.000911982806759</v>
      </c>
    </row>
    <row r="43" spans="1:19" x14ac:dyDescent="0.3">
      <c r="A43" s="1">
        <v>31</v>
      </c>
      <c r="B43" s="5">
        <v>0.85763888888888884</v>
      </c>
      <c r="C43" s="1" t="s">
        <v>19</v>
      </c>
      <c r="D43" s="1">
        <v>6</v>
      </c>
      <c r="E43" s="1">
        <v>3</v>
      </c>
      <c r="F43" s="1" t="s">
        <v>46</v>
      </c>
      <c r="G43" s="1">
        <v>32.32</v>
      </c>
      <c r="H43" s="1">
        <f>1+COUNTIFS(A:A,A43,G:G,"&gt;"&amp;G43)</f>
        <v>9</v>
      </c>
      <c r="I43" s="2">
        <f>AVERAGEIF(A:A,A43,G:G)</f>
        <v>48.595999999999997</v>
      </c>
      <c r="J43" s="2">
        <f t="shared" si="16"/>
        <v>-16.275999999999996</v>
      </c>
      <c r="K43" s="2">
        <f t="shared" si="17"/>
        <v>73.724000000000004</v>
      </c>
      <c r="L43" s="2">
        <f t="shared" si="18"/>
        <v>83.382628808337714</v>
      </c>
      <c r="M43" s="2">
        <f>SUMIF(A:A,A43,L:L)</f>
        <v>2606.2223074500507</v>
      </c>
      <c r="N43" s="3">
        <f t="shared" si="19"/>
        <v>3.199367474139992E-2</v>
      </c>
      <c r="O43" s="6">
        <f t="shared" si="20"/>
        <v>31.256178231567652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31</v>
      </c>
      <c r="B44" s="5">
        <v>0.85763888888888884</v>
      </c>
      <c r="C44" s="1" t="s">
        <v>19</v>
      </c>
      <c r="D44" s="1">
        <v>6</v>
      </c>
      <c r="E44" s="1">
        <v>10</v>
      </c>
      <c r="F44" s="1" t="s">
        <v>53</v>
      </c>
      <c r="G44" s="1">
        <v>29.55</v>
      </c>
      <c r="H44" s="1">
        <f>1+COUNTIFS(A:A,A44,G:G,"&gt;"&amp;G44)</f>
        <v>10</v>
      </c>
      <c r="I44" s="2">
        <f>AVERAGEIF(A:A,A44,G:G)</f>
        <v>48.595999999999997</v>
      </c>
      <c r="J44" s="2">
        <f t="shared" si="16"/>
        <v>-19.045999999999996</v>
      </c>
      <c r="K44" s="2">
        <f t="shared" si="17"/>
        <v>70.954000000000008</v>
      </c>
      <c r="L44" s="2">
        <f t="shared" si="18"/>
        <v>70.614817353053908</v>
      </c>
      <c r="M44" s="2">
        <f>SUMIF(A:A,A44,L:L)</f>
        <v>2606.2223074500507</v>
      </c>
      <c r="N44" s="3">
        <f t="shared" si="19"/>
        <v>2.7094702225208111E-2</v>
      </c>
      <c r="O44" s="6">
        <f t="shared" si="20"/>
        <v>36.907584061567192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/>
      <c r="B45" s="5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3"/>
      <c r="O45" s="6"/>
      <c r="P45" s="3"/>
      <c r="Q45" s="3"/>
      <c r="R45" s="3"/>
      <c r="S45" s="7"/>
    </row>
    <row r="46" spans="1:19" x14ac:dyDescent="0.3">
      <c r="A46" s="1">
        <v>32</v>
      </c>
      <c r="B46" s="5">
        <v>0.88541666666666663</v>
      </c>
      <c r="C46" s="1" t="s">
        <v>19</v>
      </c>
      <c r="D46" s="1">
        <v>7</v>
      </c>
      <c r="E46" s="1">
        <v>3</v>
      </c>
      <c r="F46" s="1" t="s">
        <v>56</v>
      </c>
      <c r="G46" s="1">
        <v>67.56</v>
      </c>
      <c r="H46" s="1">
        <f>1+COUNTIFS(A:A,A46,G:G,"&gt;"&amp;G46)</f>
        <v>1</v>
      </c>
      <c r="I46" s="2">
        <f>AVERAGEIF(A:A,A46,G:G)</f>
        <v>49.621111111111112</v>
      </c>
      <c r="J46" s="2">
        <f t="shared" si="16"/>
        <v>17.93888888888889</v>
      </c>
      <c r="K46" s="2">
        <f t="shared" si="17"/>
        <v>107.9388888888889</v>
      </c>
      <c r="L46" s="2">
        <f t="shared" si="18"/>
        <v>649.58476347670921</v>
      </c>
      <c r="M46" s="2">
        <f>SUMIF(A:A,A46,L:L)</f>
        <v>2563.6718056874383</v>
      </c>
      <c r="N46" s="3">
        <f t="shared" si="19"/>
        <v>0.25338062463206973</v>
      </c>
      <c r="O46" s="6">
        <f t="shared" si="20"/>
        <v>3.94663167893001</v>
      </c>
      <c r="P46" s="3">
        <f t="shared" si="21"/>
        <v>0.25338062463206973</v>
      </c>
      <c r="Q46" s="3">
        <f>IF(ISNUMBER(P46),SUMIF(A:A,A46,P:P),"")</f>
        <v>0.94083264069301975</v>
      </c>
      <c r="R46" s="3">
        <f t="shared" si="22"/>
        <v>0.26931529973856871</v>
      </c>
      <c r="S46" s="7">
        <f t="shared" si="23"/>
        <v>3.7131199043304473</v>
      </c>
    </row>
    <row r="47" spans="1:19" x14ac:dyDescent="0.3">
      <c r="A47" s="1">
        <v>32</v>
      </c>
      <c r="B47" s="5">
        <v>0.88541666666666663</v>
      </c>
      <c r="C47" s="1" t="s">
        <v>19</v>
      </c>
      <c r="D47" s="1">
        <v>7</v>
      </c>
      <c r="E47" s="1">
        <v>4</v>
      </c>
      <c r="F47" s="1" t="s">
        <v>57</v>
      </c>
      <c r="G47" s="1">
        <v>60.72</v>
      </c>
      <c r="H47" s="1">
        <f>1+COUNTIFS(A:A,A47,G:G,"&gt;"&amp;G47)</f>
        <v>2</v>
      </c>
      <c r="I47" s="2">
        <f>AVERAGEIF(A:A,A47,G:G)</f>
        <v>49.621111111111112</v>
      </c>
      <c r="J47" s="2">
        <f t="shared" si="16"/>
        <v>11.098888888888887</v>
      </c>
      <c r="K47" s="2">
        <f t="shared" si="17"/>
        <v>101.09888888888889</v>
      </c>
      <c r="L47" s="2">
        <f t="shared" si="18"/>
        <v>430.92468641292277</v>
      </c>
      <c r="M47" s="2">
        <f>SUMIF(A:A,A47,L:L)</f>
        <v>2563.6718056874383</v>
      </c>
      <c r="N47" s="3">
        <f t="shared" si="19"/>
        <v>0.16808886592149888</v>
      </c>
      <c r="O47" s="6">
        <f t="shared" si="20"/>
        <v>5.9492340228354061</v>
      </c>
      <c r="P47" s="3">
        <f t="shared" si="21"/>
        <v>0.16808886592149888</v>
      </c>
      <c r="Q47" s="3">
        <f>IF(ISNUMBER(P47),SUMIF(A:A,A47,P:P),"")</f>
        <v>0.94083264069301975</v>
      </c>
      <c r="R47" s="3">
        <f t="shared" si="22"/>
        <v>0.17865968786721109</v>
      </c>
      <c r="S47" s="7">
        <f t="shared" si="23"/>
        <v>5.5972335558049924</v>
      </c>
    </row>
    <row r="48" spans="1:19" x14ac:dyDescent="0.3">
      <c r="A48" s="1">
        <v>32</v>
      </c>
      <c r="B48" s="5">
        <v>0.88541666666666663</v>
      </c>
      <c r="C48" s="1" t="s">
        <v>19</v>
      </c>
      <c r="D48" s="1">
        <v>7</v>
      </c>
      <c r="E48" s="1">
        <v>5</v>
      </c>
      <c r="F48" s="1" t="s">
        <v>58</v>
      </c>
      <c r="G48" s="1">
        <v>59.61</v>
      </c>
      <c r="H48" s="1">
        <f>1+COUNTIFS(A:A,A48,G:G,"&gt;"&amp;G48)</f>
        <v>3</v>
      </c>
      <c r="I48" s="2">
        <f>AVERAGEIF(A:A,A48,G:G)</f>
        <v>49.621111111111112</v>
      </c>
      <c r="J48" s="2">
        <f t="shared" si="16"/>
        <v>9.9888888888888872</v>
      </c>
      <c r="K48" s="2">
        <f t="shared" si="17"/>
        <v>99.98888888888888</v>
      </c>
      <c r="L48" s="2">
        <f t="shared" si="18"/>
        <v>403.15993059466354</v>
      </c>
      <c r="M48" s="2">
        <f>SUMIF(A:A,A48,L:L)</f>
        <v>2563.6718056874383</v>
      </c>
      <c r="N48" s="3">
        <f t="shared" si="19"/>
        <v>0.15725879174559859</v>
      </c>
      <c r="O48" s="6">
        <f t="shared" si="20"/>
        <v>6.3589449524559782</v>
      </c>
      <c r="P48" s="3">
        <f t="shared" si="21"/>
        <v>0.15725879174559859</v>
      </c>
      <c r="Q48" s="3">
        <f>IF(ISNUMBER(P48),SUMIF(A:A,A48,P:P),"")</f>
        <v>0.94083264069301975</v>
      </c>
      <c r="R48" s="3">
        <f t="shared" si="22"/>
        <v>0.16714852880716527</v>
      </c>
      <c r="S48" s="7">
        <f t="shared" si="23"/>
        <v>5.9827029716407072</v>
      </c>
    </row>
    <row r="49" spans="1:19" x14ac:dyDescent="0.3">
      <c r="A49" s="1">
        <v>32</v>
      </c>
      <c r="B49" s="5">
        <v>0.88541666666666663</v>
      </c>
      <c r="C49" s="1" t="s">
        <v>19</v>
      </c>
      <c r="D49" s="1">
        <v>7</v>
      </c>
      <c r="E49" s="1">
        <v>2</v>
      </c>
      <c r="F49" s="1" t="s">
        <v>55</v>
      </c>
      <c r="G49" s="1">
        <v>58.5</v>
      </c>
      <c r="H49" s="1">
        <f>1+COUNTIFS(A:A,A49,G:G,"&gt;"&amp;G49)</f>
        <v>4</v>
      </c>
      <c r="I49" s="2">
        <f>AVERAGEIF(A:A,A49,G:G)</f>
        <v>49.621111111111112</v>
      </c>
      <c r="J49" s="2">
        <f t="shared" si="16"/>
        <v>8.8788888888888877</v>
      </c>
      <c r="K49" s="2">
        <f t="shared" si="17"/>
        <v>98.878888888888895</v>
      </c>
      <c r="L49" s="2">
        <f t="shared" si="18"/>
        <v>377.18407592306352</v>
      </c>
      <c r="M49" s="2">
        <f>SUMIF(A:A,A49,L:L)</f>
        <v>2563.6718056874383</v>
      </c>
      <c r="N49" s="3">
        <f t="shared" si="19"/>
        <v>0.14712650624244905</v>
      </c>
      <c r="O49" s="6">
        <f t="shared" si="20"/>
        <v>6.7968717910836878</v>
      </c>
      <c r="P49" s="3">
        <f t="shared" si="21"/>
        <v>0.14712650624244905</v>
      </c>
      <c r="Q49" s="3">
        <f>IF(ISNUMBER(P49),SUMIF(A:A,A49,P:P),"")</f>
        <v>0.94083264069301975</v>
      </c>
      <c r="R49" s="3">
        <f t="shared" si="22"/>
        <v>0.1563790411587711</v>
      </c>
      <c r="S49" s="7">
        <f t="shared" si="23"/>
        <v>6.3947188356571614</v>
      </c>
    </row>
    <row r="50" spans="1:19" x14ac:dyDescent="0.3">
      <c r="A50" s="1">
        <v>32</v>
      </c>
      <c r="B50" s="5">
        <v>0.88541666666666663</v>
      </c>
      <c r="C50" s="1" t="s">
        <v>19</v>
      </c>
      <c r="D50" s="1">
        <v>7</v>
      </c>
      <c r="E50" s="1">
        <v>6</v>
      </c>
      <c r="F50" s="1" t="s">
        <v>59</v>
      </c>
      <c r="G50" s="1">
        <v>52.05</v>
      </c>
      <c r="H50" s="1">
        <f>1+COUNTIFS(A:A,A50,G:G,"&gt;"&amp;G50)</f>
        <v>5</v>
      </c>
      <c r="I50" s="2">
        <f>AVERAGEIF(A:A,A50,G:G)</f>
        <v>49.621111111111112</v>
      </c>
      <c r="J50" s="2">
        <f t="shared" si="16"/>
        <v>2.4288888888888849</v>
      </c>
      <c r="K50" s="2">
        <f t="shared" si="17"/>
        <v>92.428888888888878</v>
      </c>
      <c r="L50" s="2">
        <f t="shared" si="18"/>
        <v>256.1423471074848</v>
      </c>
      <c r="M50" s="2">
        <f>SUMIF(A:A,A50,L:L)</f>
        <v>2563.6718056874383</v>
      </c>
      <c r="N50" s="3">
        <f t="shared" si="19"/>
        <v>9.9912300216915342E-2</v>
      </c>
      <c r="O50" s="6">
        <f t="shared" si="20"/>
        <v>10.008777676311551</v>
      </c>
      <c r="P50" s="3">
        <f t="shared" si="21"/>
        <v>9.9912300216915342E-2</v>
      </c>
      <c r="Q50" s="3">
        <f>IF(ISNUMBER(P50),SUMIF(A:A,A50,P:P),"")</f>
        <v>0.94083264069301975</v>
      </c>
      <c r="R50" s="3">
        <f t="shared" si="22"/>
        <v>0.10619561428408743</v>
      </c>
      <c r="S50" s="7">
        <f t="shared" si="23"/>
        <v>9.4165847313135416</v>
      </c>
    </row>
    <row r="51" spans="1:19" x14ac:dyDescent="0.3">
      <c r="A51" s="1">
        <v>32</v>
      </c>
      <c r="B51" s="5">
        <v>0.88541666666666663</v>
      </c>
      <c r="C51" s="1" t="s">
        <v>19</v>
      </c>
      <c r="D51" s="1">
        <v>7</v>
      </c>
      <c r="E51" s="1">
        <v>9</v>
      </c>
      <c r="F51" s="1" t="s">
        <v>62</v>
      </c>
      <c r="G51" s="1">
        <v>43.98</v>
      </c>
      <c r="H51" s="1">
        <f>1+COUNTIFS(A:A,A51,G:G,"&gt;"&amp;G51)</f>
        <v>6</v>
      </c>
      <c r="I51" s="2">
        <f>AVERAGEIF(A:A,A51,G:G)</f>
        <v>49.621111111111112</v>
      </c>
      <c r="J51" s="2">
        <f t="shared" si="16"/>
        <v>-5.6411111111111154</v>
      </c>
      <c r="K51" s="2">
        <f t="shared" si="17"/>
        <v>84.358888888888885</v>
      </c>
      <c r="L51" s="2">
        <f t="shared" si="18"/>
        <v>157.83234046619265</v>
      </c>
      <c r="M51" s="2">
        <f>SUMIF(A:A,A51,L:L)</f>
        <v>2563.6718056874383</v>
      </c>
      <c r="N51" s="3">
        <f t="shared" si="19"/>
        <v>6.1564955434640953E-2</v>
      </c>
      <c r="O51" s="6">
        <f t="shared" si="20"/>
        <v>16.243006966221675</v>
      </c>
      <c r="P51" s="3">
        <f t="shared" si="21"/>
        <v>6.1564955434640953E-2</v>
      </c>
      <c r="Q51" s="3">
        <f>IF(ISNUMBER(P51),SUMIF(A:A,A51,P:P),"")</f>
        <v>0.94083264069301975</v>
      </c>
      <c r="R51" s="3">
        <f t="shared" si="22"/>
        <v>6.5436670425562657E-2</v>
      </c>
      <c r="S51" s="7">
        <f t="shared" si="23"/>
        <v>15.281951136825457</v>
      </c>
    </row>
    <row r="52" spans="1:19" x14ac:dyDescent="0.3">
      <c r="A52" s="1">
        <v>32</v>
      </c>
      <c r="B52" s="5">
        <v>0.88541666666666663</v>
      </c>
      <c r="C52" s="1" t="s">
        <v>19</v>
      </c>
      <c r="D52" s="1">
        <v>7</v>
      </c>
      <c r="E52" s="1">
        <v>8</v>
      </c>
      <c r="F52" s="1" t="s">
        <v>61</v>
      </c>
      <c r="G52" s="1">
        <v>41.64</v>
      </c>
      <c r="H52" s="1">
        <f>1+COUNTIFS(A:A,A52,G:G,"&gt;"&amp;G52)</f>
        <v>7</v>
      </c>
      <c r="I52" s="2">
        <f>AVERAGEIF(A:A,A52,G:G)</f>
        <v>49.621111111111112</v>
      </c>
      <c r="J52" s="2">
        <f t="shared" si="16"/>
        <v>-7.9811111111111117</v>
      </c>
      <c r="K52" s="2">
        <f t="shared" si="17"/>
        <v>82.018888888888881</v>
      </c>
      <c r="L52" s="2">
        <f t="shared" si="18"/>
        <v>137.1579708341182</v>
      </c>
      <c r="M52" s="2">
        <f>SUMIF(A:A,A52,L:L)</f>
        <v>2563.6718056874383</v>
      </c>
      <c r="N52" s="3">
        <f t="shared" si="19"/>
        <v>5.3500596499847154E-2</v>
      </c>
      <c r="O52" s="6">
        <f t="shared" si="20"/>
        <v>18.691380384943127</v>
      </c>
      <c r="P52" s="3">
        <f t="shared" si="21"/>
        <v>5.3500596499847154E-2</v>
      </c>
      <c r="Q52" s="3">
        <f>IF(ISNUMBER(P52),SUMIF(A:A,A52,P:P),"")</f>
        <v>0.94083264069301975</v>
      </c>
      <c r="R52" s="3">
        <f t="shared" si="22"/>
        <v>5.6865157718633652E-2</v>
      </c>
      <c r="S52" s="7">
        <f t="shared" si="23"/>
        <v>17.585460765763756</v>
      </c>
    </row>
    <row r="53" spans="1:19" x14ac:dyDescent="0.3">
      <c r="A53" s="1">
        <v>32</v>
      </c>
      <c r="B53" s="5">
        <v>0.88541666666666663</v>
      </c>
      <c r="C53" s="1" t="s">
        <v>19</v>
      </c>
      <c r="D53" s="1">
        <v>7</v>
      </c>
      <c r="E53" s="1">
        <v>7</v>
      </c>
      <c r="F53" s="1" t="s">
        <v>60</v>
      </c>
      <c r="G53" s="1">
        <v>35.369999999999997</v>
      </c>
      <c r="H53" s="1">
        <f>1+COUNTIFS(A:A,A53,G:G,"&gt;"&amp;G53)</f>
        <v>8</v>
      </c>
      <c r="I53" s="2">
        <f>AVERAGEIF(A:A,A53,G:G)</f>
        <v>49.621111111111112</v>
      </c>
      <c r="J53" s="2">
        <f t="shared" si="16"/>
        <v>-14.251111111111115</v>
      </c>
      <c r="K53" s="2">
        <f t="shared" si="17"/>
        <v>75.748888888888885</v>
      </c>
      <c r="L53" s="2">
        <f t="shared" si="18"/>
        <v>94.154150056833544</v>
      </c>
      <c r="M53" s="2">
        <f>SUMIF(A:A,A53,L:L)</f>
        <v>2563.6718056874383</v>
      </c>
      <c r="N53" s="3">
        <f t="shared" si="19"/>
        <v>3.6726288383698354E-2</v>
      </c>
      <c r="O53" s="6">
        <f t="shared" si="20"/>
        <v>27.228452533849531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32</v>
      </c>
      <c r="B54" s="5">
        <v>0.88541666666666663</v>
      </c>
      <c r="C54" s="1" t="s">
        <v>19</v>
      </c>
      <c r="D54" s="1">
        <v>7</v>
      </c>
      <c r="E54" s="1">
        <v>1</v>
      </c>
      <c r="F54" s="1" t="s">
        <v>54</v>
      </c>
      <c r="G54" s="1">
        <v>27.16</v>
      </c>
      <c r="H54" s="1">
        <f>1+COUNTIFS(A:A,A54,G:G,"&gt;"&amp;G54)</f>
        <v>9</v>
      </c>
      <c r="I54" s="2">
        <f>AVERAGEIF(A:A,A54,G:G)</f>
        <v>49.621111111111112</v>
      </c>
      <c r="J54" s="2">
        <f t="shared" si="16"/>
        <v>-22.461111111111112</v>
      </c>
      <c r="K54" s="2">
        <f t="shared" si="17"/>
        <v>67.538888888888891</v>
      </c>
      <c r="L54" s="2">
        <f t="shared" si="18"/>
        <v>57.53154081544961</v>
      </c>
      <c r="M54" s="2">
        <f>SUMIF(A:A,A54,L:L)</f>
        <v>2563.6718056874383</v>
      </c>
      <c r="N54" s="3">
        <f t="shared" si="19"/>
        <v>2.2441070923281757E-2</v>
      </c>
      <c r="O54" s="6">
        <f t="shared" si="20"/>
        <v>44.561153227430786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  <row r="55" spans="1:19" x14ac:dyDescent="0.3">
      <c r="A55" s="1"/>
      <c r="B55" s="5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3"/>
      <c r="O55" s="6"/>
      <c r="P55" s="3"/>
      <c r="Q55" s="3"/>
      <c r="R55" s="3"/>
      <c r="S55" s="7"/>
    </row>
    <row r="56" spans="1:19" x14ac:dyDescent="0.3">
      <c r="A56" s="1">
        <v>33</v>
      </c>
      <c r="B56" s="5">
        <v>0.90625</v>
      </c>
      <c r="C56" s="1" t="s">
        <v>19</v>
      </c>
      <c r="D56" s="1">
        <v>8</v>
      </c>
      <c r="E56" s="1">
        <v>1</v>
      </c>
      <c r="F56" s="1" t="s">
        <v>63</v>
      </c>
      <c r="G56" s="1">
        <v>66.2</v>
      </c>
      <c r="H56" s="1">
        <f>1+COUNTIFS(A:A,A56,G:G,"&gt;"&amp;G56)</f>
        <v>1</v>
      </c>
      <c r="I56" s="2">
        <f>AVERAGEIF(A:A,A56,G:G)</f>
        <v>49.397777777777783</v>
      </c>
      <c r="J56" s="2">
        <f t="shared" si="16"/>
        <v>16.80222222222222</v>
      </c>
      <c r="K56" s="2">
        <f t="shared" si="17"/>
        <v>106.80222222222221</v>
      </c>
      <c r="L56" s="2">
        <f t="shared" si="18"/>
        <v>606.76000461735941</v>
      </c>
      <c r="M56" s="2">
        <f>SUMIF(A:A,A56,L:L)</f>
        <v>2655.344692753853</v>
      </c>
      <c r="N56" s="3">
        <f t="shared" si="19"/>
        <v>0.22850517534433157</v>
      </c>
      <c r="O56" s="6">
        <f t="shared" si="20"/>
        <v>4.376268495858409</v>
      </c>
      <c r="P56" s="3">
        <f t="shared" si="21"/>
        <v>0.22850517534433157</v>
      </c>
      <c r="Q56" s="3">
        <f>IF(ISNUMBER(P56),SUMIF(A:A,A56,P:P),"")</f>
        <v>0.95394363706541141</v>
      </c>
      <c r="R56" s="3">
        <f t="shared" si="22"/>
        <v>0.23953739661944312</v>
      </c>
      <c r="S56" s="7">
        <f t="shared" si="23"/>
        <v>4.1747134857139487</v>
      </c>
    </row>
    <row r="57" spans="1:19" x14ac:dyDescent="0.3">
      <c r="A57" s="1">
        <v>33</v>
      </c>
      <c r="B57" s="5">
        <v>0.90625</v>
      </c>
      <c r="C57" s="1" t="s">
        <v>19</v>
      </c>
      <c r="D57" s="1">
        <v>8</v>
      </c>
      <c r="E57" s="1">
        <v>9</v>
      </c>
      <c r="F57" s="1" t="s">
        <v>71</v>
      </c>
      <c r="G57" s="1">
        <v>64.510000000000005</v>
      </c>
      <c r="H57" s="1">
        <f>1+COUNTIFS(A:A,A57,G:G,"&gt;"&amp;G57)</f>
        <v>2</v>
      </c>
      <c r="I57" s="2">
        <f>AVERAGEIF(A:A,A57,G:G)</f>
        <v>49.397777777777783</v>
      </c>
      <c r="J57" s="2">
        <f t="shared" si="16"/>
        <v>15.112222222222222</v>
      </c>
      <c r="K57" s="2">
        <f t="shared" si="17"/>
        <v>105.11222222222221</v>
      </c>
      <c r="L57" s="2">
        <f t="shared" si="18"/>
        <v>548.25106691491067</v>
      </c>
      <c r="M57" s="2">
        <f>SUMIF(A:A,A57,L:L)</f>
        <v>2655.344692753853</v>
      </c>
      <c r="N57" s="3">
        <f t="shared" si="19"/>
        <v>0.20647077135071323</v>
      </c>
      <c r="O57" s="6">
        <f t="shared" si="20"/>
        <v>4.8433005478600668</v>
      </c>
      <c r="P57" s="3">
        <f t="shared" si="21"/>
        <v>0.20647077135071323</v>
      </c>
      <c r="Q57" s="3">
        <f>IF(ISNUMBER(P57),SUMIF(A:A,A57,P:P),"")</f>
        <v>0.95394363706541141</v>
      </c>
      <c r="R57" s="3">
        <f t="shared" si="22"/>
        <v>0.21643917242938288</v>
      </c>
      <c r="S57" s="7">
        <f t="shared" si="23"/>
        <v>4.6202357400265326</v>
      </c>
    </row>
    <row r="58" spans="1:19" x14ac:dyDescent="0.3">
      <c r="A58" s="1">
        <v>33</v>
      </c>
      <c r="B58" s="5">
        <v>0.90625</v>
      </c>
      <c r="C58" s="1" t="s">
        <v>19</v>
      </c>
      <c r="D58" s="1">
        <v>8</v>
      </c>
      <c r="E58" s="1">
        <v>5</v>
      </c>
      <c r="F58" s="1" t="s">
        <v>67</v>
      </c>
      <c r="G58" s="1">
        <v>62.33</v>
      </c>
      <c r="H58" s="1">
        <f>1+COUNTIFS(A:A,A58,G:G,"&gt;"&amp;G58)</f>
        <v>3</v>
      </c>
      <c r="I58" s="2">
        <f>AVERAGEIF(A:A,A58,G:G)</f>
        <v>49.397777777777783</v>
      </c>
      <c r="J58" s="2">
        <f t="shared" si="16"/>
        <v>12.932222222222215</v>
      </c>
      <c r="K58" s="2">
        <f t="shared" si="17"/>
        <v>102.93222222222221</v>
      </c>
      <c r="L58" s="2">
        <f t="shared" si="18"/>
        <v>481.03177746211094</v>
      </c>
      <c r="M58" s="2">
        <f>SUMIF(A:A,A58,L:L)</f>
        <v>2655.344692753853</v>
      </c>
      <c r="N58" s="3">
        <f t="shared" si="19"/>
        <v>0.18115605810981691</v>
      </c>
      <c r="O58" s="6">
        <f t="shared" si="20"/>
        <v>5.5201024488720076</v>
      </c>
      <c r="P58" s="3">
        <f t="shared" si="21"/>
        <v>0.18115605810981691</v>
      </c>
      <c r="Q58" s="3">
        <f>IF(ISNUMBER(P58),SUMIF(A:A,A58,P:P),"")</f>
        <v>0.95394363706541141</v>
      </c>
      <c r="R58" s="3">
        <f t="shared" si="22"/>
        <v>0.18990226578490729</v>
      </c>
      <c r="S58" s="7">
        <f t="shared" si="23"/>
        <v>5.265866607050647</v>
      </c>
    </row>
    <row r="59" spans="1:19" x14ac:dyDescent="0.3">
      <c r="A59" s="1">
        <v>33</v>
      </c>
      <c r="B59" s="5">
        <v>0.90625</v>
      </c>
      <c r="C59" s="1" t="s">
        <v>19</v>
      </c>
      <c r="D59" s="1">
        <v>8</v>
      </c>
      <c r="E59" s="1">
        <v>4</v>
      </c>
      <c r="F59" s="1" t="s">
        <v>66</v>
      </c>
      <c r="G59" s="1">
        <v>53.59</v>
      </c>
      <c r="H59" s="1">
        <f>1+COUNTIFS(A:A,A59,G:G,"&gt;"&amp;G59)</f>
        <v>4</v>
      </c>
      <c r="I59" s="2">
        <f>AVERAGEIF(A:A,A59,G:G)</f>
        <v>49.397777777777783</v>
      </c>
      <c r="J59" s="2">
        <f t="shared" si="16"/>
        <v>4.1922222222222203</v>
      </c>
      <c r="K59" s="2">
        <f t="shared" si="17"/>
        <v>94.192222222222227</v>
      </c>
      <c r="L59" s="2">
        <f t="shared" si="18"/>
        <v>284.72771377614185</v>
      </c>
      <c r="M59" s="2">
        <f>SUMIF(A:A,A59,L:L)</f>
        <v>2655.344692753853</v>
      </c>
      <c r="N59" s="3">
        <f t="shared" si="19"/>
        <v>0.10722815555853552</v>
      </c>
      <c r="O59" s="6">
        <f t="shared" si="20"/>
        <v>9.3259088043727765</v>
      </c>
      <c r="P59" s="3">
        <f t="shared" si="21"/>
        <v>0.10722815555853552</v>
      </c>
      <c r="Q59" s="3">
        <f>IF(ISNUMBER(P59),SUMIF(A:A,A59,P:P),"")</f>
        <v>0.95394363706541141</v>
      </c>
      <c r="R59" s="3">
        <f t="shared" si="22"/>
        <v>0.11240512687772447</v>
      </c>
      <c r="S59" s="7">
        <f t="shared" si="23"/>
        <v>8.8963913637837084</v>
      </c>
    </row>
    <row r="60" spans="1:19" x14ac:dyDescent="0.3">
      <c r="A60" s="1">
        <v>33</v>
      </c>
      <c r="B60" s="5">
        <v>0.90625</v>
      </c>
      <c r="C60" s="1" t="s">
        <v>19</v>
      </c>
      <c r="D60" s="1">
        <v>8</v>
      </c>
      <c r="E60" s="1">
        <v>8</v>
      </c>
      <c r="F60" s="1" t="s">
        <v>70</v>
      </c>
      <c r="G60" s="1">
        <v>53.22</v>
      </c>
      <c r="H60" s="1">
        <f>1+COUNTIFS(A:A,A60,G:G,"&gt;"&amp;G60)</f>
        <v>5</v>
      </c>
      <c r="I60" s="2">
        <f>AVERAGEIF(A:A,A60,G:G)</f>
        <v>49.397777777777783</v>
      </c>
      <c r="J60" s="2">
        <f t="shared" si="16"/>
        <v>3.8222222222222157</v>
      </c>
      <c r="K60" s="2">
        <f t="shared" si="17"/>
        <v>93.822222222222223</v>
      </c>
      <c r="L60" s="2">
        <f t="shared" si="18"/>
        <v>278.47640479910751</v>
      </c>
      <c r="M60" s="2">
        <f>SUMIF(A:A,A60,L:L)</f>
        <v>2655.344692753853</v>
      </c>
      <c r="N60" s="3">
        <f t="shared" si="19"/>
        <v>0.10487391921622806</v>
      </c>
      <c r="O60" s="6">
        <f t="shared" si="20"/>
        <v>9.5352591709499226</v>
      </c>
      <c r="P60" s="3">
        <f t="shared" si="21"/>
        <v>0.10487391921622806</v>
      </c>
      <c r="Q60" s="3">
        <f>IF(ISNUMBER(P60),SUMIF(A:A,A60,P:P),"")</f>
        <v>0.95394363706541141</v>
      </c>
      <c r="R60" s="3">
        <f t="shared" si="22"/>
        <v>0.10993722809331649</v>
      </c>
      <c r="S60" s="7">
        <f t="shared" si="23"/>
        <v>9.0960998138972897</v>
      </c>
    </row>
    <row r="61" spans="1:19" x14ac:dyDescent="0.3">
      <c r="A61" s="1">
        <v>33</v>
      </c>
      <c r="B61" s="5">
        <v>0.90625</v>
      </c>
      <c r="C61" s="1" t="s">
        <v>19</v>
      </c>
      <c r="D61" s="1">
        <v>8</v>
      </c>
      <c r="E61" s="1">
        <v>2</v>
      </c>
      <c r="F61" s="1" t="s">
        <v>64</v>
      </c>
      <c r="G61" s="1">
        <v>45.19</v>
      </c>
      <c r="H61" s="1">
        <f>1+COUNTIFS(A:A,A61,G:G,"&gt;"&amp;G61)</f>
        <v>6</v>
      </c>
      <c r="I61" s="2">
        <f>AVERAGEIF(A:A,A61,G:G)</f>
        <v>49.397777777777783</v>
      </c>
      <c r="J61" s="2">
        <f t="shared" si="16"/>
        <v>-4.2077777777777854</v>
      </c>
      <c r="K61" s="2">
        <f t="shared" si="17"/>
        <v>85.792222222222222</v>
      </c>
      <c r="L61" s="2">
        <f t="shared" si="18"/>
        <v>172.00668345126644</v>
      </c>
      <c r="M61" s="2">
        <f>SUMIF(A:A,A61,L:L)</f>
        <v>2655.344692753853</v>
      </c>
      <c r="N61" s="3">
        <f t="shared" si="19"/>
        <v>6.4777534879239582E-2</v>
      </c>
      <c r="O61" s="6">
        <f t="shared" si="20"/>
        <v>15.437450682003151</v>
      </c>
      <c r="P61" s="3">
        <f t="shared" si="21"/>
        <v>6.4777534879239582E-2</v>
      </c>
      <c r="Q61" s="3">
        <f>IF(ISNUMBER(P61),SUMIF(A:A,A61,P:P),"")</f>
        <v>0.95394363706541141</v>
      </c>
      <c r="R61" s="3">
        <f t="shared" si="22"/>
        <v>6.7904991827937328E-2</v>
      </c>
      <c r="S61" s="7">
        <f t="shared" si="23"/>
        <v>14.726457850608003</v>
      </c>
    </row>
    <row r="62" spans="1:19" x14ac:dyDescent="0.3">
      <c r="A62" s="1">
        <v>33</v>
      </c>
      <c r="B62" s="5">
        <v>0.90625</v>
      </c>
      <c r="C62" s="1" t="s">
        <v>19</v>
      </c>
      <c r="D62" s="1">
        <v>8</v>
      </c>
      <c r="E62" s="1">
        <v>3</v>
      </c>
      <c r="F62" s="1" t="s">
        <v>65</v>
      </c>
      <c r="G62" s="1">
        <v>44.17</v>
      </c>
      <c r="H62" s="1">
        <f>1+COUNTIFS(A:A,A62,G:G,"&gt;"&amp;G62)</f>
        <v>7</v>
      </c>
      <c r="I62" s="2">
        <f>AVERAGEIF(A:A,A62,G:G)</f>
        <v>49.397777777777783</v>
      </c>
      <c r="J62" s="2">
        <f t="shared" si="16"/>
        <v>-5.2277777777777814</v>
      </c>
      <c r="K62" s="2">
        <f t="shared" si="17"/>
        <v>84.772222222222211</v>
      </c>
      <c r="L62" s="2">
        <f t="shared" si="18"/>
        <v>161.79552284705125</v>
      </c>
      <c r="M62" s="2">
        <f>SUMIF(A:A,A62,L:L)</f>
        <v>2655.344692753853</v>
      </c>
      <c r="N62" s="3">
        <f t="shared" si="19"/>
        <v>6.0932022606546579E-2</v>
      </c>
      <c r="O62" s="6">
        <f t="shared" si="20"/>
        <v>16.411731585823958</v>
      </c>
      <c r="P62" s="3">
        <f t="shared" si="21"/>
        <v>6.0932022606546579E-2</v>
      </c>
      <c r="Q62" s="3">
        <f>IF(ISNUMBER(P62),SUMIF(A:A,A62,P:P),"")</f>
        <v>0.95394363706541141</v>
      </c>
      <c r="R62" s="3">
        <f t="shared" si="22"/>
        <v>6.3873818367288407E-2</v>
      </c>
      <c r="S62" s="7">
        <f t="shared" si="23"/>
        <v>15.655866919522198</v>
      </c>
    </row>
    <row r="63" spans="1:19" x14ac:dyDescent="0.3">
      <c r="A63" s="1">
        <v>33</v>
      </c>
      <c r="B63" s="5">
        <v>0.90625</v>
      </c>
      <c r="C63" s="1" t="s">
        <v>19</v>
      </c>
      <c r="D63" s="1">
        <v>8</v>
      </c>
      <c r="E63" s="1">
        <v>6</v>
      </c>
      <c r="F63" s="1" t="s">
        <v>68</v>
      </c>
      <c r="G63" s="1">
        <v>30.68</v>
      </c>
      <c r="H63" s="1">
        <f>1+COUNTIFS(A:A,A63,G:G,"&gt;"&amp;G63)</f>
        <v>8</v>
      </c>
      <c r="I63" s="2">
        <f>AVERAGEIF(A:A,A63,G:G)</f>
        <v>49.397777777777783</v>
      </c>
      <c r="J63" s="2">
        <f t="shared" si="16"/>
        <v>-18.717777777777783</v>
      </c>
      <c r="K63" s="2">
        <f t="shared" si="17"/>
        <v>71.282222222222217</v>
      </c>
      <c r="L63" s="2">
        <f t="shared" si="18"/>
        <v>72.019242001598656</v>
      </c>
      <c r="M63" s="2">
        <f>SUMIF(A:A,A63,L:L)</f>
        <v>2655.344692753853</v>
      </c>
      <c r="N63" s="3">
        <f t="shared" si="19"/>
        <v>2.7122370288923822E-2</v>
      </c>
      <c r="O63" s="6">
        <f t="shared" si="20"/>
        <v>36.869933908703324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>
        <v>33</v>
      </c>
      <c r="B64" s="5">
        <v>0.90625</v>
      </c>
      <c r="C64" s="1" t="s">
        <v>19</v>
      </c>
      <c r="D64" s="1">
        <v>8</v>
      </c>
      <c r="E64" s="1">
        <v>7</v>
      </c>
      <c r="F64" s="1" t="s">
        <v>69</v>
      </c>
      <c r="G64" s="1">
        <v>24.69</v>
      </c>
      <c r="H64" s="1">
        <f>1+COUNTIFS(A:A,A64,G:G,"&gt;"&amp;G64)</f>
        <v>9</v>
      </c>
      <c r="I64" s="2">
        <f>AVERAGEIF(A:A,A64,G:G)</f>
        <v>49.397777777777783</v>
      </c>
      <c r="J64" s="2">
        <f t="shared" si="16"/>
        <v>-24.707777777777782</v>
      </c>
      <c r="K64" s="2">
        <f t="shared" si="17"/>
        <v>65.292222222222222</v>
      </c>
      <c r="L64" s="2">
        <f t="shared" si="18"/>
        <v>50.276276884306263</v>
      </c>
      <c r="M64" s="2">
        <f>SUMIF(A:A,A64,L:L)</f>
        <v>2655.344692753853</v>
      </c>
      <c r="N64" s="3">
        <f t="shared" si="19"/>
        <v>1.8933992645664706E-2</v>
      </c>
      <c r="O64" s="6">
        <f t="shared" si="20"/>
        <v>52.815062238284369</v>
      </c>
      <c r="P64" s="3" t="str">
        <f t="shared" si="21"/>
        <v/>
      </c>
      <c r="Q64" s="3" t="str">
        <f>IF(ISNUMBER(P64),SUMIF(A:A,A64,P:P),"")</f>
        <v/>
      </c>
      <c r="R64" s="3" t="str">
        <f t="shared" si="22"/>
        <v/>
      </c>
      <c r="S64" s="7" t="str">
        <f t="shared" si="23"/>
        <v/>
      </c>
    </row>
  </sheetData>
  <autoFilter ref="A7:S7" xr:uid="{00000000-0009-0000-0000-000000000000}"/>
  <sortState xmlns:xlrd2="http://schemas.microsoft.com/office/spreadsheetml/2017/richdata2" ref="A8:T64">
    <sortCondition ref="B8:B64"/>
    <sortCondition ref="H8:H6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07122022 - Launceston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2022-12-06T21:57:07Z</cp:lastPrinted>
  <dcterms:created xsi:type="dcterms:W3CDTF">2016-03-11T05:58:01Z</dcterms:created>
  <dcterms:modified xsi:type="dcterms:W3CDTF">2022-12-06T21:57:13Z</dcterms:modified>
</cp:coreProperties>
</file>