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DD7D6DF5-9403-466C-AB9B-A0529CA621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0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20072022 - PREMIUM'!$A$8:$S$13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I33" i="1"/>
  <c r="J33" i="1" s="1"/>
  <c r="K33" i="1" s="1"/>
  <c r="L33" i="1" s="1"/>
  <c r="H32" i="1"/>
  <c r="I32" i="1"/>
  <c r="J32" i="1" s="1"/>
  <c r="K32" i="1" s="1"/>
  <c r="L32" i="1" s="1"/>
  <c r="H36" i="1"/>
  <c r="I36" i="1"/>
  <c r="J36" i="1" s="1"/>
  <c r="K36" i="1" s="1"/>
  <c r="L36" i="1" s="1"/>
  <c r="H39" i="1"/>
  <c r="I39" i="1"/>
  <c r="J39" i="1" s="1"/>
  <c r="K39" i="1" s="1"/>
  <c r="L39" i="1" s="1"/>
  <c r="H35" i="1"/>
  <c r="I35" i="1"/>
  <c r="J35" i="1" s="1"/>
  <c r="K35" i="1" s="1"/>
  <c r="L35" i="1" s="1"/>
  <c r="H34" i="1"/>
  <c r="I34" i="1"/>
  <c r="J34" i="1" s="1"/>
  <c r="K34" i="1" s="1"/>
  <c r="L34" i="1" s="1"/>
  <c r="H37" i="1"/>
  <c r="I37" i="1"/>
  <c r="J37" i="1" s="1"/>
  <c r="K37" i="1" s="1"/>
  <c r="L37" i="1" s="1"/>
  <c r="H38" i="1"/>
  <c r="I38" i="1"/>
  <c r="J38" i="1" s="1"/>
  <c r="K38" i="1" s="1"/>
  <c r="L38" i="1" s="1"/>
  <c r="H40" i="1"/>
  <c r="I40" i="1"/>
  <c r="J40" i="1" s="1"/>
  <c r="K40" i="1" s="1"/>
  <c r="L40" i="1" s="1"/>
  <c r="H23" i="1"/>
  <c r="I23" i="1"/>
  <c r="J23" i="1" s="1"/>
  <c r="K23" i="1" s="1"/>
  <c r="L23" i="1" s="1"/>
  <c r="H29" i="1"/>
  <c r="I29" i="1"/>
  <c r="J29" i="1" s="1"/>
  <c r="K29" i="1" s="1"/>
  <c r="L29" i="1" s="1"/>
  <c r="H25" i="1"/>
  <c r="I25" i="1"/>
  <c r="J25" i="1" s="1"/>
  <c r="K25" i="1" s="1"/>
  <c r="L25" i="1" s="1"/>
  <c r="H27" i="1"/>
  <c r="I27" i="1"/>
  <c r="J27" i="1" s="1"/>
  <c r="K27" i="1" s="1"/>
  <c r="L27" i="1" s="1"/>
  <c r="H28" i="1"/>
  <c r="I28" i="1"/>
  <c r="J28" i="1" s="1"/>
  <c r="K28" i="1" s="1"/>
  <c r="L28" i="1" s="1"/>
  <c r="H30" i="1"/>
  <c r="I30" i="1"/>
  <c r="J30" i="1" s="1"/>
  <c r="K30" i="1" s="1"/>
  <c r="L30" i="1" s="1"/>
  <c r="H31" i="1"/>
  <c r="I31" i="1"/>
  <c r="J31" i="1" s="1"/>
  <c r="K31" i="1" s="1"/>
  <c r="L31" i="1" s="1"/>
  <c r="H24" i="1"/>
  <c r="I24" i="1"/>
  <c r="J24" i="1" s="1"/>
  <c r="K24" i="1" s="1"/>
  <c r="L24" i="1" s="1"/>
  <c r="H26" i="1"/>
  <c r="I26" i="1"/>
  <c r="J26" i="1" s="1"/>
  <c r="K26" i="1" s="1"/>
  <c r="L26" i="1" s="1"/>
  <c r="H22" i="1"/>
  <c r="I22" i="1"/>
  <c r="J22" i="1" s="1"/>
  <c r="K22" i="1" s="1"/>
  <c r="L22" i="1" s="1"/>
  <c r="H20" i="1"/>
  <c r="I20" i="1"/>
  <c r="J20" i="1" s="1"/>
  <c r="K20" i="1" s="1"/>
  <c r="L20" i="1" s="1"/>
  <c r="H19" i="1"/>
  <c r="I19" i="1"/>
  <c r="J19" i="1" s="1"/>
  <c r="K19" i="1" s="1"/>
  <c r="L19" i="1" s="1"/>
  <c r="H21" i="1"/>
  <c r="I21" i="1"/>
  <c r="J21" i="1" s="1"/>
  <c r="K21" i="1" s="1"/>
  <c r="L21" i="1" s="1"/>
  <c r="H10" i="1"/>
  <c r="I10" i="1"/>
  <c r="J10" i="1" s="1"/>
  <c r="K10" i="1" s="1"/>
  <c r="L10" i="1" s="1"/>
  <c r="H12" i="1"/>
  <c r="I12" i="1"/>
  <c r="J12" i="1" s="1"/>
  <c r="K12" i="1" s="1"/>
  <c r="L12" i="1" s="1"/>
  <c r="H11" i="1"/>
  <c r="I11" i="1"/>
  <c r="J11" i="1" s="1"/>
  <c r="K11" i="1" s="1"/>
  <c r="L11" i="1" s="1"/>
  <c r="H9" i="1"/>
  <c r="I9" i="1"/>
  <c r="J9" i="1" s="1"/>
  <c r="K9" i="1" s="1"/>
  <c r="L9" i="1" s="1"/>
  <c r="H13" i="1"/>
  <c r="I13" i="1"/>
  <c r="J13" i="1" s="1"/>
  <c r="K13" i="1" s="1"/>
  <c r="L13" i="1" s="1"/>
  <c r="H15" i="1"/>
  <c r="I15" i="1"/>
  <c r="J15" i="1" s="1"/>
  <c r="K15" i="1" s="1"/>
  <c r="L15" i="1" s="1"/>
  <c r="H16" i="1"/>
  <c r="I16" i="1"/>
  <c r="J16" i="1" s="1"/>
  <c r="K16" i="1" s="1"/>
  <c r="L16" i="1" s="1"/>
  <c r="H14" i="1"/>
  <c r="I14" i="1"/>
  <c r="J14" i="1" s="1"/>
  <c r="K14" i="1" s="1"/>
  <c r="L14" i="1" s="1"/>
  <c r="H17" i="1"/>
  <c r="I17" i="1"/>
  <c r="J17" i="1" s="1"/>
  <c r="K17" i="1" s="1"/>
  <c r="L17" i="1" s="1"/>
  <c r="H18" i="1"/>
  <c r="I18" i="1"/>
  <c r="J18" i="1" s="1"/>
  <c r="K18" i="1" s="1"/>
  <c r="L18" i="1" s="1"/>
  <c r="M38" i="1" l="1"/>
  <c r="N38" i="1" s="1"/>
  <c r="O38" i="1" s="1"/>
  <c r="P38" i="1" s="1"/>
  <c r="M35" i="1"/>
  <c r="N35" i="1" s="1"/>
  <c r="O35" i="1" s="1"/>
  <c r="P35" i="1" s="1"/>
  <c r="M37" i="1"/>
  <c r="N37" i="1" s="1"/>
  <c r="O37" i="1" s="1"/>
  <c r="P37" i="1" s="1"/>
  <c r="M36" i="1"/>
  <c r="N36" i="1" s="1"/>
  <c r="O36" i="1" s="1"/>
  <c r="P36" i="1" s="1"/>
  <c r="M40" i="1"/>
  <c r="N40" i="1" s="1"/>
  <c r="O40" i="1" s="1"/>
  <c r="P40" i="1" s="1"/>
  <c r="M39" i="1"/>
  <c r="N39" i="1" s="1"/>
  <c r="O39" i="1" s="1"/>
  <c r="P39" i="1" s="1"/>
  <c r="M34" i="1"/>
  <c r="N34" i="1" s="1"/>
  <c r="O34" i="1" s="1"/>
  <c r="P34" i="1" s="1"/>
  <c r="M33" i="1"/>
  <c r="N33" i="1" s="1"/>
  <c r="O33" i="1" s="1"/>
  <c r="P33" i="1" s="1"/>
  <c r="M32" i="1"/>
  <c r="N32" i="1" s="1"/>
  <c r="O32" i="1" s="1"/>
  <c r="P32" i="1" s="1"/>
  <c r="M29" i="1"/>
  <c r="N29" i="1" s="1"/>
  <c r="O29" i="1" s="1"/>
  <c r="P29" i="1" s="1"/>
  <c r="M23" i="1"/>
  <c r="N23" i="1" s="1"/>
  <c r="O23" i="1" s="1"/>
  <c r="P23" i="1" s="1"/>
  <c r="M25" i="1"/>
  <c r="N25" i="1" s="1"/>
  <c r="O25" i="1" s="1"/>
  <c r="P25" i="1" s="1"/>
  <c r="M28" i="1"/>
  <c r="N28" i="1" s="1"/>
  <c r="O28" i="1" s="1"/>
  <c r="P28" i="1" s="1"/>
  <c r="M26" i="1"/>
  <c r="N26" i="1" s="1"/>
  <c r="O26" i="1" s="1"/>
  <c r="P26" i="1" s="1"/>
  <c r="M30" i="1"/>
  <c r="N30" i="1" s="1"/>
  <c r="O30" i="1" s="1"/>
  <c r="P30" i="1" s="1"/>
  <c r="M27" i="1"/>
  <c r="N27" i="1" s="1"/>
  <c r="O27" i="1" s="1"/>
  <c r="P27" i="1" s="1"/>
  <c r="M31" i="1"/>
  <c r="N31" i="1" s="1"/>
  <c r="O31" i="1" s="1"/>
  <c r="P31" i="1" s="1"/>
  <c r="M24" i="1"/>
  <c r="N24" i="1" s="1"/>
  <c r="O24" i="1" s="1"/>
  <c r="P24" i="1" s="1"/>
  <c r="M20" i="1"/>
  <c r="N20" i="1" s="1"/>
  <c r="O20" i="1" s="1"/>
  <c r="P20" i="1" s="1"/>
  <c r="M21" i="1"/>
  <c r="N21" i="1" s="1"/>
  <c r="O21" i="1" s="1"/>
  <c r="P21" i="1" s="1"/>
  <c r="M19" i="1"/>
  <c r="N19" i="1" s="1"/>
  <c r="O19" i="1" s="1"/>
  <c r="P19" i="1" s="1"/>
  <c r="M22" i="1"/>
  <c r="N22" i="1" s="1"/>
  <c r="O22" i="1" s="1"/>
  <c r="P22" i="1" s="1"/>
  <c r="M18" i="1"/>
  <c r="N18" i="1" s="1"/>
  <c r="O18" i="1" s="1"/>
  <c r="P18" i="1" s="1"/>
  <c r="M17" i="1"/>
  <c r="N17" i="1" s="1"/>
  <c r="O17" i="1" s="1"/>
  <c r="P17" i="1" s="1"/>
  <c r="M16" i="1"/>
  <c r="N16" i="1" s="1"/>
  <c r="O16" i="1" s="1"/>
  <c r="P16" i="1" s="1"/>
  <c r="M11" i="1"/>
  <c r="N11" i="1" s="1"/>
  <c r="O11" i="1" s="1"/>
  <c r="P11" i="1" s="1"/>
  <c r="M12" i="1"/>
  <c r="N12" i="1" s="1"/>
  <c r="O12" i="1" s="1"/>
  <c r="P12" i="1" s="1"/>
  <c r="M10" i="1"/>
  <c r="N10" i="1" s="1"/>
  <c r="O10" i="1" s="1"/>
  <c r="P10" i="1" s="1"/>
  <c r="M9" i="1"/>
  <c r="N9" i="1" s="1"/>
  <c r="O9" i="1" s="1"/>
  <c r="P9" i="1" s="1"/>
  <c r="M15" i="1"/>
  <c r="N15" i="1" s="1"/>
  <c r="O15" i="1" s="1"/>
  <c r="P15" i="1" s="1"/>
  <c r="M14" i="1"/>
  <c r="N14" i="1" s="1"/>
  <c r="O14" i="1" s="1"/>
  <c r="P14" i="1" s="1"/>
  <c r="M13" i="1"/>
  <c r="N13" i="1" s="1"/>
  <c r="O13" i="1" s="1"/>
  <c r="P13" i="1" s="1"/>
  <c r="Q34" i="1" l="1"/>
  <c r="R34" i="1" s="1"/>
  <c r="S34" i="1" s="1"/>
  <c r="Q36" i="1"/>
  <c r="R36" i="1" s="1"/>
  <c r="S36" i="1" s="1"/>
  <c r="Q35" i="1"/>
  <c r="R35" i="1" s="1"/>
  <c r="S35" i="1" s="1"/>
  <c r="Q33" i="1"/>
  <c r="R33" i="1" s="1"/>
  <c r="S33" i="1" s="1"/>
  <c r="Q39" i="1"/>
  <c r="R39" i="1" s="1"/>
  <c r="S39" i="1" s="1"/>
  <c r="Q40" i="1"/>
  <c r="R40" i="1" s="1"/>
  <c r="S40" i="1" s="1"/>
  <c r="Q38" i="1"/>
  <c r="R38" i="1" s="1"/>
  <c r="S38" i="1" s="1"/>
  <c r="Q32" i="1"/>
  <c r="R32" i="1" s="1"/>
  <c r="S32" i="1" s="1"/>
  <c r="Q37" i="1"/>
  <c r="R37" i="1" s="1"/>
  <c r="S37" i="1" s="1"/>
  <c r="Q29" i="1"/>
  <c r="R29" i="1" s="1"/>
  <c r="S29" i="1" s="1"/>
  <c r="Q30" i="1"/>
  <c r="R30" i="1" s="1"/>
  <c r="S30" i="1" s="1"/>
  <c r="Q27" i="1"/>
  <c r="R27" i="1" s="1"/>
  <c r="S27" i="1" s="1"/>
  <c r="Q28" i="1"/>
  <c r="R28" i="1" s="1"/>
  <c r="S28" i="1" s="1"/>
  <c r="Q24" i="1"/>
  <c r="R24" i="1" s="1"/>
  <c r="S24" i="1" s="1"/>
  <c r="Q26" i="1"/>
  <c r="R26" i="1" s="1"/>
  <c r="S26" i="1" s="1"/>
  <c r="Q31" i="1"/>
  <c r="R31" i="1" s="1"/>
  <c r="S31" i="1" s="1"/>
  <c r="Q25" i="1"/>
  <c r="R25" i="1" s="1"/>
  <c r="S25" i="1" s="1"/>
  <c r="Q23" i="1"/>
  <c r="R23" i="1" s="1"/>
  <c r="S23" i="1" s="1"/>
  <c r="Q20" i="1"/>
  <c r="R20" i="1" s="1"/>
  <c r="S20" i="1" s="1"/>
  <c r="Q22" i="1"/>
  <c r="R22" i="1" s="1"/>
  <c r="S22" i="1" s="1"/>
  <c r="Q21" i="1"/>
  <c r="R21" i="1" s="1"/>
  <c r="S21" i="1" s="1"/>
  <c r="Q19" i="1"/>
  <c r="R19" i="1" s="1"/>
  <c r="S19" i="1" s="1"/>
  <c r="Q10" i="1"/>
  <c r="R10" i="1" s="1"/>
  <c r="S10" i="1" s="1"/>
  <c r="Q14" i="1"/>
  <c r="R14" i="1" s="1"/>
  <c r="S14" i="1" s="1"/>
  <c r="Q9" i="1"/>
  <c r="R9" i="1" s="1"/>
  <c r="S9" i="1" s="1"/>
  <c r="Q15" i="1"/>
  <c r="R15" i="1" s="1"/>
  <c r="S15" i="1" s="1"/>
  <c r="Q18" i="1"/>
  <c r="R18" i="1" s="1"/>
  <c r="S18" i="1" s="1"/>
  <c r="Q11" i="1"/>
  <c r="R11" i="1" s="1"/>
  <c r="S11" i="1" s="1"/>
  <c r="Q16" i="1"/>
  <c r="R16" i="1" s="1"/>
  <c r="S16" i="1" s="1"/>
  <c r="Q17" i="1"/>
  <c r="R17" i="1" s="1"/>
  <c r="S17" i="1" s="1"/>
  <c r="Q13" i="1"/>
  <c r="R13" i="1" s="1"/>
  <c r="S13" i="1" s="1"/>
  <c r="Q12" i="1"/>
  <c r="R12" i="1" s="1"/>
  <c r="S12" i="1" s="1"/>
</calcChain>
</file>

<file path=xl/sharedStrings.xml><?xml version="1.0" encoding="utf-8"?>
<sst xmlns="http://schemas.openxmlformats.org/spreadsheetml/2006/main" count="83" uniqueCount="52">
  <si>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</si>
  <si>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</si>
  <si>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</si>
  <si>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</si>
  <si>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</si>
  <si>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</si>
  <si>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</si>
  <si>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</si>
  <si>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</si>
  <si>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</si>
  <si>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</si>
  <si>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</si>
  <si>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</si>
  <si>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</si>
  <si>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</si>
  <si>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</si>
  <si>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</si>
  <si>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</si>
  <si>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</si>
  <si>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Randwick Kensington</t>
  </si>
  <si>
    <t xml:space="preserve">Icecrusher          </t>
  </si>
  <si>
    <t xml:space="preserve">Notions             </t>
  </si>
  <si>
    <t xml:space="preserve">Miss Scalini        </t>
  </si>
  <si>
    <t xml:space="preserve">Awesome Choice      </t>
  </si>
  <si>
    <t xml:space="preserve">Songbird Serenade   </t>
  </si>
  <si>
    <t xml:space="preserve">Zounique            </t>
  </si>
  <si>
    <t xml:space="preserve">Steplee             </t>
  </si>
  <si>
    <t xml:space="preserve">Chateaux Park       </t>
  </si>
  <si>
    <t xml:space="preserve">Adios Steve         </t>
  </si>
  <si>
    <t xml:space="preserve">Roseirro            </t>
  </si>
  <si>
    <t xml:space="preserve">Wild Chap           </t>
  </si>
  <si>
    <t xml:space="preserve">The Catch           </t>
  </si>
  <si>
    <t xml:space="preserve">Harveys Way         </t>
  </si>
  <si>
    <t xml:space="preserve">Tympanist           </t>
  </si>
  <si>
    <t xml:space="preserve">Quick Tempo         </t>
  </si>
  <si>
    <t xml:space="preserve">Affinity Beyond     </t>
  </si>
  <si>
    <t xml:space="preserve">Leave Me Some       </t>
  </si>
  <si>
    <t xml:space="preserve">Destinys Bounty     </t>
  </si>
  <si>
    <t xml:space="preserve">Jacquine Reward     </t>
  </si>
  <si>
    <t xml:space="preserve">Lennon              </t>
  </si>
  <si>
    <t xml:space="preserve">Shores Of Avalon    </t>
  </si>
  <si>
    <t xml:space="preserve">Glacier Queen       </t>
  </si>
  <si>
    <t xml:space="preserve">Eye See Things      </t>
  </si>
  <si>
    <t xml:space="preserve">Calgary Queen       </t>
  </si>
  <si>
    <t xml:space="preserve">Narvaez             </t>
  </si>
  <si>
    <t xml:space="preserve">Spangler            </t>
  </si>
  <si>
    <t xml:space="preserve">Juventus            </t>
  </si>
  <si>
    <t xml:space="preserve">Adelaides Light     </t>
  </si>
  <si>
    <t xml:space="preserve">Tawfiq Lass         </t>
  </si>
  <si>
    <t xml:space="preserve">Legend Has It       </t>
  </si>
  <si>
    <t xml:space="preserve">Tuhinga             </t>
  </si>
  <si>
    <t xml:space="preserve">Reoffender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</si>
</sst>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6</xdr:row>
      <xdr:rowOff>35381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710091-A0F8-2491-44FB-CA33AD7C1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0400" cy="1132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40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S15" sqref="S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24.2187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6</v>
      </c>
      <c r="B9" s="5">
        <v>0.58333333333333337</v>
      </c>
      <c r="C9" s="1" t="s">
        <v>19</v>
      </c>
      <c r="D9" s="1">
        <v>3</v>
      </c>
      <c r="E9" s="1">
        <v>5</v>
      </c>
      <c r="F9" s="1" t="s">
        <v>23</v>
      </c>
      <c r="G9" s="1">
        <v>60.87</v>
      </c>
      <c r="H9" s="1">
        <f>1+COUNTIFS(A:A,A9,G:G,"&gt;"&amp;G9)</f>
        <v>1</v>
      </c>
      <c r="I9" s="2">
        <f>AVERAGEIF(A:A,A9,G:G)</f>
        <v>49.142000000000003</v>
      </c>
      <c r="J9" s="2">
        <f t="shared" ref="J9:J13" si="0">G9-I9</f>
        <v>11.727999999999994</v>
      </c>
      <c r="K9" s="2">
        <f t="shared" ref="K9:K13" si="1">90+J9</f>
        <v>101.72799999999999</v>
      </c>
      <c r="L9" s="2">
        <f t="shared" ref="L9:L13" si="2">EXP(0.06*K9)</f>
        <v>447.50154937525986</v>
      </c>
      <c r="M9" s="2">
        <f>SUMIF(A:A,A9,L:L)</f>
        <v>1287.8811039471932</v>
      </c>
      <c r="N9" s="3">
        <f t="shared" ref="N9:N13" si="3">L9/M9</f>
        <v>0.34747116640171521</v>
      </c>
      <c r="O9" s="6">
        <f t="shared" ref="O9:O13" si="4">1/N9</f>
        <v>2.8779366367449581</v>
      </c>
      <c r="P9" s="3">
        <f t="shared" ref="P9:P13" si="5">IF(O9&gt;21,"",N9)</f>
        <v>0.34747116640171521</v>
      </c>
      <c r="Q9" s="3">
        <f>IF(ISNUMBER(P9),SUMIF(A:A,A9,P:P),"")</f>
        <v>1</v>
      </c>
      <c r="R9" s="3">
        <f t="shared" ref="R9:R13" si="6">IFERROR(P9*(1/Q9),"")</f>
        <v>0.34747116640171521</v>
      </c>
      <c r="S9" s="7">
        <f t="shared" ref="S9:S13" si="7">IFERROR(1/R9,"")</f>
        <v>2.8779366367449581</v>
      </c>
    </row>
    <row r="10" spans="1:19" x14ac:dyDescent="0.3">
      <c r="A10" s="1">
        <v>6</v>
      </c>
      <c r="B10" s="5">
        <v>0.58333333333333337</v>
      </c>
      <c r="C10" s="1" t="s">
        <v>19</v>
      </c>
      <c r="D10" s="1">
        <v>3</v>
      </c>
      <c r="E10" s="1">
        <v>2</v>
      </c>
      <c r="F10" s="1" t="s">
        <v>20</v>
      </c>
      <c r="G10" s="1">
        <v>58.54</v>
      </c>
      <c r="H10" s="1">
        <f>1+COUNTIFS(A:A,A10,G:G,"&gt;"&amp;G10)</f>
        <v>2</v>
      </c>
      <c r="I10" s="2">
        <f>AVERAGEIF(A:A,A10,G:G)</f>
        <v>49.142000000000003</v>
      </c>
      <c r="J10" s="2">
        <f t="shared" si="0"/>
        <v>9.3979999999999961</v>
      </c>
      <c r="K10" s="2">
        <f t="shared" si="1"/>
        <v>99.397999999999996</v>
      </c>
      <c r="L10" s="2">
        <f t="shared" si="2"/>
        <v>389.11697291586989</v>
      </c>
      <c r="M10" s="2">
        <f>SUMIF(A:A,A10,L:L)</f>
        <v>1287.8811039471932</v>
      </c>
      <c r="N10" s="3">
        <f t="shared" si="3"/>
        <v>0.30213734150091609</v>
      </c>
      <c r="O10" s="6">
        <f t="shared" si="4"/>
        <v>3.3097530912013005</v>
      </c>
      <c r="P10" s="3">
        <f t="shared" si="5"/>
        <v>0.30213734150091609</v>
      </c>
      <c r="Q10" s="3">
        <f>IF(ISNUMBER(P10),SUMIF(A:A,A10,P:P),"")</f>
        <v>1</v>
      </c>
      <c r="R10" s="3">
        <f t="shared" si="6"/>
        <v>0.30213734150091609</v>
      </c>
      <c r="S10" s="7">
        <f t="shared" si="7"/>
        <v>3.3097530912013005</v>
      </c>
    </row>
    <row r="11" spans="1:19" x14ac:dyDescent="0.3">
      <c r="A11" s="1">
        <v>6</v>
      </c>
      <c r="B11" s="5">
        <v>0.58333333333333337</v>
      </c>
      <c r="C11" s="1" t="s">
        <v>19</v>
      </c>
      <c r="D11" s="1">
        <v>3</v>
      </c>
      <c r="E11" s="1">
        <v>4</v>
      </c>
      <c r="F11" s="1" t="s">
        <v>22</v>
      </c>
      <c r="G11" s="1">
        <v>47.94</v>
      </c>
      <c r="H11" s="1">
        <f>1+COUNTIFS(A:A,A11,G:G,"&gt;"&amp;G11)</f>
        <v>3</v>
      </c>
      <c r="I11" s="2">
        <f>AVERAGEIF(A:A,A11,G:G)</f>
        <v>49.142000000000003</v>
      </c>
      <c r="J11" s="2">
        <f t="shared" si="0"/>
        <v>-1.2020000000000053</v>
      </c>
      <c r="K11" s="2">
        <f t="shared" si="1"/>
        <v>88.798000000000002</v>
      </c>
      <c r="L11" s="2">
        <f t="shared" si="2"/>
        <v>206.00078923085806</v>
      </c>
      <c r="M11" s="2">
        <f>SUMIF(A:A,A11,L:L)</f>
        <v>1287.8811039471932</v>
      </c>
      <c r="N11" s="3">
        <f t="shared" si="3"/>
        <v>0.15995326633762358</v>
      </c>
      <c r="O11" s="6">
        <f t="shared" si="4"/>
        <v>6.2518260670540862</v>
      </c>
      <c r="P11" s="3">
        <f t="shared" si="5"/>
        <v>0.15995326633762358</v>
      </c>
      <c r="Q11" s="3">
        <f>IF(ISNUMBER(P11),SUMIF(A:A,A11,P:P),"")</f>
        <v>1</v>
      </c>
      <c r="R11" s="3">
        <f t="shared" si="6"/>
        <v>0.15995326633762358</v>
      </c>
      <c r="S11" s="7">
        <f t="shared" si="7"/>
        <v>6.2518260670540862</v>
      </c>
    </row>
    <row r="12" spans="1:19" x14ac:dyDescent="0.3">
      <c r="A12" s="1">
        <v>6</v>
      </c>
      <c r="B12" s="5">
        <v>0.58333333333333337</v>
      </c>
      <c r="C12" s="1" t="s">
        <v>19</v>
      </c>
      <c r="D12" s="1">
        <v>3</v>
      </c>
      <c r="E12" s="1">
        <v>3</v>
      </c>
      <c r="F12" s="1" t="s">
        <v>21</v>
      </c>
      <c r="G12" s="1">
        <v>41.14</v>
      </c>
      <c r="H12" s="1">
        <f>1+COUNTIFS(A:A,A12,G:G,"&gt;"&amp;G12)</f>
        <v>4</v>
      </c>
      <c r="I12" s="2">
        <f>AVERAGEIF(A:A,A12,G:G)</f>
        <v>49.142000000000003</v>
      </c>
      <c r="J12" s="2">
        <f t="shared" si="0"/>
        <v>-8.0020000000000024</v>
      </c>
      <c r="K12" s="2">
        <f t="shared" si="1"/>
        <v>81.99799999999999</v>
      </c>
      <c r="L12" s="2">
        <f t="shared" si="2"/>
        <v>136.98617385926585</v>
      </c>
      <c r="M12" s="2">
        <f>SUMIF(A:A,A12,L:L)</f>
        <v>1287.8811039471932</v>
      </c>
      <c r="N12" s="3">
        <f t="shared" si="3"/>
        <v>0.1063655437131739</v>
      </c>
      <c r="O12" s="6">
        <f t="shared" si="4"/>
        <v>9.4015408100259172</v>
      </c>
      <c r="P12" s="3">
        <f t="shared" si="5"/>
        <v>0.1063655437131739</v>
      </c>
      <c r="Q12" s="3">
        <f>IF(ISNUMBER(P12),SUMIF(A:A,A12,P:P),"")</f>
        <v>1</v>
      </c>
      <c r="R12" s="3">
        <f t="shared" si="6"/>
        <v>0.1063655437131739</v>
      </c>
      <c r="S12" s="7">
        <f t="shared" si="7"/>
        <v>9.4015408100259172</v>
      </c>
    </row>
    <row r="13" spans="1:19" x14ac:dyDescent="0.3">
      <c r="A13" s="1">
        <v>6</v>
      </c>
      <c r="B13" s="5">
        <v>0.58333333333333337</v>
      </c>
      <c r="C13" s="1" t="s">
        <v>19</v>
      </c>
      <c r="D13" s="1">
        <v>3</v>
      </c>
      <c r="E13" s="1">
        <v>8</v>
      </c>
      <c r="F13" s="1" t="s">
        <v>24</v>
      </c>
      <c r="G13" s="1">
        <v>37.22</v>
      </c>
      <c r="H13" s="1">
        <f>1+COUNTIFS(A:A,A13,G:G,"&gt;"&amp;G13)</f>
        <v>5</v>
      </c>
      <c r="I13" s="2">
        <f>AVERAGEIF(A:A,A13,G:G)</f>
        <v>49.142000000000003</v>
      </c>
      <c r="J13" s="2">
        <f t="shared" si="0"/>
        <v>-11.922000000000004</v>
      </c>
      <c r="K13" s="2">
        <f t="shared" si="1"/>
        <v>78.078000000000003</v>
      </c>
      <c r="L13" s="2">
        <f t="shared" si="2"/>
        <v>108.27561856593967</v>
      </c>
      <c r="M13" s="2">
        <f>SUMIF(A:A,A13,L:L)</f>
        <v>1287.8811039471932</v>
      </c>
      <c r="N13" s="3">
        <f t="shared" si="3"/>
        <v>8.407268204657134E-2</v>
      </c>
      <c r="O13" s="6">
        <f t="shared" si="4"/>
        <v>11.894470066341627</v>
      </c>
      <c r="P13" s="3">
        <f t="shared" si="5"/>
        <v>8.407268204657134E-2</v>
      </c>
      <c r="Q13" s="3">
        <f>IF(ISNUMBER(P13),SUMIF(A:A,A13,P:P),"")</f>
        <v>1</v>
      </c>
      <c r="R13" s="3">
        <f t="shared" si="6"/>
        <v>8.407268204657134E-2</v>
      </c>
      <c r="S13" s="7">
        <f t="shared" si="7"/>
        <v>11.894470066341627</v>
      </c>
    </row>
    <row r="14" spans="1:19" x14ac:dyDescent="0.3">
      <c r="A14" s="1">
        <v>10</v>
      </c>
      <c r="B14" s="5">
        <v>0.60763888888888895</v>
      </c>
      <c r="C14" s="1" t="s">
        <v>19</v>
      </c>
      <c r="D14" s="1">
        <v>4</v>
      </c>
      <c r="E14" s="1">
        <v>4</v>
      </c>
      <c r="F14" s="1" t="s">
        <v>27</v>
      </c>
      <c r="G14" s="1">
        <v>67.09</v>
      </c>
      <c r="H14" s="1">
        <f>1+COUNTIFS(A:A,A14,G:G,"&gt;"&amp;G14)</f>
        <v>1</v>
      </c>
      <c r="I14" s="2">
        <f>AVERAGEIF(A:A,A14,G:G)</f>
        <v>52.863999999999997</v>
      </c>
      <c r="J14" s="2">
        <f t="shared" ref="J14:J18" si="8">G14-I14</f>
        <v>14.226000000000006</v>
      </c>
      <c r="K14" s="2">
        <f t="shared" ref="K14:K18" si="9">90+J14</f>
        <v>104.226</v>
      </c>
      <c r="L14" s="2">
        <f t="shared" ref="L14:L18" si="10">EXP(0.06*K14)</f>
        <v>519.86023676658272</v>
      </c>
      <c r="M14" s="2">
        <f>SUMIF(A:A,A14,L:L)</f>
        <v>1388.2576235969245</v>
      </c>
      <c r="N14" s="3">
        <f t="shared" ref="N14:N18" si="11">L14/M14</f>
        <v>0.37446957101495609</v>
      </c>
      <c r="O14" s="6">
        <f t="shared" ref="O14:O18" si="12">1/N14</f>
        <v>2.6704439489959535</v>
      </c>
      <c r="P14" s="3">
        <f t="shared" ref="P14:P18" si="13">IF(O14&gt;21,"",N14)</f>
        <v>0.37446957101495609</v>
      </c>
      <c r="Q14" s="3">
        <f>IF(ISNUMBER(P14),SUMIF(A:A,A14,P:P),"")</f>
        <v>0.99999999999999989</v>
      </c>
      <c r="R14" s="3">
        <f t="shared" ref="R14:R18" si="14">IFERROR(P14*(1/Q14),"")</f>
        <v>0.37446957101495609</v>
      </c>
      <c r="S14" s="7">
        <f t="shared" ref="S14:S18" si="15">IFERROR(1/R14,"")</f>
        <v>2.6704439489959535</v>
      </c>
    </row>
    <row r="15" spans="1:19" x14ac:dyDescent="0.3">
      <c r="A15" s="1">
        <v>10</v>
      </c>
      <c r="B15" s="5">
        <v>0.60763888888888895</v>
      </c>
      <c r="C15" s="1" t="s">
        <v>19</v>
      </c>
      <c r="D15" s="1">
        <v>4</v>
      </c>
      <c r="E15" s="1">
        <v>2</v>
      </c>
      <c r="F15" s="1" t="s">
        <v>25</v>
      </c>
      <c r="G15" s="1">
        <v>63.14</v>
      </c>
      <c r="H15" s="1">
        <f>1+COUNTIFS(A:A,A15,G:G,"&gt;"&amp;G15)</f>
        <v>2</v>
      </c>
      <c r="I15" s="2">
        <f>AVERAGEIF(A:A,A15,G:G)</f>
        <v>52.863999999999997</v>
      </c>
      <c r="J15" s="2">
        <f t="shared" si="8"/>
        <v>10.276000000000003</v>
      </c>
      <c r="K15" s="2">
        <f t="shared" si="9"/>
        <v>100.27600000000001</v>
      </c>
      <c r="L15" s="2">
        <f t="shared" si="10"/>
        <v>410.16519779560599</v>
      </c>
      <c r="M15" s="2">
        <f>SUMIF(A:A,A15,L:L)</f>
        <v>1388.2576235969245</v>
      </c>
      <c r="N15" s="3">
        <f t="shared" si="11"/>
        <v>0.2954532291584922</v>
      </c>
      <c r="O15" s="6">
        <f t="shared" si="12"/>
        <v>3.3846304636716713</v>
      </c>
      <c r="P15" s="3">
        <f t="shared" si="13"/>
        <v>0.2954532291584922</v>
      </c>
      <c r="Q15" s="3">
        <f>IF(ISNUMBER(P15),SUMIF(A:A,A15,P:P),"")</f>
        <v>0.99999999999999989</v>
      </c>
      <c r="R15" s="3">
        <f t="shared" si="14"/>
        <v>0.2954532291584922</v>
      </c>
      <c r="S15" s="7">
        <f t="shared" si="15"/>
        <v>3.3846304636716713</v>
      </c>
    </row>
    <row r="16" spans="1:19" x14ac:dyDescent="0.3">
      <c r="A16" s="1">
        <v>10</v>
      </c>
      <c r="B16" s="5">
        <v>0.60763888888888895</v>
      </c>
      <c r="C16" s="1" t="s">
        <v>19</v>
      </c>
      <c r="D16" s="1">
        <v>4</v>
      </c>
      <c r="E16" s="1">
        <v>3</v>
      </c>
      <c r="F16" s="1" t="s">
        <v>26</v>
      </c>
      <c r="G16" s="1">
        <v>53.61</v>
      </c>
      <c r="H16" s="1">
        <f>1+COUNTIFS(A:A,A16,G:G,"&gt;"&amp;G16)</f>
        <v>3</v>
      </c>
      <c r="I16" s="2">
        <f>AVERAGEIF(A:A,A16,G:G)</f>
        <v>52.863999999999997</v>
      </c>
      <c r="J16" s="2">
        <f t="shared" si="8"/>
        <v>0.74600000000000222</v>
      </c>
      <c r="K16" s="2">
        <f t="shared" si="9"/>
        <v>90.746000000000009</v>
      </c>
      <c r="L16" s="2">
        <f t="shared" si="10"/>
        <v>231.54170303446179</v>
      </c>
      <c r="M16" s="2">
        <f>SUMIF(A:A,A16,L:L)</f>
        <v>1388.2576235969245</v>
      </c>
      <c r="N16" s="3">
        <f t="shared" si="11"/>
        <v>0.16678583218188692</v>
      </c>
      <c r="O16" s="6">
        <f t="shared" si="12"/>
        <v>5.9957131065512703</v>
      </c>
      <c r="P16" s="3">
        <f t="shared" si="13"/>
        <v>0.16678583218188692</v>
      </c>
      <c r="Q16" s="3">
        <f>IF(ISNUMBER(P16),SUMIF(A:A,A16,P:P),"")</f>
        <v>0.99999999999999989</v>
      </c>
      <c r="R16" s="3">
        <f t="shared" si="14"/>
        <v>0.16678583218188692</v>
      </c>
      <c r="S16" s="7">
        <f t="shared" si="15"/>
        <v>5.9957131065512703</v>
      </c>
    </row>
    <row r="17" spans="1:19" x14ac:dyDescent="0.3">
      <c r="A17" s="1">
        <v>10</v>
      </c>
      <c r="B17" s="5">
        <v>0.60763888888888895</v>
      </c>
      <c r="C17" s="1" t="s">
        <v>19</v>
      </c>
      <c r="D17" s="1">
        <v>4</v>
      </c>
      <c r="E17" s="1">
        <v>7</v>
      </c>
      <c r="F17" s="1" t="s">
        <v>28</v>
      </c>
      <c r="G17" s="1">
        <v>47.33</v>
      </c>
      <c r="H17" s="1">
        <f>1+COUNTIFS(A:A,A17,G:G,"&gt;"&amp;G17)</f>
        <v>4</v>
      </c>
      <c r="I17" s="2">
        <f>AVERAGEIF(A:A,A17,G:G)</f>
        <v>52.863999999999997</v>
      </c>
      <c r="J17" s="2">
        <f t="shared" si="8"/>
        <v>-5.5339999999999989</v>
      </c>
      <c r="K17" s="2">
        <f t="shared" si="9"/>
        <v>84.466000000000008</v>
      </c>
      <c r="L17" s="2">
        <f t="shared" si="10"/>
        <v>158.8499427003492</v>
      </c>
      <c r="M17" s="2">
        <f>SUMIF(A:A,A17,L:L)</f>
        <v>1388.2576235969245</v>
      </c>
      <c r="N17" s="3">
        <f t="shared" si="11"/>
        <v>0.11442396569649287</v>
      </c>
      <c r="O17" s="6">
        <f t="shared" si="12"/>
        <v>8.7394279154113459</v>
      </c>
      <c r="P17" s="3">
        <f t="shared" si="13"/>
        <v>0.11442396569649287</v>
      </c>
      <c r="Q17" s="3">
        <f>IF(ISNUMBER(P17),SUMIF(A:A,A17,P:P),"")</f>
        <v>0.99999999999999989</v>
      </c>
      <c r="R17" s="3">
        <f t="shared" si="14"/>
        <v>0.11442396569649287</v>
      </c>
      <c r="S17" s="7">
        <f t="shared" si="15"/>
        <v>8.7394279154113459</v>
      </c>
    </row>
    <row r="18" spans="1:19" x14ac:dyDescent="0.3">
      <c r="A18" s="1">
        <v>10</v>
      </c>
      <c r="B18" s="5">
        <v>0.60763888888888895</v>
      </c>
      <c r="C18" s="1" t="s">
        <v>19</v>
      </c>
      <c r="D18" s="1">
        <v>4</v>
      </c>
      <c r="E18" s="1">
        <v>8</v>
      </c>
      <c r="F18" s="1" t="s">
        <v>29</v>
      </c>
      <c r="G18" s="1">
        <v>33.15</v>
      </c>
      <c r="H18" s="1">
        <f>1+COUNTIFS(A:A,A18,G:G,"&gt;"&amp;G18)</f>
        <v>5</v>
      </c>
      <c r="I18" s="2">
        <f>AVERAGEIF(A:A,A18,G:G)</f>
        <v>52.863999999999997</v>
      </c>
      <c r="J18" s="2">
        <f t="shared" si="8"/>
        <v>-19.713999999999999</v>
      </c>
      <c r="K18" s="2">
        <f t="shared" si="9"/>
        <v>70.286000000000001</v>
      </c>
      <c r="L18" s="2">
        <f t="shared" si="10"/>
        <v>67.840543299924846</v>
      </c>
      <c r="M18" s="2">
        <f>SUMIF(A:A,A18,L:L)</f>
        <v>1388.2576235969245</v>
      </c>
      <c r="N18" s="3">
        <f t="shared" si="11"/>
        <v>4.88674019481719E-2</v>
      </c>
      <c r="O18" s="6">
        <f t="shared" si="12"/>
        <v>20.463539294775408</v>
      </c>
      <c r="P18" s="3">
        <f t="shared" si="13"/>
        <v>4.88674019481719E-2</v>
      </c>
      <c r="Q18" s="3">
        <f>IF(ISNUMBER(P18),SUMIF(A:A,A18,P:P),"")</f>
        <v>0.99999999999999989</v>
      </c>
      <c r="R18" s="3">
        <f t="shared" si="14"/>
        <v>4.88674019481719E-2</v>
      </c>
      <c r="S18" s="7">
        <f t="shared" si="15"/>
        <v>20.463539294775408</v>
      </c>
    </row>
    <row r="19" spans="1:19" x14ac:dyDescent="0.3">
      <c r="A19" s="1">
        <v>15</v>
      </c>
      <c r="B19" s="5">
        <v>0.63194444444444442</v>
      </c>
      <c r="C19" s="1" t="s">
        <v>19</v>
      </c>
      <c r="D19" s="1">
        <v>5</v>
      </c>
      <c r="E19" s="1">
        <v>7</v>
      </c>
      <c r="F19" s="1" t="s">
        <v>32</v>
      </c>
      <c r="G19" s="1">
        <v>55</v>
      </c>
      <c r="H19" s="1">
        <f>1+COUNTIFS(A:A,A19,G:G,"&gt;"&amp;G19)</f>
        <v>1</v>
      </c>
      <c r="I19" s="2">
        <f>AVERAGEIF(A:A,A19,G:G)</f>
        <v>48.089999999999996</v>
      </c>
      <c r="J19" s="2">
        <f t="shared" ref="J19:J22" si="16">G19-I19</f>
        <v>6.9100000000000037</v>
      </c>
      <c r="K19" s="2">
        <f t="shared" ref="K19:K22" si="17">90+J19</f>
        <v>96.91</v>
      </c>
      <c r="L19" s="2">
        <f t="shared" ref="L19:L22" si="18">EXP(0.06*K19)</f>
        <v>335.15730876144193</v>
      </c>
      <c r="M19" s="2">
        <f>SUMIF(A:A,A19,L:L)</f>
        <v>927.62366433640796</v>
      </c>
      <c r="N19" s="3">
        <f t="shared" ref="N19:N22" si="19">L19/M19</f>
        <v>0.36130741554680224</v>
      </c>
      <c r="O19" s="6">
        <f t="shared" ref="O19:O22" si="20">1/N19</f>
        <v>2.7677261992716122</v>
      </c>
      <c r="P19" s="3">
        <f t="shared" ref="P19:P22" si="21">IF(O19&gt;21,"",N19)</f>
        <v>0.36130741554680224</v>
      </c>
      <c r="Q19" s="3">
        <f>IF(ISNUMBER(P19),SUMIF(A:A,A19,P:P),"")</f>
        <v>1</v>
      </c>
      <c r="R19" s="3">
        <f t="shared" ref="R19:R22" si="22">IFERROR(P19*(1/Q19),"")</f>
        <v>0.36130741554680224</v>
      </c>
      <c r="S19" s="7">
        <f t="shared" ref="S19:S22" si="23">IFERROR(1/R19,"")</f>
        <v>2.7677261992716122</v>
      </c>
    </row>
    <row r="20" spans="1:19" x14ac:dyDescent="0.3">
      <c r="A20" s="1">
        <v>15</v>
      </c>
      <c r="B20" s="5">
        <v>0.63194444444444442</v>
      </c>
      <c r="C20" s="1" t="s">
        <v>19</v>
      </c>
      <c r="D20" s="1">
        <v>5</v>
      </c>
      <c r="E20" s="1">
        <v>3</v>
      </c>
      <c r="F20" s="1" t="s">
        <v>31</v>
      </c>
      <c r="G20" s="1">
        <v>48.55</v>
      </c>
      <c r="H20" s="1">
        <f>1+COUNTIFS(A:A,A20,G:G,"&gt;"&amp;G20)</f>
        <v>2</v>
      </c>
      <c r="I20" s="2">
        <f>AVERAGEIF(A:A,A20,G:G)</f>
        <v>48.089999999999996</v>
      </c>
      <c r="J20" s="2">
        <f t="shared" si="16"/>
        <v>0.46000000000000085</v>
      </c>
      <c r="K20" s="2">
        <f t="shared" si="17"/>
        <v>90.460000000000008</v>
      </c>
      <c r="L20" s="2">
        <f t="shared" si="18"/>
        <v>227.60234377947256</v>
      </c>
      <c r="M20" s="2">
        <f>SUMIF(A:A,A20,L:L)</f>
        <v>927.62366433640796</v>
      </c>
      <c r="N20" s="3">
        <f t="shared" si="19"/>
        <v>0.24536064842879135</v>
      </c>
      <c r="O20" s="6">
        <f t="shared" si="20"/>
        <v>4.0756331808041351</v>
      </c>
      <c r="P20" s="3">
        <f t="shared" si="21"/>
        <v>0.24536064842879135</v>
      </c>
      <c r="Q20" s="3">
        <f>IF(ISNUMBER(P20),SUMIF(A:A,A20,P:P),"")</f>
        <v>1</v>
      </c>
      <c r="R20" s="3">
        <f t="shared" si="22"/>
        <v>0.24536064842879135</v>
      </c>
      <c r="S20" s="7">
        <f t="shared" si="23"/>
        <v>4.0756331808041351</v>
      </c>
    </row>
    <row r="21" spans="1:19" x14ac:dyDescent="0.3">
      <c r="A21" s="1">
        <v>15</v>
      </c>
      <c r="B21" s="5">
        <v>0.63194444444444442</v>
      </c>
      <c r="C21" s="1" t="s">
        <v>19</v>
      </c>
      <c r="D21" s="1">
        <v>5</v>
      </c>
      <c r="E21" s="1">
        <v>11</v>
      </c>
      <c r="F21" s="1" t="s">
        <v>33</v>
      </c>
      <c r="G21" s="1">
        <v>48.33</v>
      </c>
      <c r="H21" s="1">
        <f>1+COUNTIFS(A:A,A21,G:G,"&gt;"&amp;G21)</f>
        <v>3</v>
      </c>
      <c r="I21" s="2">
        <f>AVERAGEIF(A:A,A21,G:G)</f>
        <v>48.089999999999996</v>
      </c>
      <c r="J21" s="2">
        <f t="shared" si="16"/>
        <v>0.24000000000000199</v>
      </c>
      <c r="K21" s="2">
        <f t="shared" si="17"/>
        <v>90.240000000000009</v>
      </c>
      <c r="L21" s="2">
        <f t="shared" si="18"/>
        <v>224.61773459857704</v>
      </c>
      <c r="M21" s="2">
        <f>SUMIF(A:A,A21,L:L)</f>
        <v>927.62366433640796</v>
      </c>
      <c r="N21" s="3">
        <f t="shared" si="19"/>
        <v>0.24214316994517526</v>
      </c>
      <c r="O21" s="6">
        <f t="shared" si="20"/>
        <v>4.1297881754270191</v>
      </c>
      <c r="P21" s="3">
        <f t="shared" si="21"/>
        <v>0.24214316994517526</v>
      </c>
      <c r="Q21" s="3">
        <f>IF(ISNUMBER(P21),SUMIF(A:A,A21,P:P),"")</f>
        <v>1</v>
      </c>
      <c r="R21" s="3">
        <f t="shared" si="22"/>
        <v>0.24214316994517526</v>
      </c>
      <c r="S21" s="7">
        <f t="shared" si="23"/>
        <v>4.1297881754270191</v>
      </c>
    </row>
    <row r="22" spans="1:19" x14ac:dyDescent="0.3">
      <c r="A22" s="1">
        <v>15</v>
      </c>
      <c r="B22" s="5">
        <v>0.63194444444444442</v>
      </c>
      <c r="C22" s="1" t="s">
        <v>19</v>
      </c>
      <c r="D22" s="1">
        <v>5</v>
      </c>
      <c r="E22" s="1">
        <v>2</v>
      </c>
      <c r="F22" s="1" t="s">
        <v>30</v>
      </c>
      <c r="G22" s="1">
        <v>40.479999999999997</v>
      </c>
      <c r="H22" s="1">
        <f>1+COUNTIFS(A:A,A22,G:G,"&gt;"&amp;G22)</f>
        <v>4</v>
      </c>
      <c r="I22" s="2">
        <f>AVERAGEIF(A:A,A22,G:G)</f>
        <v>48.089999999999996</v>
      </c>
      <c r="J22" s="2">
        <f t="shared" si="16"/>
        <v>-7.6099999999999994</v>
      </c>
      <c r="K22" s="2">
        <f t="shared" si="17"/>
        <v>82.39</v>
      </c>
      <c r="L22" s="2">
        <f t="shared" si="18"/>
        <v>140.24627719691645</v>
      </c>
      <c r="M22" s="2">
        <f>SUMIF(A:A,A22,L:L)</f>
        <v>927.62366433640796</v>
      </c>
      <c r="N22" s="3">
        <f t="shared" si="19"/>
        <v>0.15118876607923118</v>
      </c>
      <c r="O22" s="6">
        <f t="shared" si="20"/>
        <v>6.6142480419209537</v>
      </c>
      <c r="P22" s="3">
        <f t="shared" si="21"/>
        <v>0.15118876607923118</v>
      </c>
      <c r="Q22" s="3">
        <f>IF(ISNUMBER(P22),SUMIF(A:A,A22,P:P),"")</f>
        <v>1</v>
      </c>
      <c r="R22" s="3">
        <f t="shared" si="22"/>
        <v>0.15118876607923118</v>
      </c>
      <c r="S22" s="7">
        <f t="shared" si="23"/>
        <v>6.6142480419209537</v>
      </c>
    </row>
    <row r="23" spans="1:19" x14ac:dyDescent="0.3">
      <c r="A23" s="1">
        <v>20</v>
      </c>
      <c r="B23" s="5">
        <v>0.65625</v>
      </c>
      <c r="C23" s="1" t="s">
        <v>19</v>
      </c>
      <c r="D23" s="1">
        <v>6</v>
      </c>
      <c r="E23" s="1">
        <v>1</v>
      </c>
      <c r="F23" s="1" t="s">
        <v>34</v>
      </c>
      <c r="G23" s="1">
        <v>68.66</v>
      </c>
      <c r="H23" s="1">
        <f>1+COUNTIFS(A:A,A23,G:G,"&gt;"&amp;G23)</f>
        <v>1</v>
      </c>
      <c r="I23" s="2">
        <f>AVERAGEIF(A:A,A23,G:G)</f>
        <v>49.458888888888893</v>
      </c>
      <c r="J23" s="2">
        <f t="shared" ref="J23:J31" si="24">G23-I23</f>
        <v>19.201111111111103</v>
      </c>
      <c r="K23" s="2">
        <f t="shared" ref="K23:K31" si="25">90+J23</f>
        <v>109.2011111111111</v>
      </c>
      <c r="L23" s="2">
        <f t="shared" ref="L23:L31" si="26">EXP(0.06*K23)</f>
        <v>700.69077274578308</v>
      </c>
      <c r="M23" s="2">
        <f>SUMIF(A:A,A23,L:L)</f>
        <v>2641.7327025111013</v>
      </c>
      <c r="N23" s="3">
        <f t="shared" ref="N23:N31" si="27">L23/M23</f>
        <v>0.26523908799695778</v>
      </c>
      <c r="O23" s="6">
        <f t="shared" ref="O23:O31" si="28">1/N23</f>
        <v>3.7701833751270843</v>
      </c>
      <c r="P23" s="3">
        <f t="shared" ref="P23:P31" si="29">IF(O23&gt;21,"",N23)</f>
        <v>0.26523908799695778</v>
      </c>
      <c r="Q23" s="3">
        <f>IF(ISNUMBER(P23),SUMIF(A:A,A23,P:P),"")</f>
        <v>0.93200212642483382</v>
      </c>
      <c r="R23" s="3">
        <f t="shared" ref="R23:R31" si="30">IFERROR(P23*(1/Q23),"")</f>
        <v>0.28459064682010615</v>
      </c>
      <c r="S23" s="7">
        <f t="shared" ref="S23:S31" si="31">IFERROR(1/R23,"")</f>
        <v>3.5138189226299992</v>
      </c>
    </row>
    <row r="24" spans="1:19" x14ac:dyDescent="0.3">
      <c r="A24" s="1">
        <v>20</v>
      </c>
      <c r="B24" s="5">
        <v>0.65625</v>
      </c>
      <c r="C24" s="1" t="s">
        <v>19</v>
      </c>
      <c r="D24" s="1">
        <v>6</v>
      </c>
      <c r="E24" s="1">
        <v>12</v>
      </c>
      <c r="F24" s="1" t="s">
        <v>41</v>
      </c>
      <c r="G24" s="1">
        <v>66.58</v>
      </c>
      <c r="H24" s="1">
        <f>1+COUNTIFS(A:A,A24,G:G,"&gt;"&amp;G24)</f>
        <v>2</v>
      </c>
      <c r="I24" s="2">
        <f>AVERAGEIF(A:A,A24,G:G)</f>
        <v>49.458888888888893</v>
      </c>
      <c r="J24" s="2">
        <f t="shared" si="24"/>
        <v>17.121111111111105</v>
      </c>
      <c r="K24" s="2">
        <f t="shared" si="25"/>
        <v>107.12111111111111</v>
      </c>
      <c r="L24" s="2">
        <f t="shared" si="26"/>
        <v>618.48112047305733</v>
      </c>
      <c r="M24" s="2">
        <f>SUMIF(A:A,A24,L:L)</f>
        <v>2641.7327025111013</v>
      </c>
      <c r="N24" s="3">
        <f t="shared" si="27"/>
        <v>0.23411949281816422</v>
      </c>
      <c r="O24" s="6">
        <f t="shared" si="28"/>
        <v>4.2713231092495123</v>
      </c>
      <c r="P24" s="3">
        <f t="shared" si="29"/>
        <v>0.23411949281816422</v>
      </c>
      <c r="Q24" s="3">
        <f>IF(ISNUMBER(P24),SUMIF(A:A,A24,P:P),"")</f>
        <v>0.93200212642483382</v>
      </c>
      <c r="R24" s="3">
        <f t="shared" si="30"/>
        <v>0.25120059941949713</v>
      </c>
      <c r="S24" s="7">
        <f t="shared" si="31"/>
        <v>3.9808822204680783</v>
      </c>
    </row>
    <row r="25" spans="1:19" x14ac:dyDescent="0.3">
      <c r="A25" s="1">
        <v>20</v>
      </c>
      <c r="B25" s="5">
        <v>0.65625</v>
      </c>
      <c r="C25" s="1" t="s">
        <v>19</v>
      </c>
      <c r="D25" s="1">
        <v>6</v>
      </c>
      <c r="E25" s="1">
        <v>6</v>
      </c>
      <c r="F25" s="1" t="s">
        <v>36</v>
      </c>
      <c r="G25" s="1">
        <v>61.93</v>
      </c>
      <c r="H25" s="1">
        <f>1+COUNTIFS(A:A,A25,G:G,"&gt;"&amp;G25)</f>
        <v>3</v>
      </c>
      <c r="I25" s="2">
        <f>AVERAGEIF(A:A,A25,G:G)</f>
        <v>49.458888888888893</v>
      </c>
      <c r="J25" s="2">
        <f t="shared" si="24"/>
        <v>12.471111111111107</v>
      </c>
      <c r="K25" s="2">
        <f t="shared" si="25"/>
        <v>102.4711111111111</v>
      </c>
      <c r="L25" s="2">
        <f t="shared" si="26"/>
        <v>467.90564702302044</v>
      </c>
      <c r="M25" s="2">
        <f>SUMIF(A:A,A25,L:L)</f>
        <v>2641.7327025111013</v>
      </c>
      <c r="N25" s="3">
        <f t="shared" si="27"/>
        <v>0.17712073843740977</v>
      </c>
      <c r="O25" s="6">
        <f t="shared" si="28"/>
        <v>5.6458662538456839</v>
      </c>
      <c r="P25" s="3">
        <f t="shared" si="29"/>
        <v>0.17712073843740977</v>
      </c>
      <c r="Q25" s="3">
        <f>IF(ISNUMBER(P25),SUMIF(A:A,A25,P:P),"")</f>
        <v>0.93200212642483382</v>
      </c>
      <c r="R25" s="3">
        <f t="shared" si="30"/>
        <v>0.19004327717238809</v>
      </c>
      <c r="S25" s="7">
        <f t="shared" si="31"/>
        <v>5.2619593540943885</v>
      </c>
    </row>
    <row r="26" spans="1:19" x14ac:dyDescent="0.3">
      <c r="A26" s="1">
        <v>20</v>
      </c>
      <c r="B26" s="5">
        <v>0.65625</v>
      </c>
      <c r="C26" s="1" t="s">
        <v>19</v>
      </c>
      <c r="D26" s="1">
        <v>6</v>
      </c>
      <c r="E26" s="1">
        <v>13</v>
      </c>
      <c r="F26" s="1" t="s">
        <v>42</v>
      </c>
      <c r="G26" s="1">
        <v>45.97</v>
      </c>
      <c r="H26" s="1">
        <f>1+COUNTIFS(A:A,A26,G:G,"&gt;"&amp;G26)</f>
        <v>4</v>
      </c>
      <c r="I26" s="2">
        <f>AVERAGEIF(A:A,A26,G:G)</f>
        <v>49.458888888888893</v>
      </c>
      <c r="J26" s="2">
        <f t="shared" si="24"/>
        <v>-3.4888888888888943</v>
      </c>
      <c r="K26" s="2">
        <f t="shared" si="25"/>
        <v>86.511111111111106</v>
      </c>
      <c r="L26" s="2">
        <f t="shared" si="26"/>
        <v>179.58823852455163</v>
      </c>
      <c r="M26" s="2">
        <f>SUMIF(A:A,A26,L:L)</f>
        <v>2641.7327025111013</v>
      </c>
      <c r="N26" s="3">
        <f t="shared" si="27"/>
        <v>6.7981230029004774E-2</v>
      </c>
      <c r="O26" s="6">
        <f t="shared" si="28"/>
        <v>14.709942723503847</v>
      </c>
      <c r="P26" s="3">
        <f t="shared" si="29"/>
        <v>6.7981230029004774E-2</v>
      </c>
      <c r="Q26" s="3">
        <f>IF(ISNUMBER(P26),SUMIF(A:A,A26,P:P),"")</f>
        <v>0.93200212642483382</v>
      </c>
      <c r="R26" s="3">
        <f t="shared" si="30"/>
        <v>7.2941067516424249E-2</v>
      </c>
      <c r="S26" s="7">
        <f t="shared" si="31"/>
        <v>13.709697897893097</v>
      </c>
    </row>
    <row r="27" spans="1:19" x14ac:dyDescent="0.3">
      <c r="A27" s="1">
        <v>20</v>
      </c>
      <c r="B27" s="5">
        <v>0.65625</v>
      </c>
      <c r="C27" s="1" t="s">
        <v>19</v>
      </c>
      <c r="D27" s="1">
        <v>6</v>
      </c>
      <c r="E27" s="1">
        <v>7</v>
      </c>
      <c r="F27" s="1" t="s">
        <v>37</v>
      </c>
      <c r="G27" s="1">
        <v>45.1</v>
      </c>
      <c r="H27" s="1">
        <f>1+COUNTIFS(A:A,A27,G:G,"&gt;"&amp;G27)</f>
        <v>5</v>
      </c>
      <c r="I27" s="2">
        <f>AVERAGEIF(A:A,A27,G:G)</f>
        <v>49.458888888888893</v>
      </c>
      <c r="J27" s="2">
        <f t="shared" si="24"/>
        <v>-4.3588888888888917</v>
      </c>
      <c r="K27" s="2">
        <f t="shared" si="25"/>
        <v>85.641111111111115</v>
      </c>
      <c r="L27" s="2">
        <f t="shared" si="26"/>
        <v>170.45420472656662</v>
      </c>
      <c r="M27" s="2">
        <f>SUMIF(A:A,A27,L:L)</f>
        <v>2641.7327025111013</v>
      </c>
      <c r="N27" s="3">
        <f t="shared" si="27"/>
        <v>6.4523638051851809E-2</v>
      </c>
      <c r="O27" s="6">
        <f t="shared" si="28"/>
        <v>15.498196167990256</v>
      </c>
      <c r="P27" s="3">
        <f t="shared" si="29"/>
        <v>6.4523638051851809E-2</v>
      </c>
      <c r="Q27" s="3">
        <f>IF(ISNUMBER(P27),SUMIF(A:A,A27,P:P),"")</f>
        <v>0.93200212642483382</v>
      </c>
      <c r="R27" s="3">
        <f t="shared" si="30"/>
        <v>6.9231213344292358E-2</v>
      </c>
      <c r="S27" s="7">
        <f t="shared" si="31"/>
        <v>14.44435178431613</v>
      </c>
    </row>
    <row r="28" spans="1:19" x14ac:dyDescent="0.3">
      <c r="A28" s="1">
        <v>20</v>
      </c>
      <c r="B28" s="5">
        <v>0.65625</v>
      </c>
      <c r="C28" s="1" t="s">
        <v>19</v>
      </c>
      <c r="D28" s="1">
        <v>6</v>
      </c>
      <c r="E28" s="1">
        <v>8</v>
      </c>
      <c r="F28" s="1" t="s">
        <v>38</v>
      </c>
      <c r="G28" s="1">
        <v>44.59</v>
      </c>
      <c r="H28" s="1">
        <f>1+COUNTIFS(A:A,A28,G:G,"&gt;"&amp;G28)</f>
        <v>6</v>
      </c>
      <c r="I28" s="2">
        <f>AVERAGEIF(A:A,A28,G:G)</f>
        <v>49.458888888888893</v>
      </c>
      <c r="J28" s="2">
        <f t="shared" si="24"/>
        <v>-4.8688888888888897</v>
      </c>
      <c r="K28" s="2">
        <f t="shared" si="25"/>
        <v>85.13111111111111</v>
      </c>
      <c r="L28" s="2">
        <f t="shared" si="26"/>
        <v>165.31730150748839</v>
      </c>
      <c r="M28" s="2">
        <f>SUMIF(A:A,A28,L:L)</f>
        <v>2641.7327025111013</v>
      </c>
      <c r="N28" s="3">
        <f t="shared" si="27"/>
        <v>6.2579117618654562E-2</v>
      </c>
      <c r="O28" s="6">
        <f t="shared" si="28"/>
        <v>15.97977149652082</v>
      </c>
      <c r="P28" s="3">
        <f t="shared" si="29"/>
        <v>6.2579117618654562E-2</v>
      </c>
      <c r="Q28" s="3">
        <f>IF(ISNUMBER(P28),SUMIF(A:A,A28,P:P),"")</f>
        <v>0.93200212642483382</v>
      </c>
      <c r="R28" s="3">
        <f t="shared" si="30"/>
        <v>6.7144822789952707E-2</v>
      </c>
      <c r="S28" s="7">
        <f t="shared" si="31"/>
        <v>14.893181014540351</v>
      </c>
    </row>
    <row r="29" spans="1:19" x14ac:dyDescent="0.3">
      <c r="A29" s="1">
        <v>20</v>
      </c>
      <c r="B29" s="5">
        <v>0.65625</v>
      </c>
      <c r="C29" s="1" t="s">
        <v>19</v>
      </c>
      <c r="D29" s="1">
        <v>6</v>
      </c>
      <c r="E29" s="1">
        <v>4</v>
      </c>
      <c r="F29" s="1" t="s">
        <v>35</v>
      </c>
      <c r="G29" s="1">
        <v>44.01</v>
      </c>
      <c r="H29" s="1">
        <f>1+COUNTIFS(A:A,A29,G:G,"&gt;"&amp;G29)</f>
        <v>7</v>
      </c>
      <c r="I29" s="2">
        <f>AVERAGEIF(A:A,A29,G:G)</f>
        <v>49.458888888888893</v>
      </c>
      <c r="J29" s="2">
        <f t="shared" si="24"/>
        <v>-5.4488888888888951</v>
      </c>
      <c r="K29" s="2">
        <f t="shared" si="25"/>
        <v>84.551111111111112</v>
      </c>
      <c r="L29" s="2">
        <f t="shared" si="26"/>
        <v>159.66321118590184</v>
      </c>
      <c r="M29" s="2">
        <f>SUMIF(A:A,A29,L:L)</f>
        <v>2641.7327025111013</v>
      </c>
      <c r="N29" s="3">
        <f t="shared" si="27"/>
        <v>6.0438821472790887E-2</v>
      </c>
      <c r="O29" s="6">
        <f t="shared" si="28"/>
        <v>16.545656841607883</v>
      </c>
      <c r="P29" s="3">
        <f t="shared" si="29"/>
        <v>6.0438821472790887E-2</v>
      </c>
      <c r="Q29" s="3">
        <f>IF(ISNUMBER(P29),SUMIF(A:A,A29,P:P),"")</f>
        <v>0.93200212642483382</v>
      </c>
      <c r="R29" s="3">
        <f t="shared" si="30"/>
        <v>6.4848372937339319E-2</v>
      </c>
      <c r="S29" s="7">
        <f t="shared" si="31"/>
        <v>15.420587359474146</v>
      </c>
    </row>
    <row r="30" spans="1:19" x14ac:dyDescent="0.3">
      <c r="A30" s="1">
        <v>20</v>
      </c>
      <c r="B30" s="5">
        <v>0.65625</v>
      </c>
      <c r="C30" s="1" t="s">
        <v>19</v>
      </c>
      <c r="D30" s="1">
        <v>6</v>
      </c>
      <c r="E30" s="1">
        <v>9</v>
      </c>
      <c r="F30" s="1" t="s">
        <v>39</v>
      </c>
      <c r="G30" s="1">
        <v>37.19</v>
      </c>
      <c r="H30" s="1">
        <f>1+COUNTIFS(A:A,A30,G:G,"&gt;"&amp;G30)</f>
        <v>8</v>
      </c>
      <c r="I30" s="2">
        <f>AVERAGEIF(A:A,A30,G:G)</f>
        <v>49.458888888888893</v>
      </c>
      <c r="J30" s="2">
        <f t="shared" si="24"/>
        <v>-12.268888888888895</v>
      </c>
      <c r="K30" s="2">
        <f t="shared" si="25"/>
        <v>77.731111111111105</v>
      </c>
      <c r="L30" s="2">
        <f t="shared" si="26"/>
        <v>106.04533238153797</v>
      </c>
      <c r="M30" s="2">
        <f>SUMIF(A:A,A30,L:L)</f>
        <v>2641.7327025111013</v>
      </c>
      <c r="N30" s="3">
        <f t="shared" si="27"/>
        <v>4.0142340018252599E-2</v>
      </c>
      <c r="O30" s="6">
        <f t="shared" si="28"/>
        <v>24.911352939198437</v>
      </c>
      <c r="P30" s="3" t="str">
        <f t="shared" si="29"/>
        <v/>
      </c>
      <c r="Q30" s="3" t="str">
        <f>IF(ISNUMBER(P30),SUMIF(A:A,A30,P:P),"")</f>
        <v/>
      </c>
      <c r="R30" s="3" t="str">
        <f t="shared" si="30"/>
        <v/>
      </c>
      <c r="S30" s="7" t="str">
        <f t="shared" si="31"/>
        <v/>
      </c>
    </row>
    <row r="31" spans="1:19" x14ac:dyDescent="0.3">
      <c r="A31" s="1">
        <v>20</v>
      </c>
      <c r="B31" s="5">
        <v>0.65625</v>
      </c>
      <c r="C31" s="1" t="s">
        <v>19</v>
      </c>
      <c r="D31" s="1">
        <v>6</v>
      </c>
      <c r="E31" s="1">
        <v>10</v>
      </c>
      <c r="F31" s="1" t="s">
        <v>40</v>
      </c>
      <c r="G31" s="1">
        <v>31.1</v>
      </c>
      <c r="H31" s="1">
        <f>1+COUNTIFS(A:A,A31,G:G,"&gt;"&amp;G31)</f>
        <v>9</v>
      </c>
      <c r="I31" s="2">
        <f>AVERAGEIF(A:A,A31,G:G)</f>
        <v>49.458888888888893</v>
      </c>
      <c r="J31" s="2">
        <f t="shared" si="24"/>
        <v>-18.358888888888892</v>
      </c>
      <c r="K31" s="2">
        <f t="shared" si="25"/>
        <v>71.641111111111115</v>
      </c>
      <c r="L31" s="2">
        <f t="shared" si="26"/>
        <v>73.586873943193595</v>
      </c>
      <c r="M31" s="2">
        <f>SUMIF(A:A,A31,L:L)</f>
        <v>2641.7327025111013</v>
      </c>
      <c r="N31" s="3">
        <f t="shared" si="27"/>
        <v>2.7855533556913434E-2</v>
      </c>
      <c r="O31" s="6">
        <f t="shared" si="28"/>
        <v>35.899509803207884</v>
      </c>
      <c r="P31" s="3" t="str">
        <f t="shared" si="29"/>
        <v/>
      </c>
      <c r="Q31" s="3" t="str">
        <f>IF(ISNUMBER(P31),SUMIF(A:A,A31,P:P),"")</f>
        <v/>
      </c>
      <c r="R31" s="3" t="str">
        <f t="shared" si="30"/>
        <v/>
      </c>
      <c r="S31" s="7" t="str">
        <f t="shared" si="31"/>
        <v/>
      </c>
    </row>
    <row r="32" spans="1:19" x14ac:dyDescent="0.3">
      <c r="A32" s="1">
        <v>25</v>
      </c>
      <c r="B32" s="5">
        <v>0.68055555555555547</v>
      </c>
      <c r="C32" s="1" t="s">
        <v>19</v>
      </c>
      <c r="D32" s="1">
        <v>7</v>
      </c>
      <c r="E32" s="1">
        <v>6</v>
      </c>
      <c r="F32" s="1" t="s">
        <v>44</v>
      </c>
      <c r="G32" s="1">
        <v>66.47</v>
      </c>
      <c r="H32" s="1">
        <f>1+COUNTIFS(A:A,A32,G:G,"&gt;"&amp;G32)</f>
        <v>1</v>
      </c>
      <c r="I32" s="2">
        <f>AVERAGEIF(A:A,A32,G:G)</f>
        <v>48.788888888888891</v>
      </c>
      <c r="J32" s="2">
        <f t="shared" ref="J32:J40" si="32">G32-I32</f>
        <v>17.681111111111107</v>
      </c>
      <c r="K32" s="2">
        <f t="shared" ref="K32:K40" si="33">90+J32</f>
        <v>107.68111111111111</v>
      </c>
      <c r="L32" s="2">
        <f t="shared" ref="L32:L40" si="34">EXP(0.06*K32)</f>
        <v>639.61514955752534</v>
      </c>
      <c r="M32" s="2">
        <f>SUMIF(A:A,A32,L:L)</f>
        <v>2686.6918626121787</v>
      </c>
      <c r="N32" s="3">
        <f t="shared" ref="N32:N40" si="35">L32/M32</f>
        <v>0.23806792228702006</v>
      </c>
      <c r="O32" s="6">
        <f t="shared" ref="O32:O40" si="36">1/N32</f>
        <v>4.2004819061443204</v>
      </c>
      <c r="P32" s="3">
        <f t="shared" ref="P32:P40" si="37">IF(O32&gt;21,"",N32)</f>
        <v>0.23806792228702006</v>
      </c>
      <c r="Q32" s="3">
        <f>IF(ISNUMBER(P32),SUMIF(A:A,A32,P:P),"")</f>
        <v>0.98630328503209652</v>
      </c>
      <c r="R32" s="3">
        <f t="shared" ref="R32:R40" si="38">IFERROR(P32*(1/Q32),"")</f>
        <v>0.24137395251529839</v>
      </c>
      <c r="S32" s="7">
        <f t="shared" ref="S32:S40" si="39">IFERROR(1/R32,"")</f>
        <v>4.1429491027480259</v>
      </c>
    </row>
    <row r="33" spans="1:19" x14ac:dyDescent="0.3">
      <c r="A33" s="1">
        <v>25</v>
      </c>
      <c r="B33" s="5">
        <v>0.68055555555555547</v>
      </c>
      <c r="C33" s="1" t="s">
        <v>19</v>
      </c>
      <c r="D33" s="1">
        <v>7</v>
      </c>
      <c r="E33" s="1">
        <v>4</v>
      </c>
      <c r="F33" s="1" t="s">
        <v>43</v>
      </c>
      <c r="G33" s="1">
        <v>63.95</v>
      </c>
      <c r="H33" s="1">
        <f>1+COUNTIFS(A:A,A33,G:G,"&gt;"&amp;G33)</f>
        <v>2</v>
      </c>
      <c r="I33" s="2">
        <f>AVERAGEIF(A:A,A33,G:G)</f>
        <v>48.788888888888891</v>
      </c>
      <c r="J33" s="2">
        <f t="shared" si="32"/>
        <v>15.161111111111111</v>
      </c>
      <c r="K33" s="2">
        <f t="shared" si="33"/>
        <v>105.16111111111111</v>
      </c>
      <c r="L33" s="2">
        <f t="shared" si="34"/>
        <v>549.86163105042624</v>
      </c>
      <c r="M33" s="2">
        <f>SUMIF(A:A,A33,L:L)</f>
        <v>2686.6918626121787</v>
      </c>
      <c r="N33" s="3">
        <f t="shared" si="35"/>
        <v>0.20466121876582249</v>
      </c>
      <c r="O33" s="6">
        <f t="shared" si="36"/>
        <v>4.8861235461722732</v>
      </c>
      <c r="P33" s="3">
        <f t="shared" si="37"/>
        <v>0.20466121876582249</v>
      </c>
      <c r="Q33" s="3">
        <f>IF(ISNUMBER(P33),SUMIF(A:A,A33,P:P),"")</f>
        <v>0.98630328503209652</v>
      </c>
      <c r="R33" s="3">
        <f t="shared" si="38"/>
        <v>0.20750333276965854</v>
      </c>
      <c r="S33" s="7">
        <f t="shared" si="39"/>
        <v>4.81919970466239</v>
      </c>
    </row>
    <row r="34" spans="1:19" x14ac:dyDescent="0.3">
      <c r="A34" s="1">
        <v>25</v>
      </c>
      <c r="B34" s="5">
        <v>0.68055555555555547</v>
      </c>
      <c r="C34" s="1" t="s">
        <v>19</v>
      </c>
      <c r="D34" s="1">
        <v>7</v>
      </c>
      <c r="E34" s="1">
        <v>10</v>
      </c>
      <c r="F34" s="1" t="s">
        <v>48</v>
      </c>
      <c r="G34" s="1">
        <v>61.48</v>
      </c>
      <c r="H34" s="1">
        <f>1+COUNTIFS(A:A,A34,G:G,"&gt;"&amp;G34)</f>
        <v>3</v>
      </c>
      <c r="I34" s="2">
        <f>AVERAGEIF(A:A,A34,G:G)</f>
        <v>48.788888888888891</v>
      </c>
      <c r="J34" s="2">
        <f t="shared" si="32"/>
        <v>12.691111111111105</v>
      </c>
      <c r="K34" s="2">
        <f t="shared" si="33"/>
        <v>102.6911111111111</v>
      </c>
      <c r="L34" s="2">
        <f t="shared" si="34"/>
        <v>474.12294545848744</v>
      </c>
      <c r="M34" s="2">
        <f>SUMIF(A:A,A34,L:L)</f>
        <v>2686.6918626121787</v>
      </c>
      <c r="N34" s="3">
        <f t="shared" si="35"/>
        <v>0.17647090537487758</v>
      </c>
      <c r="O34" s="6">
        <f t="shared" si="36"/>
        <v>5.6666564829805655</v>
      </c>
      <c r="P34" s="3">
        <f t="shared" si="37"/>
        <v>0.17647090537487758</v>
      </c>
      <c r="Q34" s="3">
        <f>IF(ISNUMBER(P34),SUMIF(A:A,A34,P:P),"")</f>
        <v>0.98630328503209652</v>
      </c>
      <c r="R34" s="3">
        <f t="shared" si="38"/>
        <v>0.17892154274750777</v>
      </c>
      <c r="S34" s="7">
        <f t="shared" si="39"/>
        <v>5.5890419043121584</v>
      </c>
    </row>
    <row r="35" spans="1:19" x14ac:dyDescent="0.3">
      <c r="A35" s="1">
        <v>25</v>
      </c>
      <c r="B35" s="5">
        <v>0.68055555555555547</v>
      </c>
      <c r="C35" s="1" t="s">
        <v>19</v>
      </c>
      <c r="D35" s="1">
        <v>7</v>
      </c>
      <c r="E35" s="1">
        <v>9</v>
      </c>
      <c r="F35" s="1" t="s">
        <v>47</v>
      </c>
      <c r="G35" s="1">
        <v>56.88</v>
      </c>
      <c r="H35" s="1">
        <f>1+COUNTIFS(A:A,A35,G:G,"&gt;"&amp;G35)</f>
        <v>4</v>
      </c>
      <c r="I35" s="2">
        <f>AVERAGEIF(A:A,A35,G:G)</f>
        <v>48.788888888888891</v>
      </c>
      <c r="J35" s="2">
        <f t="shared" si="32"/>
        <v>8.0911111111111111</v>
      </c>
      <c r="K35" s="2">
        <f t="shared" si="33"/>
        <v>98.091111111111104</v>
      </c>
      <c r="L35" s="2">
        <f t="shared" si="34"/>
        <v>359.77062178450711</v>
      </c>
      <c r="M35" s="2">
        <f>SUMIF(A:A,A35,L:L)</f>
        <v>2686.6918626121787</v>
      </c>
      <c r="N35" s="3">
        <f t="shared" si="35"/>
        <v>0.13390840490160061</v>
      </c>
      <c r="O35" s="6">
        <f t="shared" si="36"/>
        <v>7.4677911422724073</v>
      </c>
      <c r="P35" s="3">
        <f t="shared" si="37"/>
        <v>0.13390840490160061</v>
      </c>
      <c r="Q35" s="3">
        <f>IF(ISNUMBER(P35),SUMIF(A:A,A35,P:P),"")</f>
        <v>0.98630328503209652</v>
      </c>
      <c r="R35" s="3">
        <f t="shared" si="38"/>
        <v>0.13576798022855915</v>
      </c>
      <c r="S35" s="7">
        <f t="shared" si="39"/>
        <v>7.3655069355568665</v>
      </c>
    </row>
    <row r="36" spans="1:19" x14ac:dyDescent="0.3">
      <c r="A36" s="1">
        <v>25</v>
      </c>
      <c r="B36" s="5">
        <v>0.68055555555555547</v>
      </c>
      <c r="C36" s="1" t="s">
        <v>19</v>
      </c>
      <c r="D36" s="1">
        <v>7</v>
      </c>
      <c r="E36" s="1">
        <v>7</v>
      </c>
      <c r="F36" s="1" t="s">
        <v>45</v>
      </c>
      <c r="G36" s="1">
        <v>46.67</v>
      </c>
      <c r="H36" s="1">
        <f>1+COUNTIFS(A:A,A36,G:G,"&gt;"&amp;G36)</f>
        <v>5</v>
      </c>
      <c r="I36" s="2">
        <f>AVERAGEIF(A:A,A36,G:G)</f>
        <v>48.788888888888891</v>
      </c>
      <c r="J36" s="2">
        <f t="shared" si="32"/>
        <v>-2.1188888888888897</v>
      </c>
      <c r="K36" s="2">
        <f t="shared" si="33"/>
        <v>87.88111111111111</v>
      </c>
      <c r="L36" s="2">
        <f t="shared" si="34"/>
        <v>194.97408780186802</v>
      </c>
      <c r="M36" s="2">
        <f>SUMIF(A:A,A36,L:L)</f>
        <v>2686.6918626121787</v>
      </c>
      <c r="N36" s="3">
        <f t="shared" si="35"/>
        <v>7.2570319847658812E-2</v>
      </c>
      <c r="O36" s="6">
        <f t="shared" si="36"/>
        <v>13.779738081618238</v>
      </c>
      <c r="P36" s="3">
        <f t="shared" si="37"/>
        <v>7.2570319847658812E-2</v>
      </c>
      <c r="Q36" s="3">
        <f>IF(ISNUMBER(P36),SUMIF(A:A,A36,P:P),"")</f>
        <v>0.98630328503209652</v>
      </c>
      <c r="R36" s="3">
        <f t="shared" si="38"/>
        <v>7.3578098085009647E-2</v>
      </c>
      <c r="S36" s="7">
        <f t="shared" si="39"/>
        <v>13.591000936781946</v>
      </c>
    </row>
    <row r="37" spans="1:19" x14ac:dyDescent="0.3">
      <c r="A37" s="1">
        <v>25</v>
      </c>
      <c r="B37" s="5">
        <v>0.68055555555555547</v>
      </c>
      <c r="C37" s="1" t="s">
        <v>19</v>
      </c>
      <c r="D37" s="1">
        <v>7</v>
      </c>
      <c r="E37" s="1">
        <v>11</v>
      </c>
      <c r="F37" s="1" t="s">
        <v>49</v>
      </c>
      <c r="G37" s="1">
        <v>42.42</v>
      </c>
      <c r="H37" s="1">
        <f>1+COUNTIFS(A:A,A37,G:G,"&gt;"&amp;G37)</f>
        <v>6</v>
      </c>
      <c r="I37" s="2">
        <f>AVERAGEIF(A:A,A37,G:G)</f>
        <v>48.788888888888891</v>
      </c>
      <c r="J37" s="2">
        <f t="shared" si="32"/>
        <v>-6.3688888888888897</v>
      </c>
      <c r="K37" s="2">
        <f t="shared" si="33"/>
        <v>83.63111111111111</v>
      </c>
      <c r="L37" s="2">
        <f t="shared" si="34"/>
        <v>151.08863731257989</v>
      </c>
      <c r="M37" s="2">
        <f>SUMIF(A:A,A37,L:L)</f>
        <v>2686.6918626121787</v>
      </c>
      <c r="N37" s="3">
        <f t="shared" si="35"/>
        <v>5.6235938112263295E-2</v>
      </c>
      <c r="O37" s="6">
        <f t="shared" si="36"/>
        <v>17.782223140008956</v>
      </c>
      <c r="P37" s="3">
        <f t="shared" si="37"/>
        <v>5.6235938112263295E-2</v>
      </c>
      <c r="Q37" s="3">
        <f>IF(ISNUMBER(P37),SUMIF(A:A,A37,P:P),"")</f>
        <v>0.98630328503209652</v>
      </c>
      <c r="R37" s="3">
        <f t="shared" si="38"/>
        <v>5.7016882094672594E-2</v>
      </c>
      <c r="S37" s="7">
        <f t="shared" si="39"/>
        <v>17.538665098164593</v>
      </c>
    </row>
    <row r="38" spans="1:19" x14ac:dyDescent="0.3">
      <c r="A38" s="1">
        <v>25</v>
      </c>
      <c r="B38" s="5">
        <v>0.68055555555555547</v>
      </c>
      <c r="C38" s="1" t="s">
        <v>19</v>
      </c>
      <c r="D38" s="1">
        <v>7</v>
      </c>
      <c r="E38" s="1">
        <v>13</v>
      </c>
      <c r="F38" s="1" t="s">
        <v>50</v>
      </c>
      <c r="G38" s="1">
        <v>41.43</v>
      </c>
      <c r="H38" s="1">
        <f>1+COUNTIFS(A:A,A38,G:G,"&gt;"&amp;G38)</f>
        <v>7</v>
      </c>
      <c r="I38" s="2">
        <f>AVERAGEIF(A:A,A38,G:G)</f>
        <v>48.788888888888891</v>
      </c>
      <c r="J38" s="2">
        <f t="shared" si="32"/>
        <v>-7.3588888888888917</v>
      </c>
      <c r="K38" s="2">
        <f t="shared" si="33"/>
        <v>82.641111111111115</v>
      </c>
      <c r="L38" s="2">
        <f t="shared" si="34"/>
        <v>142.37531961789946</v>
      </c>
      <c r="M38" s="2">
        <f>SUMIF(A:A,A38,L:L)</f>
        <v>2686.6918626121787</v>
      </c>
      <c r="N38" s="3">
        <f t="shared" si="35"/>
        <v>5.2992798169073548E-2</v>
      </c>
      <c r="O38" s="6">
        <f t="shared" si="36"/>
        <v>18.87048871828771</v>
      </c>
      <c r="P38" s="3">
        <f t="shared" si="37"/>
        <v>5.2992798169073548E-2</v>
      </c>
      <c r="Q38" s="3">
        <f>IF(ISNUMBER(P38),SUMIF(A:A,A38,P:P),"")</f>
        <v>0.98630328503209652</v>
      </c>
      <c r="R38" s="3">
        <f t="shared" si="38"/>
        <v>5.3728704926040115E-2</v>
      </c>
      <c r="S38" s="7">
        <f t="shared" si="39"/>
        <v>18.612025013008285</v>
      </c>
    </row>
    <row r="39" spans="1:19" x14ac:dyDescent="0.3">
      <c r="A39" s="1">
        <v>25</v>
      </c>
      <c r="B39" s="5">
        <v>0.68055555555555547</v>
      </c>
      <c r="C39" s="1" t="s">
        <v>19</v>
      </c>
      <c r="D39" s="1">
        <v>7</v>
      </c>
      <c r="E39" s="1">
        <v>8</v>
      </c>
      <c r="F39" s="1" t="s">
        <v>46</v>
      </c>
      <c r="G39" s="1">
        <v>40.92</v>
      </c>
      <c r="H39" s="1">
        <f>1+COUNTIFS(A:A,A39,G:G,"&gt;"&amp;G39)</f>
        <v>8</v>
      </c>
      <c r="I39" s="2">
        <f>AVERAGEIF(A:A,A39,G:G)</f>
        <v>48.788888888888891</v>
      </c>
      <c r="J39" s="2">
        <f t="shared" si="32"/>
        <v>-7.8688888888888897</v>
      </c>
      <c r="K39" s="2">
        <f t="shared" si="33"/>
        <v>82.13111111111111</v>
      </c>
      <c r="L39" s="2">
        <f t="shared" si="34"/>
        <v>138.08461738010089</v>
      </c>
      <c r="M39" s="2">
        <f>SUMIF(A:A,A39,L:L)</f>
        <v>2686.6918626121787</v>
      </c>
      <c r="N39" s="3">
        <f t="shared" si="35"/>
        <v>5.1395777573780249E-2</v>
      </c>
      <c r="O39" s="6">
        <f t="shared" si="36"/>
        <v>19.45685126690551</v>
      </c>
      <c r="P39" s="3">
        <f t="shared" si="37"/>
        <v>5.1395777573780249E-2</v>
      </c>
      <c r="Q39" s="3">
        <f>IF(ISNUMBER(P39),SUMIF(A:A,A39,P:P),"")</f>
        <v>0.98630328503209652</v>
      </c>
      <c r="R39" s="3">
        <f t="shared" si="38"/>
        <v>5.2109506633254012E-2</v>
      </c>
      <c r="S39" s="7">
        <f t="shared" si="39"/>
        <v>19.190356320929812</v>
      </c>
    </row>
    <row r="40" spans="1:19" x14ac:dyDescent="0.3">
      <c r="A40" s="1">
        <v>25</v>
      </c>
      <c r="B40" s="5">
        <v>0.68055555555555547</v>
      </c>
      <c r="C40" s="1" t="s">
        <v>19</v>
      </c>
      <c r="D40" s="1">
        <v>7</v>
      </c>
      <c r="E40" s="1">
        <v>16</v>
      </c>
      <c r="F40" s="1" t="s">
        <v>51</v>
      </c>
      <c r="G40" s="1">
        <v>18.88</v>
      </c>
      <c r="H40" s="1">
        <f>1+COUNTIFS(A:A,A40,G:G,"&gt;"&amp;G40)</f>
        <v>9</v>
      </c>
      <c r="I40" s="2">
        <f>AVERAGEIF(A:A,A40,G:G)</f>
        <v>48.788888888888891</v>
      </c>
      <c r="J40" s="2">
        <f t="shared" si="32"/>
        <v>-29.908888888888892</v>
      </c>
      <c r="K40" s="2">
        <f t="shared" si="33"/>
        <v>60.091111111111104</v>
      </c>
      <c r="L40" s="2">
        <f t="shared" si="34"/>
        <v>36.798852648783978</v>
      </c>
      <c r="M40" s="2">
        <f>SUMIF(A:A,A40,L:L)</f>
        <v>2686.6918626121787</v>
      </c>
      <c r="N40" s="3">
        <f t="shared" si="35"/>
        <v>1.3696714967903208E-2</v>
      </c>
      <c r="O40" s="6">
        <f t="shared" si="36"/>
        <v>73.010207363108123</v>
      </c>
      <c r="P40" s="3" t="str">
        <f t="shared" si="37"/>
        <v/>
      </c>
      <c r="Q40" s="3" t="str">
        <f>IF(ISNUMBER(P40),SUMIF(A:A,A40,P:P),"")</f>
        <v/>
      </c>
      <c r="R40" s="3" t="str">
        <f t="shared" si="38"/>
        <v/>
      </c>
      <c r="S40" s="7" t="str">
        <f t="shared" si="39"/>
        <v/>
      </c>
    </row>
  </sheetData>
  <autoFilter ref="A8:S13" xr:uid="{00000000-0009-0000-0000-000000000000}"/>
  <sortState xmlns:xlrd2="http://schemas.microsoft.com/office/spreadsheetml/2017/richdata2" ref="A9:T40">
    <sortCondition ref="B9:B40"/>
    <sortCondition ref="H9:H4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8:G1048576 G8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17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20072022 -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2022-07-19T23:09:24Z</cp:lastPrinted>
  <dcterms:created xsi:type="dcterms:W3CDTF">2016-03-11T05:58:01Z</dcterms:created>
  <dcterms:modified xsi:type="dcterms:W3CDTF">2022-07-19T23:11:35Z</dcterms:modified>
</cp:coreProperties>
</file>