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E462A4AA-099D-4C4B-B797-BD96C22B83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9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19072022 - PREMIUM'!$A$7:$S$20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I30" i="1"/>
  <c r="J30" i="1" s="1"/>
  <c r="K30" i="1" s="1"/>
  <c r="L30" i="1" s="1"/>
  <c r="H27" i="1"/>
  <c r="I27" i="1"/>
  <c r="J27" i="1" s="1"/>
  <c r="K27" i="1" s="1"/>
  <c r="L27" i="1" s="1"/>
  <c r="H26" i="1"/>
  <c r="I26" i="1"/>
  <c r="J26" i="1" s="1"/>
  <c r="K26" i="1" s="1"/>
  <c r="L26" i="1" s="1"/>
  <c r="H35" i="1"/>
  <c r="I35" i="1"/>
  <c r="J35" i="1" s="1"/>
  <c r="K35" i="1" s="1"/>
  <c r="L35" i="1" s="1"/>
  <c r="H31" i="1"/>
  <c r="I31" i="1"/>
  <c r="J31" i="1" s="1"/>
  <c r="K31" i="1" s="1"/>
  <c r="L31" i="1" s="1"/>
  <c r="H29" i="1"/>
  <c r="I29" i="1"/>
  <c r="J29" i="1" s="1"/>
  <c r="K29" i="1" s="1"/>
  <c r="L29" i="1" s="1"/>
  <c r="H32" i="1"/>
  <c r="I32" i="1"/>
  <c r="J32" i="1" s="1"/>
  <c r="K32" i="1" s="1"/>
  <c r="L32" i="1" s="1"/>
  <c r="H36" i="1"/>
  <c r="I36" i="1"/>
  <c r="J36" i="1" s="1"/>
  <c r="K36" i="1" s="1"/>
  <c r="L36" i="1" s="1"/>
  <c r="H28" i="1"/>
  <c r="I28" i="1"/>
  <c r="J28" i="1" s="1"/>
  <c r="K28" i="1" s="1"/>
  <c r="L28" i="1" s="1"/>
  <c r="H34" i="1"/>
  <c r="I34" i="1"/>
  <c r="J34" i="1" s="1"/>
  <c r="K34" i="1" s="1"/>
  <c r="L34" i="1" s="1"/>
  <c r="H33" i="1"/>
  <c r="I33" i="1"/>
  <c r="J33" i="1" s="1"/>
  <c r="K33" i="1" s="1"/>
  <c r="L33" i="1" s="1"/>
  <c r="H23" i="1"/>
  <c r="I23" i="1"/>
  <c r="J23" i="1" s="1"/>
  <c r="K23" i="1" s="1"/>
  <c r="L23" i="1" s="1"/>
  <c r="H25" i="1"/>
  <c r="I25" i="1"/>
  <c r="J25" i="1" s="1"/>
  <c r="K25" i="1" s="1"/>
  <c r="L25" i="1" s="1"/>
  <c r="H21" i="1"/>
  <c r="I21" i="1"/>
  <c r="J21" i="1" s="1"/>
  <c r="K21" i="1" s="1"/>
  <c r="L21" i="1" s="1"/>
  <c r="H24" i="1"/>
  <c r="I24" i="1"/>
  <c r="J24" i="1" s="1"/>
  <c r="K24" i="1" s="1"/>
  <c r="L24" i="1" s="1"/>
  <c r="H22" i="1"/>
  <c r="I22" i="1"/>
  <c r="J22" i="1" s="1"/>
  <c r="K22" i="1" s="1"/>
  <c r="L22" i="1" s="1"/>
  <c r="H10" i="1"/>
  <c r="I10" i="1"/>
  <c r="J10" i="1" s="1"/>
  <c r="K10" i="1" s="1"/>
  <c r="L10" i="1" s="1"/>
  <c r="H9" i="1"/>
  <c r="I9" i="1"/>
  <c r="J9" i="1" s="1"/>
  <c r="K9" i="1" s="1"/>
  <c r="L9" i="1" s="1"/>
  <c r="H11" i="1"/>
  <c r="I11" i="1"/>
  <c r="J11" i="1" s="1"/>
  <c r="K11" i="1" s="1"/>
  <c r="L11" i="1" s="1"/>
  <c r="H13" i="1"/>
  <c r="I13" i="1"/>
  <c r="J13" i="1" s="1"/>
  <c r="K13" i="1" s="1"/>
  <c r="L13" i="1" s="1"/>
  <c r="H8" i="1"/>
  <c r="I8" i="1"/>
  <c r="J8" i="1" s="1"/>
  <c r="K8" i="1" s="1"/>
  <c r="L8" i="1" s="1"/>
  <c r="H12" i="1"/>
  <c r="I12" i="1"/>
  <c r="J12" i="1" s="1"/>
  <c r="K12" i="1" s="1"/>
  <c r="L12" i="1" s="1"/>
  <c r="H15" i="1"/>
  <c r="I15" i="1"/>
  <c r="J15" i="1" s="1"/>
  <c r="K15" i="1" s="1"/>
  <c r="L15" i="1" s="1"/>
  <c r="H16" i="1"/>
  <c r="I16" i="1"/>
  <c r="J16" i="1" s="1"/>
  <c r="K16" i="1" s="1"/>
  <c r="L16" i="1" s="1"/>
  <c r="H19" i="1"/>
  <c r="I19" i="1"/>
  <c r="J19" i="1" s="1"/>
  <c r="K19" i="1" s="1"/>
  <c r="L19" i="1" s="1"/>
  <c r="H18" i="1"/>
  <c r="I18" i="1"/>
  <c r="J18" i="1" s="1"/>
  <c r="K18" i="1" s="1"/>
  <c r="L18" i="1" s="1"/>
  <c r="H17" i="1"/>
  <c r="I17" i="1"/>
  <c r="J17" i="1" s="1"/>
  <c r="K17" i="1" s="1"/>
  <c r="L17" i="1" s="1"/>
  <c r="H14" i="1"/>
  <c r="I14" i="1"/>
  <c r="J14" i="1" s="1"/>
  <c r="K14" i="1" s="1"/>
  <c r="L14" i="1" s="1"/>
  <c r="H20" i="1"/>
  <c r="I20" i="1"/>
  <c r="J20" i="1" s="1"/>
  <c r="K20" i="1" s="1"/>
  <c r="L20" i="1" s="1"/>
  <c r="M30" i="1" l="1"/>
  <c r="N30" i="1" s="1"/>
  <c r="O30" i="1" s="1"/>
  <c r="P30" i="1" s="1"/>
  <c r="M26" i="1"/>
  <c r="N26" i="1" s="1"/>
  <c r="O26" i="1" s="1"/>
  <c r="P26" i="1" s="1"/>
  <c r="M34" i="1"/>
  <c r="N34" i="1" s="1"/>
  <c r="O34" i="1" s="1"/>
  <c r="P34" i="1" s="1"/>
  <c r="M36" i="1"/>
  <c r="N36" i="1" s="1"/>
  <c r="O36" i="1" s="1"/>
  <c r="P36" i="1" s="1"/>
  <c r="M35" i="1"/>
  <c r="N35" i="1" s="1"/>
  <c r="O35" i="1" s="1"/>
  <c r="P35" i="1" s="1"/>
  <c r="M27" i="1"/>
  <c r="N27" i="1" s="1"/>
  <c r="O27" i="1" s="1"/>
  <c r="P27" i="1" s="1"/>
  <c r="M33" i="1"/>
  <c r="N33" i="1" s="1"/>
  <c r="O33" i="1" s="1"/>
  <c r="P33" i="1" s="1"/>
  <c r="M32" i="1"/>
  <c r="N32" i="1" s="1"/>
  <c r="O32" i="1" s="1"/>
  <c r="P32" i="1" s="1"/>
  <c r="M28" i="1"/>
  <c r="N28" i="1" s="1"/>
  <c r="O28" i="1" s="1"/>
  <c r="P28" i="1" s="1"/>
  <c r="M31" i="1"/>
  <c r="N31" i="1" s="1"/>
  <c r="O31" i="1" s="1"/>
  <c r="P31" i="1" s="1"/>
  <c r="M29" i="1"/>
  <c r="N29" i="1" s="1"/>
  <c r="O29" i="1" s="1"/>
  <c r="P29" i="1" s="1"/>
  <c r="M25" i="1"/>
  <c r="N25" i="1" s="1"/>
  <c r="O25" i="1" s="1"/>
  <c r="P25" i="1" s="1"/>
  <c r="M23" i="1"/>
  <c r="N23" i="1" s="1"/>
  <c r="O23" i="1" s="1"/>
  <c r="P23" i="1" s="1"/>
  <c r="M22" i="1"/>
  <c r="N22" i="1" s="1"/>
  <c r="O22" i="1" s="1"/>
  <c r="P22" i="1" s="1"/>
  <c r="M21" i="1"/>
  <c r="N21" i="1" s="1"/>
  <c r="O21" i="1" s="1"/>
  <c r="P21" i="1" s="1"/>
  <c r="M24" i="1"/>
  <c r="N24" i="1" s="1"/>
  <c r="O24" i="1" s="1"/>
  <c r="P24" i="1" s="1"/>
  <c r="M20" i="1"/>
  <c r="N20" i="1" s="1"/>
  <c r="O20" i="1" s="1"/>
  <c r="P20" i="1" s="1"/>
  <c r="M18" i="1"/>
  <c r="N18" i="1" s="1"/>
  <c r="O18" i="1" s="1"/>
  <c r="P18" i="1" s="1"/>
  <c r="M19" i="1"/>
  <c r="N19" i="1" s="1"/>
  <c r="O19" i="1" s="1"/>
  <c r="P19" i="1" s="1"/>
  <c r="M14" i="1"/>
  <c r="N14" i="1" s="1"/>
  <c r="O14" i="1" s="1"/>
  <c r="P14" i="1" s="1"/>
  <c r="M16" i="1"/>
  <c r="N16" i="1" s="1"/>
  <c r="O16" i="1" s="1"/>
  <c r="P16" i="1" s="1"/>
  <c r="M17" i="1"/>
  <c r="N17" i="1" s="1"/>
  <c r="O17" i="1" s="1"/>
  <c r="P17" i="1" s="1"/>
  <c r="M15" i="1"/>
  <c r="N15" i="1" s="1"/>
  <c r="O15" i="1" s="1"/>
  <c r="P15" i="1" s="1"/>
  <c r="M10" i="1"/>
  <c r="N10" i="1" s="1"/>
  <c r="O10" i="1" s="1"/>
  <c r="P10" i="1" s="1"/>
  <c r="M13" i="1"/>
  <c r="N13" i="1" s="1"/>
  <c r="O13" i="1" s="1"/>
  <c r="P13" i="1" s="1"/>
  <c r="M11" i="1"/>
  <c r="N11" i="1" s="1"/>
  <c r="O11" i="1" s="1"/>
  <c r="P11" i="1" s="1"/>
  <c r="M12" i="1"/>
  <c r="N12" i="1" s="1"/>
  <c r="O12" i="1" s="1"/>
  <c r="P12" i="1" s="1"/>
  <c r="M9" i="1"/>
  <c r="N9" i="1" s="1"/>
  <c r="O9" i="1" s="1"/>
  <c r="P9" i="1" s="1"/>
  <c r="M8" i="1"/>
  <c r="N8" i="1" s="1"/>
  <c r="O8" i="1" s="1"/>
  <c r="P8" i="1" s="1"/>
  <c r="Q32" i="1" l="1"/>
  <c r="R32" i="1" s="1"/>
  <c r="S32" i="1" s="1"/>
  <c r="Q28" i="1"/>
  <c r="R28" i="1" s="1"/>
  <c r="S28" i="1" s="1"/>
  <c r="Q35" i="1"/>
  <c r="R35" i="1" s="1"/>
  <c r="S35" i="1" s="1"/>
  <c r="Q34" i="1"/>
  <c r="R34" i="1" s="1"/>
  <c r="S34" i="1" s="1"/>
  <c r="Q27" i="1"/>
  <c r="R27" i="1" s="1"/>
  <c r="S27" i="1" s="1"/>
  <c r="Q26" i="1"/>
  <c r="R26" i="1" s="1"/>
  <c r="S26" i="1" s="1"/>
  <c r="Q29" i="1"/>
  <c r="R29" i="1" s="1"/>
  <c r="S29" i="1" s="1"/>
  <c r="Q36" i="1"/>
  <c r="R36" i="1" s="1"/>
  <c r="S36" i="1" s="1"/>
  <c r="Q31" i="1"/>
  <c r="R31" i="1" s="1"/>
  <c r="S31" i="1" s="1"/>
  <c r="Q33" i="1"/>
  <c r="R33" i="1" s="1"/>
  <c r="S33" i="1" s="1"/>
  <c r="Q30" i="1"/>
  <c r="R30" i="1" s="1"/>
  <c r="S30" i="1" s="1"/>
  <c r="Q24" i="1"/>
  <c r="R24" i="1" s="1"/>
  <c r="S24" i="1" s="1"/>
  <c r="Q21" i="1"/>
  <c r="R21" i="1" s="1"/>
  <c r="S21" i="1" s="1"/>
  <c r="Q22" i="1"/>
  <c r="R22" i="1" s="1"/>
  <c r="S22" i="1" s="1"/>
  <c r="Q23" i="1"/>
  <c r="R23" i="1" s="1"/>
  <c r="S23" i="1" s="1"/>
  <c r="Q25" i="1"/>
  <c r="R25" i="1" s="1"/>
  <c r="S25" i="1" s="1"/>
  <c r="Q12" i="1"/>
  <c r="R12" i="1" s="1"/>
  <c r="S12" i="1" s="1"/>
  <c r="Q8" i="1"/>
  <c r="R8" i="1" s="1"/>
  <c r="S8" i="1" s="1"/>
  <c r="Q10" i="1"/>
  <c r="R10" i="1" s="1"/>
  <c r="S10" i="1" s="1"/>
  <c r="Q13" i="1"/>
  <c r="R13" i="1" s="1"/>
  <c r="S13" i="1" s="1"/>
  <c r="Q9" i="1"/>
  <c r="R9" i="1" s="1"/>
  <c r="S9" i="1" s="1"/>
  <c r="Q11" i="1"/>
  <c r="R11" i="1" s="1"/>
  <c r="S11" i="1" s="1"/>
  <c r="Q16" i="1"/>
  <c r="R16" i="1" s="1"/>
  <c r="S16" i="1" s="1"/>
  <c r="Q19" i="1"/>
  <c r="R19" i="1" s="1"/>
  <c r="S19" i="1" s="1"/>
  <c r="Q20" i="1"/>
  <c r="R20" i="1" s="1"/>
  <c r="S20" i="1" s="1"/>
  <c r="Q17" i="1"/>
  <c r="R17" i="1" s="1"/>
  <c r="S17" i="1" s="1"/>
  <c r="Q18" i="1"/>
  <c r="R18" i="1" s="1"/>
  <c r="S18" i="1" s="1"/>
  <c r="Q14" i="1"/>
  <c r="R14" i="1" s="1"/>
  <c r="S14" i="1" s="1"/>
  <c r="Q15" i="1"/>
  <c r="R15" i="1" s="1"/>
  <c r="S15" i="1" s="1"/>
</calcChain>
</file>

<file path=xl/sharedStrings.xml><?xml version="1.0" encoding="utf-8"?>
<sst xmlns="http://schemas.openxmlformats.org/spreadsheetml/2006/main" count="77" uniqueCount="49">
  <si>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</si>
  <si>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</si>
  <si>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</si>
  <si>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</si>
  <si>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</si>
  <si>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</si>
  <si>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</si>
  <si>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</si>
  <si>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</si>
  <si>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</si>
  <si>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</si>
  <si>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</si>
  <si>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</si>
  <si>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</si>
  <si>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</si>
  <si>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</si>
  <si>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</si>
  <si>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</si>
  <si>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</si>
  <si>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Rockhampton</t>
  </si>
  <si>
    <t xml:space="preserve">Bombasay            </t>
  </si>
  <si>
    <t xml:space="preserve">Cavellton           </t>
  </si>
  <si>
    <t xml:space="preserve">Emmas Jet           </t>
  </si>
  <si>
    <t xml:space="preserve">Bangers And Mayo    </t>
  </si>
  <si>
    <t xml:space="preserve">In Order            </t>
  </si>
  <si>
    <t xml:space="preserve">Aerial Combat       </t>
  </si>
  <si>
    <t xml:space="preserve">Boom Boom Becker    </t>
  </si>
  <si>
    <t xml:space="preserve">Santorini Summer    </t>
  </si>
  <si>
    <t xml:space="preserve">Hinvictus           </t>
  </si>
  <si>
    <t xml:space="preserve">Arquera             </t>
  </si>
  <si>
    <t xml:space="preserve">Fight In The Dog    </t>
  </si>
  <si>
    <t xml:space="preserve">Whoa Lola           </t>
  </si>
  <si>
    <t xml:space="preserve">Knights Sword       </t>
  </si>
  <si>
    <t xml:space="preserve">Fortified           </t>
  </si>
  <si>
    <t xml:space="preserve">Srini               </t>
  </si>
  <si>
    <t xml:space="preserve">Back When           </t>
  </si>
  <si>
    <t xml:space="preserve">Tricky Beans        </t>
  </si>
  <si>
    <t xml:space="preserve">Roshan              </t>
  </si>
  <si>
    <t xml:space="preserve">Blue Jacket         </t>
  </si>
  <si>
    <t xml:space="preserve">Jungle Beat         </t>
  </si>
  <si>
    <t xml:space="preserve">Champagne At Dawn   </t>
  </si>
  <si>
    <t xml:space="preserve">Centaur             </t>
  </si>
  <si>
    <t xml:space="preserve">New York World      </t>
  </si>
  <si>
    <t xml:space="preserve">Dollar Dollar       </t>
  </si>
  <si>
    <t xml:space="preserve">Chestos Dream       </t>
  </si>
  <si>
    <t xml:space="preserve">Gypsy Rozay         </t>
  </si>
  <si>
    <t xml:space="preserve">Lingjun Topgun      </t>
  </si>
  <si>
    <t xml:space="preserve">Shaluna             </t>
  </si>
  <si>
    <t xml:space="preserve">Lynric Lass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</si>
</sst>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60960</xdr:colOff>
      <xdr:row>5</xdr:row>
      <xdr:rowOff>134542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A624B-6AB6-F4F1-73C8-F80EDBDD3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92240" cy="1048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36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H16" sqref="H1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88671875" style="9" bestFit="1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4</v>
      </c>
      <c r="B8" s="5">
        <v>0.59166666666666667</v>
      </c>
      <c r="C8" s="1" t="s">
        <v>19</v>
      </c>
      <c r="D8" s="1">
        <v>4</v>
      </c>
      <c r="E8" s="1">
        <v>5</v>
      </c>
      <c r="F8" s="1" t="s">
        <v>24</v>
      </c>
      <c r="G8" s="1">
        <v>64.59</v>
      </c>
      <c r="H8" s="1">
        <f>1+COUNTIFS(A:A,A8,G:G,"&gt;"&amp;G8)</f>
        <v>1</v>
      </c>
      <c r="I8" s="2">
        <f>AVERAGEIF(A:A,A8,G:G)</f>
        <v>49.41</v>
      </c>
      <c r="J8" s="2">
        <f t="shared" ref="J8:J20" si="0">G8-I8</f>
        <v>15.180000000000007</v>
      </c>
      <c r="K8" s="2">
        <f t="shared" ref="K8:K20" si="1">90+J8</f>
        <v>105.18</v>
      </c>
      <c r="L8" s="2">
        <f t="shared" ref="L8:L20" si="2">EXP(0.06*K8)</f>
        <v>550.48516083241918</v>
      </c>
      <c r="M8" s="2">
        <f>SUMIF(A:A,A8,L:L)</f>
        <v>1853.0916225135884</v>
      </c>
      <c r="N8" s="3">
        <f t="shared" ref="N8:N20" si="3">L8/M8</f>
        <v>0.29706311018001624</v>
      </c>
      <c r="O8" s="6">
        <f t="shared" ref="O8:O20" si="4">1/N8</f>
        <v>3.3662880570866354</v>
      </c>
      <c r="P8" s="3">
        <f t="shared" ref="P8:P20" si="5">IF(O8&gt;21,"",N8)</f>
        <v>0.29706311018001624</v>
      </c>
      <c r="Q8" s="3">
        <f>IF(ISNUMBER(P8),SUMIF(A:A,A8,P:P),"")</f>
        <v>0.97602660656729578</v>
      </c>
      <c r="R8" s="3">
        <f t="shared" ref="R8:R20" si="6">IFERROR(P8*(1/Q8),"")</f>
        <v>0.30435964366257684</v>
      </c>
      <c r="S8" s="7">
        <f t="shared" ref="S8:S20" si="7">IFERROR(1/R8,"")</f>
        <v>3.2855867090862843</v>
      </c>
    </row>
    <row r="9" spans="1:19" x14ac:dyDescent="0.3">
      <c r="A9" s="1">
        <v>4</v>
      </c>
      <c r="B9" s="5">
        <v>0.59166666666666667</v>
      </c>
      <c r="C9" s="1" t="s">
        <v>19</v>
      </c>
      <c r="D9" s="1">
        <v>4</v>
      </c>
      <c r="E9" s="1">
        <v>2</v>
      </c>
      <c r="F9" s="1" t="s">
        <v>21</v>
      </c>
      <c r="G9" s="1">
        <v>62.67</v>
      </c>
      <c r="H9" s="1">
        <f>1+COUNTIFS(A:A,A9,G:G,"&gt;"&amp;G9)</f>
        <v>2</v>
      </c>
      <c r="I9" s="2">
        <f>AVERAGEIF(A:A,A9,G:G)</f>
        <v>49.41</v>
      </c>
      <c r="J9" s="2">
        <f t="shared" si="0"/>
        <v>13.260000000000005</v>
      </c>
      <c r="K9" s="2">
        <f t="shared" si="1"/>
        <v>103.26</v>
      </c>
      <c r="L9" s="2">
        <f t="shared" si="2"/>
        <v>490.58570813512972</v>
      </c>
      <c r="M9" s="2">
        <f>SUMIF(A:A,A9,L:L)</f>
        <v>1853.0916225135884</v>
      </c>
      <c r="N9" s="3">
        <f t="shared" si="3"/>
        <v>0.26473904591381442</v>
      </c>
      <c r="O9" s="6">
        <f t="shared" si="4"/>
        <v>3.7773045398280582</v>
      </c>
      <c r="P9" s="3">
        <f t="shared" si="5"/>
        <v>0.26473904591381442</v>
      </c>
      <c r="Q9" s="3">
        <f>IF(ISNUMBER(P9),SUMIF(A:A,A9,P:P),"")</f>
        <v>0.97602660656729578</v>
      </c>
      <c r="R9" s="3">
        <f t="shared" si="6"/>
        <v>0.27124162818153769</v>
      </c>
      <c r="S9" s="7">
        <f t="shared" si="7"/>
        <v>3.6867497319796207</v>
      </c>
    </row>
    <row r="10" spans="1:19" x14ac:dyDescent="0.3">
      <c r="A10" s="1">
        <v>4</v>
      </c>
      <c r="B10" s="5">
        <v>0.59166666666666667</v>
      </c>
      <c r="C10" s="1" t="s">
        <v>19</v>
      </c>
      <c r="D10" s="1">
        <v>4</v>
      </c>
      <c r="E10" s="1">
        <v>1</v>
      </c>
      <c r="F10" s="1" t="s">
        <v>20</v>
      </c>
      <c r="G10" s="1">
        <v>62.2</v>
      </c>
      <c r="H10" s="1">
        <f>1+COUNTIFS(A:A,A10,G:G,"&gt;"&amp;G10)</f>
        <v>3</v>
      </c>
      <c r="I10" s="2">
        <f>AVERAGEIF(A:A,A10,G:G)</f>
        <v>49.41</v>
      </c>
      <c r="J10" s="2">
        <f t="shared" si="0"/>
        <v>12.790000000000006</v>
      </c>
      <c r="K10" s="2">
        <f t="shared" si="1"/>
        <v>102.79</v>
      </c>
      <c r="L10" s="2">
        <f t="shared" si="2"/>
        <v>476.94443708261076</v>
      </c>
      <c r="M10" s="2">
        <f>SUMIF(A:A,A10,L:L)</f>
        <v>1853.0916225135884</v>
      </c>
      <c r="N10" s="3">
        <f t="shared" si="3"/>
        <v>0.25737768779919751</v>
      </c>
      <c r="O10" s="6">
        <f t="shared" si="4"/>
        <v>3.8853406779385868</v>
      </c>
      <c r="P10" s="3">
        <f t="shared" si="5"/>
        <v>0.25737768779919751</v>
      </c>
      <c r="Q10" s="3">
        <f>IF(ISNUMBER(P10),SUMIF(A:A,A10,P:P),"")</f>
        <v>0.97602660656729578</v>
      </c>
      <c r="R10" s="3">
        <f t="shared" si="6"/>
        <v>0.2636994586698817</v>
      </c>
      <c r="S10" s="7">
        <f t="shared" si="7"/>
        <v>3.7921958772462756</v>
      </c>
    </row>
    <row r="11" spans="1:19" x14ac:dyDescent="0.3">
      <c r="A11" s="1">
        <v>4</v>
      </c>
      <c r="B11" s="5">
        <v>0.59166666666666667</v>
      </c>
      <c r="C11" s="1" t="s">
        <v>19</v>
      </c>
      <c r="D11" s="1">
        <v>4</v>
      </c>
      <c r="E11" s="1">
        <v>3</v>
      </c>
      <c r="F11" s="1" t="s">
        <v>22</v>
      </c>
      <c r="G11" s="1">
        <v>44.85</v>
      </c>
      <c r="H11" s="1">
        <f>1+COUNTIFS(A:A,A11,G:G,"&gt;"&amp;G11)</f>
        <v>4</v>
      </c>
      <c r="I11" s="2">
        <f>AVERAGEIF(A:A,A11,G:G)</f>
        <v>49.41</v>
      </c>
      <c r="J11" s="2">
        <f t="shared" si="0"/>
        <v>-4.5599999999999952</v>
      </c>
      <c r="K11" s="2">
        <f t="shared" si="1"/>
        <v>85.44</v>
      </c>
      <c r="L11" s="2">
        <f t="shared" si="2"/>
        <v>168.40975033775533</v>
      </c>
      <c r="M11" s="2">
        <f>SUMIF(A:A,A11,L:L)</f>
        <v>1853.0916225135884</v>
      </c>
      <c r="N11" s="3">
        <f t="shared" si="3"/>
        <v>9.0880422906083488E-2</v>
      </c>
      <c r="O11" s="6">
        <f t="shared" si="4"/>
        <v>11.003469922597164</v>
      </c>
      <c r="P11" s="3">
        <f t="shared" si="5"/>
        <v>9.0880422906083488E-2</v>
      </c>
      <c r="Q11" s="3">
        <f>IF(ISNUMBER(P11),SUMIF(A:A,A11,P:P),"")</f>
        <v>0.97602660656729578</v>
      </c>
      <c r="R11" s="3">
        <f t="shared" si="6"/>
        <v>9.3112649075942369E-2</v>
      </c>
      <c r="S11" s="7">
        <f t="shared" si="7"/>
        <v>10.739679409017816</v>
      </c>
    </row>
    <row r="12" spans="1:19" x14ac:dyDescent="0.3">
      <c r="A12" s="1">
        <v>4</v>
      </c>
      <c r="B12" s="5">
        <v>0.59166666666666667</v>
      </c>
      <c r="C12" s="1" t="s">
        <v>19</v>
      </c>
      <c r="D12" s="1">
        <v>4</v>
      </c>
      <c r="E12" s="1">
        <v>6</v>
      </c>
      <c r="F12" s="1" t="s">
        <v>25</v>
      </c>
      <c r="G12" s="1">
        <v>39.51</v>
      </c>
      <c r="H12" s="1">
        <f>1+COUNTIFS(A:A,A12,G:G,"&gt;"&amp;G12)</f>
        <v>5</v>
      </c>
      <c r="I12" s="2">
        <f>AVERAGEIF(A:A,A12,G:G)</f>
        <v>49.41</v>
      </c>
      <c r="J12" s="2">
        <f t="shared" si="0"/>
        <v>-9.8999999999999986</v>
      </c>
      <c r="K12" s="2">
        <f t="shared" si="1"/>
        <v>80.099999999999994</v>
      </c>
      <c r="L12" s="2">
        <f t="shared" si="2"/>
        <v>122.241671592307</v>
      </c>
      <c r="M12" s="2">
        <f>SUMIF(A:A,A12,L:L)</f>
        <v>1853.0916225135884</v>
      </c>
      <c r="N12" s="3">
        <f t="shared" si="3"/>
        <v>6.596633976818414E-2</v>
      </c>
      <c r="O12" s="6">
        <f t="shared" si="4"/>
        <v>15.159246420434327</v>
      </c>
      <c r="P12" s="3">
        <f t="shared" si="5"/>
        <v>6.596633976818414E-2</v>
      </c>
      <c r="Q12" s="3">
        <f>IF(ISNUMBER(P12),SUMIF(A:A,A12,P:P),"")</f>
        <v>0.97602660656729578</v>
      </c>
      <c r="R12" s="3">
        <f t="shared" si="6"/>
        <v>6.7586620410061374E-2</v>
      </c>
      <c r="S12" s="7">
        <f t="shared" si="7"/>
        <v>14.795827841853942</v>
      </c>
    </row>
    <row r="13" spans="1:19" x14ac:dyDescent="0.3">
      <c r="A13" s="1">
        <v>4</v>
      </c>
      <c r="B13" s="5">
        <v>0.59166666666666667</v>
      </c>
      <c r="C13" s="1" t="s">
        <v>19</v>
      </c>
      <c r="D13" s="1">
        <v>4</v>
      </c>
      <c r="E13" s="1">
        <v>4</v>
      </c>
      <c r="F13" s="1" t="s">
        <v>23</v>
      </c>
      <c r="G13" s="1">
        <v>22.64</v>
      </c>
      <c r="H13" s="1">
        <f>1+COUNTIFS(A:A,A13,G:G,"&gt;"&amp;G13)</f>
        <v>6</v>
      </c>
      <c r="I13" s="2">
        <f>AVERAGEIF(A:A,A13,G:G)</f>
        <v>49.41</v>
      </c>
      <c r="J13" s="2">
        <f t="shared" si="0"/>
        <v>-26.769999999999996</v>
      </c>
      <c r="K13" s="2">
        <f t="shared" si="1"/>
        <v>63.230000000000004</v>
      </c>
      <c r="L13" s="2">
        <f t="shared" si="2"/>
        <v>44.424894533366427</v>
      </c>
      <c r="M13" s="2">
        <f>SUMIF(A:A,A13,L:L)</f>
        <v>1853.0916225135884</v>
      </c>
      <c r="N13" s="3">
        <f t="shared" si="3"/>
        <v>2.3973393432704198E-2</v>
      </c>
      <c r="O13" s="6">
        <f t="shared" si="4"/>
        <v>41.71290988933643</v>
      </c>
      <c r="P13" s="3" t="str">
        <f t="shared" si="5"/>
        <v/>
      </c>
      <c r="Q13" s="3" t="str">
        <f>IF(ISNUMBER(P13),SUMIF(A:A,A13,P:P),"")</f>
        <v/>
      </c>
      <c r="R13" s="3" t="str">
        <f t="shared" si="6"/>
        <v/>
      </c>
      <c r="S13" s="7" t="str">
        <f t="shared" si="7"/>
        <v/>
      </c>
    </row>
    <row r="14" spans="1:19" x14ac:dyDescent="0.3">
      <c r="A14" s="1">
        <v>6</v>
      </c>
      <c r="B14" s="5">
        <v>0.61597222222222225</v>
      </c>
      <c r="C14" s="1" t="s">
        <v>19</v>
      </c>
      <c r="D14" s="1">
        <v>5</v>
      </c>
      <c r="E14" s="1">
        <v>6</v>
      </c>
      <c r="F14" s="1" t="s">
        <v>31</v>
      </c>
      <c r="G14" s="1">
        <v>72.62</v>
      </c>
      <c r="H14" s="1">
        <f>1+COUNTIFS(A:A,A14,G:G,"&gt;"&amp;G14)</f>
        <v>1</v>
      </c>
      <c r="I14" s="2">
        <f>AVERAGEIF(A:A,A14,G:G)</f>
        <v>53.245714285714278</v>
      </c>
      <c r="J14" s="2">
        <f t="shared" si="0"/>
        <v>19.374285714285726</v>
      </c>
      <c r="K14" s="2">
        <f t="shared" si="1"/>
        <v>109.37428571428572</v>
      </c>
      <c r="L14" s="2">
        <f t="shared" si="2"/>
        <v>708.00923886798341</v>
      </c>
      <c r="M14" s="2">
        <f>SUMIF(A:A,A14,L:L)</f>
        <v>1881.2001522572632</v>
      </c>
      <c r="N14" s="3">
        <f t="shared" si="3"/>
        <v>0.37636039845012714</v>
      </c>
      <c r="O14" s="6">
        <f t="shared" si="4"/>
        <v>2.6570276897305218</v>
      </c>
      <c r="P14" s="3">
        <f t="shared" si="5"/>
        <v>0.37636039845012714</v>
      </c>
      <c r="Q14" s="3">
        <f>IF(ISNUMBER(P14),SUMIF(A:A,A14,P:P),"")</f>
        <v>1</v>
      </c>
      <c r="R14" s="3">
        <f t="shared" si="6"/>
        <v>0.37636039845012714</v>
      </c>
      <c r="S14" s="7">
        <f t="shared" si="7"/>
        <v>2.6570276897305218</v>
      </c>
    </row>
    <row r="15" spans="1:19" x14ac:dyDescent="0.3">
      <c r="A15" s="1">
        <v>6</v>
      </c>
      <c r="B15" s="5">
        <v>0.61597222222222225</v>
      </c>
      <c r="C15" s="1" t="s">
        <v>19</v>
      </c>
      <c r="D15" s="1">
        <v>5</v>
      </c>
      <c r="E15" s="1">
        <v>1</v>
      </c>
      <c r="F15" s="1" t="s">
        <v>26</v>
      </c>
      <c r="G15" s="1">
        <v>56.89</v>
      </c>
      <c r="H15" s="1">
        <f>1+COUNTIFS(A:A,A15,G:G,"&gt;"&amp;G15)</f>
        <v>2</v>
      </c>
      <c r="I15" s="2">
        <f>AVERAGEIF(A:A,A15,G:G)</f>
        <v>53.245714285714278</v>
      </c>
      <c r="J15" s="2">
        <f t="shared" si="0"/>
        <v>3.6442857142857221</v>
      </c>
      <c r="K15" s="2">
        <f t="shared" si="1"/>
        <v>93.644285714285729</v>
      </c>
      <c r="L15" s="2">
        <f t="shared" si="2"/>
        <v>275.5191518454356</v>
      </c>
      <c r="M15" s="2">
        <f>SUMIF(A:A,A15,L:L)</f>
        <v>1881.2001522572632</v>
      </c>
      <c r="N15" s="3">
        <f t="shared" si="3"/>
        <v>0.1464592438581501</v>
      </c>
      <c r="O15" s="6">
        <f t="shared" si="4"/>
        <v>6.8278380637314244</v>
      </c>
      <c r="P15" s="3">
        <f t="shared" si="5"/>
        <v>0.1464592438581501</v>
      </c>
      <c r="Q15" s="3">
        <f>IF(ISNUMBER(P15),SUMIF(A:A,A15,P:P),"")</f>
        <v>1</v>
      </c>
      <c r="R15" s="3">
        <f t="shared" si="6"/>
        <v>0.1464592438581501</v>
      </c>
      <c r="S15" s="7">
        <f t="shared" si="7"/>
        <v>6.8278380637314244</v>
      </c>
    </row>
    <row r="16" spans="1:19" x14ac:dyDescent="0.3">
      <c r="A16" s="1">
        <v>6</v>
      </c>
      <c r="B16" s="5">
        <v>0.61597222222222225</v>
      </c>
      <c r="C16" s="1" t="s">
        <v>19</v>
      </c>
      <c r="D16" s="1">
        <v>5</v>
      </c>
      <c r="E16" s="1">
        <v>2</v>
      </c>
      <c r="F16" s="1" t="s">
        <v>27</v>
      </c>
      <c r="G16" s="1">
        <v>55.79</v>
      </c>
      <c r="H16" s="1">
        <f>1+COUNTIFS(A:A,A16,G:G,"&gt;"&amp;G16)</f>
        <v>3</v>
      </c>
      <c r="I16" s="2">
        <f>AVERAGEIF(A:A,A16,G:G)</f>
        <v>53.245714285714278</v>
      </c>
      <c r="J16" s="2">
        <f t="shared" si="0"/>
        <v>2.5442857142857207</v>
      </c>
      <c r="K16" s="2">
        <f t="shared" si="1"/>
        <v>92.544285714285721</v>
      </c>
      <c r="L16" s="2">
        <f t="shared" si="2"/>
        <v>257.9219817459612</v>
      </c>
      <c r="M16" s="2">
        <f>SUMIF(A:A,A16,L:L)</f>
        <v>1881.2001522572632</v>
      </c>
      <c r="N16" s="3">
        <f t="shared" si="3"/>
        <v>0.13710501853642693</v>
      </c>
      <c r="O16" s="6">
        <f t="shared" si="4"/>
        <v>7.2936790401608365</v>
      </c>
      <c r="P16" s="3">
        <f t="shared" si="5"/>
        <v>0.13710501853642693</v>
      </c>
      <c r="Q16" s="3">
        <f>IF(ISNUMBER(P16),SUMIF(A:A,A16,P:P),"")</f>
        <v>1</v>
      </c>
      <c r="R16" s="3">
        <f t="shared" si="6"/>
        <v>0.13710501853642693</v>
      </c>
      <c r="S16" s="7">
        <f t="shared" si="7"/>
        <v>7.2936790401608365</v>
      </c>
    </row>
    <row r="17" spans="1:19" x14ac:dyDescent="0.3">
      <c r="A17" s="1">
        <v>6</v>
      </c>
      <c r="B17" s="5">
        <v>0.61597222222222225</v>
      </c>
      <c r="C17" s="1" t="s">
        <v>19</v>
      </c>
      <c r="D17" s="1">
        <v>5</v>
      </c>
      <c r="E17" s="1">
        <v>5</v>
      </c>
      <c r="F17" s="1" t="s">
        <v>30</v>
      </c>
      <c r="G17" s="1">
        <v>54.74</v>
      </c>
      <c r="H17" s="1">
        <f>1+COUNTIFS(A:A,A17,G:G,"&gt;"&amp;G17)</f>
        <v>4</v>
      </c>
      <c r="I17" s="2">
        <f>AVERAGEIF(A:A,A17,G:G)</f>
        <v>53.245714285714278</v>
      </c>
      <c r="J17" s="2">
        <f t="shared" si="0"/>
        <v>1.4942857142857235</v>
      </c>
      <c r="K17" s="2">
        <f t="shared" si="1"/>
        <v>91.494285714285724</v>
      </c>
      <c r="L17" s="2">
        <f t="shared" si="2"/>
        <v>242.1741614813381</v>
      </c>
      <c r="M17" s="2">
        <f>SUMIF(A:A,A17,L:L)</f>
        <v>1881.2001522572632</v>
      </c>
      <c r="N17" s="3">
        <f t="shared" si="3"/>
        <v>0.12873386236480572</v>
      </c>
      <c r="O17" s="6">
        <f t="shared" si="4"/>
        <v>7.7679639345101164</v>
      </c>
      <c r="P17" s="3">
        <f t="shared" si="5"/>
        <v>0.12873386236480572</v>
      </c>
      <c r="Q17" s="3">
        <f>IF(ISNUMBER(P17),SUMIF(A:A,A17,P:P),"")</f>
        <v>1</v>
      </c>
      <c r="R17" s="3">
        <f t="shared" si="6"/>
        <v>0.12873386236480572</v>
      </c>
      <c r="S17" s="7">
        <f t="shared" si="7"/>
        <v>7.7679639345101164</v>
      </c>
    </row>
    <row r="18" spans="1:19" x14ac:dyDescent="0.3">
      <c r="A18" s="1">
        <v>6</v>
      </c>
      <c r="B18" s="5">
        <v>0.61597222222222225</v>
      </c>
      <c r="C18" s="1" t="s">
        <v>19</v>
      </c>
      <c r="D18" s="1">
        <v>5</v>
      </c>
      <c r="E18" s="1">
        <v>4</v>
      </c>
      <c r="F18" s="1" t="s">
        <v>29</v>
      </c>
      <c r="G18" s="1">
        <v>48.18</v>
      </c>
      <c r="H18" s="1">
        <f>1+COUNTIFS(A:A,A18,G:G,"&gt;"&amp;G18)</f>
        <v>5</v>
      </c>
      <c r="I18" s="2">
        <f>AVERAGEIF(A:A,A18,G:G)</f>
        <v>53.245714285714278</v>
      </c>
      <c r="J18" s="2">
        <f t="shared" si="0"/>
        <v>-5.0657142857142787</v>
      </c>
      <c r="K18" s="2">
        <f t="shared" si="1"/>
        <v>84.934285714285721</v>
      </c>
      <c r="L18" s="2">
        <f t="shared" si="2"/>
        <v>163.37646562944568</v>
      </c>
      <c r="M18" s="2">
        <f>SUMIF(A:A,A18,L:L)</f>
        <v>1881.2001522572632</v>
      </c>
      <c r="N18" s="3">
        <f t="shared" si="3"/>
        <v>8.6846934088012528E-2</v>
      </c>
      <c r="O18" s="6">
        <f t="shared" si="4"/>
        <v>11.5145112547851</v>
      </c>
      <c r="P18" s="3">
        <f t="shared" si="5"/>
        <v>8.6846934088012528E-2</v>
      </c>
      <c r="Q18" s="3">
        <f>IF(ISNUMBER(P18),SUMIF(A:A,A18,P:P),"")</f>
        <v>1</v>
      </c>
      <c r="R18" s="3">
        <f t="shared" si="6"/>
        <v>8.6846934088012528E-2</v>
      </c>
      <c r="S18" s="7">
        <f t="shared" si="7"/>
        <v>11.5145112547851</v>
      </c>
    </row>
    <row r="19" spans="1:19" x14ac:dyDescent="0.3">
      <c r="A19" s="1">
        <v>6</v>
      </c>
      <c r="B19" s="5">
        <v>0.61597222222222225</v>
      </c>
      <c r="C19" s="1" t="s">
        <v>19</v>
      </c>
      <c r="D19" s="1">
        <v>5</v>
      </c>
      <c r="E19" s="1">
        <v>3</v>
      </c>
      <c r="F19" s="1" t="s">
        <v>28</v>
      </c>
      <c r="G19" s="1">
        <v>45.82</v>
      </c>
      <c r="H19" s="1">
        <f>1+COUNTIFS(A:A,A19,G:G,"&gt;"&amp;G19)</f>
        <v>6</v>
      </c>
      <c r="I19" s="2">
        <f>AVERAGEIF(A:A,A19,G:G)</f>
        <v>53.245714285714278</v>
      </c>
      <c r="J19" s="2">
        <f t="shared" si="0"/>
        <v>-7.4257142857142782</v>
      </c>
      <c r="K19" s="2">
        <f t="shared" si="1"/>
        <v>82.574285714285722</v>
      </c>
      <c r="L19" s="2">
        <f t="shared" si="2"/>
        <v>141.80560528882702</v>
      </c>
      <c r="M19" s="2">
        <f>SUMIF(A:A,A19,L:L)</f>
        <v>1881.2001522572632</v>
      </c>
      <c r="N19" s="3">
        <f t="shared" si="3"/>
        <v>7.5380392202644489E-2</v>
      </c>
      <c r="O19" s="6">
        <f t="shared" si="4"/>
        <v>13.266049310432191</v>
      </c>
      <c r="P19" s="3">
        <f t="shared" si="5"/>
        <v>7.5380392202644489E-2</v>
      </c>
      <c r="Q19" s="3">
        <f>IF(ISNUMBER(P19),SUMIF(A:A,A19,P:P),"")</f>
        <v>1</v>
      </c>
      <c r="R19" s="3">
        <f t="shared" si="6"/>
        <v>7.5380392202644489E-2</v>
      </c>
      <c r="S19" s="7">
        <f t="shared" si="7"/>
        <v>13.266049310432191</v>
      </c>
    </row>
    <row r="20" spans="1:19" x14ac:dyDescent="0.3">
      <c r="A20" s="1">
        <v>6</v>
      </c>
      <c r="B20" s="5">
        <v>0.61597222222222225</v>
      </c>
      <c r="C20" s="1" t="s">
        <v>19</v>
      </c>
      <c r="D20" s="1">
        <v>5</v>
      </c>
      <c r="E20" s="1">
        <v>7</v>
      </c>
      <c r="F20" s="1" t="s">
        <v>32</v>
      </c>
      <c r="G20" s="1">
        <v>38.68</v>
      </c>
      <c r="H20" s="1">
        <f>1+COUNTIFS(A:A,A20,G:G,"&gt;"&amp;G20)</f>
        <v>7</v>
      </c>
      <c r="I20" s="2">
        <f>AVERAGEIF(A:A,A20,G:G)</f>
        <v>53.245714285714278</v>
      </c>
      <c r="J20" s="2">
        <f t="shared" si="0"/>
        <v>-14.565714285714279</v>
      </c>
      <c r="K20" s="2">
        <f t="shared" si="1"/>
        <v>75.434285714285721</v>
      </c>
      <c r="L20" s="2">
        <f t="shared" si="2"/>
        <v>92.393547398272091</v>
      </c>
      <c r="M20" s="2">
        <f>SUMIF(A:A,A20,L:L)</f>
        <v>1881.2001522572632</v>
      </c>
      <c r="N20" s="3">
        <f t="shared" si="3"/>
        <v>4.9114150499833059E-2</v>
      </c>
      <c r="O20" s="6">
        <f t="shared" si="4"/>
        <v>20.360730865199411</v>
      </c>
      <c r="P20" s="3">
        <f t="shared" si="5"/>
        <v>4.9114150499833059E-2</v>
      </c>
      <c r="Q20" s="3">
        <f>IF(ISNUMBER(P20),SUMIF(A:A,A20,P:P),"")</f>
        <v>1</v>
      </c>
      <c r="R20" s="3">
        <f t="shared" si="6"/>
        <v>4.9114150499833059E-2</v>
      </c>
      <c r="S20" s="7">
        <f t="shared" si="7"/>
        <v>20.360730865199411</v>
      </c>
    </row>
    <row r="21" spans="1:19" x14ac:dyDescent="0.3">
      <c r="A21" s="1">
        <v>14</v>
      </c>
      <c r="B21" s="5">
        <v>0.6694444444444444</v>
      </c>
      <c r="C21" s="1" t="s">
        <v>19</v>
      </c>
      <c r="D21" s="1">
        <v>7</v>
      </c>
      <c r="E21" s="1">
        <v>5</v>
      </c>
      <c r="F21" s="1" t="s">
        <v>35</v>
      </c>
      <c r="G21" s="1">
        <v>76.38</v>
      </c>
      <c r="H21" s="1">
        <f>1+COUNTIFS(A:A,A21,G:G,"&gt;"&amp;G21)</f>
        <v>1</v>
      </c>
      <c r="I21" s="2">
        <f>AVERAGEIF(A:A,A21,G:G)</f>
        <v>53.589999999999996</v>
      </c>
      <c r="J21" s="2">
        <f t="shared" ref="J21:J25" si="8">G21-I21</f>
        <v>22.79</v>
      </c>
      <c r="K21" s="2">
        <f t="shared" ref="K21:K25" si="9">90+J21</f>
        <v>112.78999999999999</v>
      </c>
      <c r="L21" s="2">
        <f t="shared" ref="L21:L25" si="10">EXP(0.06*K21)</f>
        <v>869.04942554989304</v>
      </c>
      <c r="M21" s="2">
        <f>SUMIF(A:A,A21,L:L)</f>
        <v>1514.444292501594</v>
      </c>
      <c r="N21" s="3">
        <f t="shared" ref="N21:N25" si="11">L21/M21</f>
        <v>0.57384047062858756</v>
      </c>
      <c r="O21" s="6">
        <f t="shared" ref="O21:O25" si="12">1/N21</f>
        <v>1.7426446045267516</v>
      </c>
      <c r="P21" s="3">
        <f t="shared" ref="P21:P25" si="13">IF(O21&gt;21,"",N21)</f>
        <v>0.57384047062858756</v>
      </c>
      <c r="Q21" s="3">
        <f>IF(ISNUMBER(P21),SUMIF(A:A,A21,P:P),"")</f>
        <v>1</v>
      </c>
      <c r="R21" s="3">
        <f t="shared" ref="R21:R25" si="14">IFERROR(P21*(1/Q21),"")</f>
        <v>0.57384047062858756</v>
      </c>
      <c r="S21" s="7">
        <f t="shared" ref="S21:S25" si="15">IFERROR(1/R21,"")</f>
        <v>1.7426446045267516</v>
      </c>
    </row>
    <row r="22" spans="1:19" x14ac:dyDescent="0.3">
      <c r="A22" s="1">
        <v>14</v>
      </c>
      <c r="B22" s="5">
        <v>0.6694444444444444</v>
      </c>
      <c r="C22" s="1" t="s">
        <v>19</v>
      </c>
      <c r="D22" s="1">
        <v>7</v>
      </c>
      <c r="E22" s="1">
        <v>8</v>
      </c>
      <c r="F22" s="1" t="s">
        <v>37</v>
      </c>
      <c r="G22" s="1">
        <v>52.31</v>
      </c>
      <c r="H22" s="1">
        <f>1+COUNTIFS(A:A,A22,G:G,"&gt;"&amp;G22)</f>
        <v>2</v>
      </c>
      <c r="I22" s="2">
        <f>AVERAGEIF(A:A,A22,G:G)</f>
        <v>53.589999999999996</v>
      </c>
      <c r="J22" s="2">
        <f t="shared" si="8"/>
        <v>-1.279999999999994</v>
      </c>
      <c r="K22" s="2">
        <f t="shared" si="9"/>
        <v>88.72</v>
      </c>
      <c r="L22" s="2">
        <f t="shared" si="10"/>
        <v>205.03895797792336</v>
      </c>
      <c r="M22" s="2">
        <f>SUMIF(A:A,A22,L:L)</f>
        <v>1514.444292501594</v>
      </c>
      <c r="N22" s="3">
        <f t="shared" si="11"/>
        <v>0.13538890733262646</v>
      </c>
      <c r="O22" s="6">
        <f t="shared" si="12"/>
        <v>7.3861294821087364</v>
      </c>
      <c r="P22" s="3">
        <f t="shared" si="13"/>
        <v>0.13538890733262646</v>
      </c>
      <c r="Q22" s="3">
        <f>IF(ISNUMBER(P22),SUMIF(A:A,A22,P:P),"")</f>
        <v>1</v>
      </c>
      <c r="R22" s="3">
        <f t="shared" si="14"/>
        <v>0.13538890733262646</v>
      </c>
      <c r="S22" s="7">
        <f t="shared" si="15"/>
        <v>7.3861294821087364</v>
      </c>
    </row>
    <row r="23" spans="1:19" x14ac:dyDescent="0.3">
      <c r="A23" s="1">
        <v>14</v>
      </c>
      <c r="B23" s="5">
        <v>0.6694444444444444</v>
      </c>
      <c r="C23" s="1" t="s">
        <v>19</v>
      </c>
      <c r="D23" s="1">
        <v>7</v>
      </c>
      <c r="E23" s="1">
        <v>2</v>
      </c>
      <c r="F23" s="1" t="s">
        <v>33</v>
      </c>
      <c r="G23" s="1">
        <v>50.69</v>
      </c>
      <c r="H23" s="1">
        <f>1+COUNTIFS(A:A,A23,G:G,"&gt;"&amp;G23)</f>
        <v>3</v>
      </c>
      <c r="I23" s="2">
        <f>AVERAGEIF(A:A,A23,G:G)</f>
        <v>53.589999999999996</v>
      </c>
      <c r="J23" s="2">
        <f t="shared" si="8"/>
        <v>-2.8999999999999986</v>
      </c>
      <c r="K23" s="2">
        <f t="shared" si="9"/>
        <v>87.1</v>
      </c>
      <c r="L23" s="2">
        <f t="shared" si="10"/>
        <v>186.04712465804971</v>
      </c>
      <c r="M23" s="2">
        <f>SUMIF(A:A,A23,L:L)</f>
        <v>1514.444292501594</v>
      </c>
      <c r="N23" s="3">
        <f t="shared" si="11"/>
        <v>0.12284844386763992</v>
      </c>
      <c r="O23" s="6">
        <f t="shared" si="12"/>
        <v>8.1401112502281734</v>
      </c>
      <c r="P23" s="3">
        <f t="shared" si="13"/>
        <v>0.12284844386763992</v>
      </c>
      <c r="Q23" s="3">
        <f>IF(ISNUMBER(P23),SUMIF(A:A,A23,P:P),"")</f>
        <v>1</v>
      </c>
      <c r="R23" s="3">
        <f t="shared" si="14"/>
        <v>0.12284844386763992</v>
      </c>
      <c r="S23" s="7">
        <f t="shared" si="15"/>
        <v>8.1401112502281734</v>
      </c>
    </row>
    <row r="24" spans="1:19" x14ac:dyDescent="0.3">
      <c r="A24" s="1">
        <v>14</v>
      </c>
      <c r="B24" s="5">
        <v>0.6694444444444444</v>
      </c>
      <c r="C24" s="1" t="s">
        <v>19</v>
      </c>
      <c r="D24" s="1">
        <v>7</v>
      </c>
      <c r="E24" s="1">
        <v>6</v>
      </c>
      <c r="F24" s="1" t="s">
        <v>36</v>
      </c>
      <c r="G24" s="1">
        <v>45.72</v>
      </c>
      <c r="H24" s="1">
        <f>1+COUNTIFS(A:A,A24,G:G,"&gt;"&amp;G24)</f>
        <v>4</v>
      </c>
      <c r="I24" s="2">
        <f>AVERAGEIF(A:A,A24,G:G)</f>
        <v>53.589999999999996</v>
      </c>
      <c r="J24" s="2">
        <f t="shared" si="8"/>
        <v>-7.8699999999999974</v>
      </c>
      <c r="K24" s="2">
        <f t="shared" si="9"/>
        <v>82.13</v>
      </c>
      <c r="L24" s="2">
        <f t="shared" si="10"/>
        <v>138.07541204579005</v>
      </c>
      <c r="M24" s="2">
        <f>SUMIF(A:A,A24,L:L)</f>
        <v>1514.444292501594</v>
      </c>
      <c r="N24" s="3">
        <f t="shared" si="11"/>
        <v>9.1172328179674342E-2</v>
      </c>
      <c r="O24" s="6">
        <f t="shared" si="12"/>
        <v>10.968240254096491</v>
      </c>
      <c r="P24" s="3">
        <f t="shared" si="13"/>
        <v>9.1172328179674342E-2</v>
      </c>
      <c r="Q24" s="3">
        <f>IF(ISNUMBER(P24),SUMIF(A:A,A24,P:P),"")</f>
        <v>1</v>
      </c>
      <c r="R24" s="3">
        <f t="shared" si="14"/>
        <v>9.1172328179674342E-2</v>
      </c>
      <c r="S24" s="7">
        <f t="shared" si="15"/>
        <v>10.968240254096491</v>
      </c>
    </row>
    <row r="25" spans="1:19" x14ac:dyDescent="0.3">
      <c r="A25" s="1">
        <v>14</v>
      </c>
      <c r="B25" s="5">
        <v>0.6694444444444444</v>
      </c>
      <c r="C25" s="1" t="s">
        <v>19</v>
      </c>
      <c r="D25" s="1">
        <v>7</v>
      </c>
      <c r="E25" s="1">
        <v>3</v>
      </c>
      <c r="F25" s="1" t="s">
        <v>34</v>
      </c>
      <c r="G25" s="1">
        <v>42.85</v>
      </c>
      <c r="H25" s="1">
        <f>1+COUNTIFS(A:A,A25,G:G,"&gt;"&amp;G25)</f>
        <v>5</v>
      </c>
      <c r="I25" s="2">
        <f>AVERAGEIF(A:A,A25,G:G)</f>
        <v>53.589999999999996</v>
      </c>
      <c r="J25" s="2">
        <f t="shared" si="8"/>
        <v>-10.739999999999995</v>
      </c>
      <c r="K25" s="2">
        <f t="shared" si="9"/>
        <v>79.260000000000005</v>
      </c>
      <c r="L25" s="2">
        <f t="shared" si="10"/>
        <v>116.23337226993789</v>
      </c>
      <c r="M25" s="2">
        <f>SUMIF(A:A,A25,L:L)</f>
        <v>1514.444292501594</v>
      </c>
      <c r="N25" s="3">
        <f t="shared" si="11"/>
        <v>7.6749849991471747E-2</v>
      </c>
      <c r="O25" s="6">
        <f t="shared" si="12"/>
        <v>13.029341426870769</v>
      </c>
      <c r="P25" s="3">
        <f t="shared" si="13"/>
        <v>7.6749849991471747E-2</v>
      </c>
      <c r="Q25" s="3">
        <f>IF(ISNUMBER(P25),SUMIF(A:A,A25,P:P),"")</f>
        <v>1</v>
      </c>
      <c r="R25" s="3">
        <f t="shared" si="14"/>
        <v>7.6749849991471747E-2</v>
      </c>
      <c r="S25" s="7">
        <f t="shared" si="15"/>
        <v>13.029341426870769</v>
      </c>
    </row>
    <row r="26" spans="1:19" x14ac:dyDescent="0.3">
      <c r="A26" s="1">
        <v>18</v>
      </c>
      <c r="B26" s="5">
        <v>0.6958333333333333</v>
      </c>
      <c r="C26" s="1" t="s">
        <v>19</v>
      </c>
      <c r="D26" s="1">
        <v>8</v>
      </c>
      <c r="E26" s="1">
        <v>3</v>
      </c>
      <c r="F26" s="1" t="s">
        <v>40</v>
      </c>
      <c r="G26" s="1">
        <v>64.16</v>
      </c>
      <c r="H26" s="1">
        <f>1+COUNTIFS(A:A,A26,G:G,"&gt;"&amp;G26)</f>
        <v>1</v>
      </c>
      <c r="I26" s="2">
        <f>AVERAGEIF(A:A,A26,G:G)</f>
        <v>45.874545454545462</v>
      </c>
      <c r="J26" s="2">
        <f t="shared" ref="J26:J36" si="16">G26-I26</f>
        <v>18.285454545454535</v>
      </c>
      <c r="K26" s="2">
        <f t="shared" ref="K26:K36" si="17">90+J26</f>
        <v>108.28545454545454</v>
      </c>
      <c r="L26" s="2">
        <f t="shared" ref="L26:L36" si="18">EXP(0.06*K26)</f>
        <v>663.23360446992717</v>
      </c>
      <c r="M26" s="2">
        <f>SUMIF(A:A,A26,L:L)</f>
        <v>3019.4853755808549</v>
      </c>
      <c r="N26" s="3">
        <f t="shared" ref="N26:N36" si="19">L26/M26</f>
        <v>0.21965120607426081</v>
      </c>
      <c r="O26" s="6">
        <f t="shared" ref="O26:O36" si="20">1/N26</f>
        <v>4.5526724750234919</v>
      </c>
      <c r="P26" s="3">
        <f t="shared" ref="P26:P36" si="21">IF(O26&gt;21,"",N26)</f>
        <v>0.21965120607426081</v>
      </c>
      <c r="Q26" s="3">
        <f>IF(ISNUMBER(P26),SUMIF(A:A,A26,P:P),"")</f>
        <v>0.95351740777098337</v>
      </c>
      <c r="R26" s="3">
        <f t="shared" ref="R26:R36" si="22">IFERROR(P26*(1/Q26),"")</f>
        <v>0.2303588841526602</v>
      </c>
      <c r="S26" s="7">
        <f t="shared" ref="S26:S36" si="23">IFERROR(1/R26,"")</f>
        <v>4.3410524568147064</v>
      </c>
    </row>
    <row r="27" spans="1:19" x14ac:dyDescent="0.3">
      <c r="A27" s="1">
        <v>18</v>
      </c>
      <c r="B27" s="5">
        <v>0.6958333333333333</v>
      </c>
      <c r="C27" s="1" t="s">
        <v>19</v>
      </c>
      <c r="D27" s="1">
        <v>8</v>
      </c>
      <c r="E27" s="1">
        <v>2</v>
      </c>
      <c r="F27" s="1" t="s">
        <v>39</v>
      </c>
      <c r="G27" s="1">
        <v>59.64</v>
      </c>
      <c r="H27" s="1">
        <f>1+COUNTIFS(A:A,A27,G:G,"&gt;"&amp;G27)</f>
        <v>2</v>
      </c>
      <c r="I27" s="2">
        <f>AVERAGEIF(A:A,A27,G:G)</f>
        <v>45.874545454545462</v>
      </c>
      <c r="J27" s="2">
        <f t="shared" si="16"/>
        <v>13.765454545454539</v>
      </c>
      <c r="K27" s="2">
        <f t="shared" si="17"/>
        <v>103.76545454545453</v>
      </c>
      <c r="L27" s="2">
        <f t="shared" si="18"/>
        <v>505.69173927659375</v>
      </c>
      <c r="M27" s="2">
        <f>SUMIF(A:A,A27,L:L)</f>
        <v>3019.4853755808549</v>
      </c>
      <c r="N27" s="3">
        <f t="shared" si="19"/>
        <v>0.16747613463082742</v>
      </c>
      <c r="O27" s="6">
        <f t="shared" si="20"/>
        <v>5.9710000007125164</v>
      </c>
      <c r="P27" s="3">
        <f t="shared" si="21"/>
        <v>0.16747613463082742</v>
      </c>
      <c r="Q27" s="3">
        <f>IF(ISNUMBER(P27),SUMIF(A:A,A27,P:P),"")</f>
        <v>0.95351740777098337</v>
      </c>
      <c r="R27" s="3">
        <f t="shared" si="22"/>
        <v>0.17564035356452767</v>
      </c>
      <c r="S27" s="7">
        <f t="shared" si="23"/>
        <v>5.6934524424799378</v>
      </c>
    </row>
    <row r="28" spans="1:19" x14ac:dyDescent="0.3">
      <c r="A28" s="1">
        <v>18</v>
      </c>
      <c r="B28" s="5">
        <v>0.6958333333333333</v>
      </c>
      <c r="C28" s="1" t="s">
        <v>19</v>
      </c>
      <c r="D28" s="1">
        <v>8</v>
      </c>
      <c r="E28" s="1">
        <v>11</v>
      </c>
      <c r="F28" s="1" t="s">
        <v>46</v>
      </c>
      <c r="G28" s="1">
        <v>52.57</v>
      </c>
      <c r="H28" s="1">
        <f>1+COUNTIFS(A:A,A28,G:G,"&gt;"&amp;G28)</f>
        <v>3</v>
      </c>
      <c r="I28" s="2">
        <f>AVERAGEIF(A:A,A28,G:G)</f>
        <v>45.874545454545462</v>
      </c>
      <c r="J28" s="2">
        <f t="shared" si="16"/>
        <v>6.6954545454545382</v>
      </c>
      <c r="K28" s="2">
        <f t="shared" si="17"/>
        <v>96.695454545454538</v>
      </c>
      <c r="L28" s="2">
        <f t="shared" si="18"/>
        <v>330.87057033471166</v>
      </c>
      <c r="M28" s="2">
        <f>SUMIF(A:A,A28,L:L)</f>
        <v>3019.4853755808549</v>
      </c>
      <c r="N28" s="3">
        <f t="shared" si="19"/>
        <v>0.10957846426762788</v>
      </c>
      <c r="O28" s="6">
        <f t="shared" si="20"/>
        <v>9.1258807712221621</v>
      </c>
      <c r="P28" s="3">
        <f t="shared" si="21"/>
        <v>0.10957846426762788</v>
      </c>
      <c r="Q28" s="3">
        <f>IF(ISNUMBER(P28),SUMIF(A:A,A28,P:P),"")</f>
        <v>0.95351740777098337</v>
      </c>
      <c r="R28" s="3">
        <f t="shared" si="22"/>
        <v>0.11492025564985442</v>
      </c>
      <c r="S28" s="7">
        <f t="shared" si="23"/>
        <v>8.7016861766028164</v>
      </c>
    </row>
    <row r="29" spans="1:19" x14ac:dyDescent="0.3">
      <c r="A29" s="1">
        <v>18</v>
      </c>
      <c r="B29" s="5">
        <v>0.6958333333333333</v>
      </c>
      <c r="C29" s="1" t="s">
        <v>19</v>
      </c>
      <c r="D29" s="1">
        <v>8</v>
      </c>
      <c r="E29" s="1">
        <v>7</v>
      </c>
      <c r="F29" s="1" t="s">
        <v>43</v>
      </c>
      <c r="G29" s="1">
        <v>51.42</v>
      </c>
      <c r="H29" s="1">
        <f>1+COUNTIFS(A:A,A29,G:G,"&gt;"&amp;G29)</f>
        <v>4</v>
      </c>
      <c r="I29" s="2">
        <f>AVERAGEIF(A:A,A29,G:G)</f>
        <v>45.874545454545462</v>
      </c>
      <c r="J29" s="2">
        <f t="shared" si="16"/>
        <v>5.5454545454545396</v>
      </c>
      <c r="K29" s="2">
        <f t="shared" si="17"/>
        <v>95.545454545454533</v>
      </c>
      <c r="L29" s="2">
        <f t="shared" si="18"/>
        <v>308.81033094607739</v>
      </c>
      <c r="M29" s="2">
        <f>SUMIF(A:A,A29,L:L)</f>
        <v>3019.4853755808549</v>
      </c>
      <c r="N29" s="3">
        <f t="shared" si="19"/>
        <v>0.10227250426297292</v>
      </c>
      <c r="O29" s="6">
        <f t="shared" si="20"/>
        <v>9.7777990986580683</v>
      </c>
      <c r="P29" s="3">
        <f t="shared" si="21"/>
        <v>0.10227250426297292</v>
      </c>
      <c r="Q29" s="3">
        <f>IF(ISNUMBER(P29),SUMIF(A:A,A29,P:P),"")</f>
        <v>0.95351740777098337</v>
      </c>
      <c r="R29" s="3">
        <f t="shared" si="22"/>
        <v>0.10725814067941676</v>
      </c>
      <c r="S29" s="7">
        <f t="shared" si="23"/>
        <v>9.323301650257898</v>
      </c>
    </row>
    <row r="30" spans="1:19" x14ac:dyDescent="0.3">
      <c r="A30" s="1">
        <v>18</v>
      </c>
      <c r="B30" s="5">
        <v>0.6958333333333333</v>
      </c>
      <c r="C30" s="1" t="s">
        <v>19</v>
      </c>
      <c r="D30" s="1">
        <v>8</v>
      </c>
      <c r="E30" s="1">
        <v>1</v>
      </c>
      <c r="F30" s="1" t="s">
        <v>38</v>
      </c>
      <c r="G30" s="1">
        <v>50.99</v>
      </c>
      <c r="H30" s="1">
        <f>1+COUNTIFS(A:A,A30,G:G,"&gt;"&amp;G30)</f>
        <v>5</v>
      </c>
      <c r="I30" s="2">
        <f>AVERAGEIF(A:A,A30,G:G)</f>
        <v>45.874545454545462</v>
      </c>
      <c r="J30" s="2">
        <f t="shared" si="16"/>
        <v>5.1154545454545399</v>
      </c>
      <c r="K30" s="2">
        <f t="shared" si="17"/>
        <v>95.11545454545454</v>
      </c>
      <c r="L30" s="2">
        <f t="shared" si="18"/>
        <v>300.944924440845</v>
      </c>
      <c r="M30" s="2">
        <f>SUMIF(A:A,A30,L:L)</f>
        <v>3019.4853755808549</v>
      </c>
      <c r="N30" s="3">
        <f t="shared" si="19"/>
        <v>9.9667621136582771E-2</v>
      </c>
      <c r="O30" s="6">
        <f t="shared" si="20"/>
        <v>10.033348730473033</v>
      </c>
      <c r="P30" s="3">
        <f t="shared" si="21"/>
        <v>9.9667621136582771E-2</v>
      </c>
      <c r="Q30" s="3">
        <f>IF(ISNUMBER(P30),SUMIF(A:A,A30,P:P),"")</f>
        <v>0.95351740777098337</v>
      </c>
      <c r="R30" s="3">
        <f t="shared" si="22"/>
        <v>0.10452627327441623</v>
      </c>
      <c r="S30" s="7">
        <f t="shared" si="23"/>
        <v>9.5669726727429332</v>
      </c>
    </row>
    <row r="31" spans="1:19" x14ac:dyDescent="0.3">
      <c r="A31" s="1">
        <v>18</v>
      </c>
      <c r="B31" s="5">
        <v>0.6958333333333333</v>
      </c>
      <c r="C31" s="1" t="s">
        <v>19</v>
      </c>
      <c r="D31" s="1">
        <v>8</v>
      </c>
      <c r="E31" s="1">
        <v>5</v>
      </c>
      <c r="F31" s="1" t="s">
        <v>42</v>
      </c>
      <c r="G31" s="1">
        <v>49.15</v>
      </c>
      <c r="H31" s="1">
        <f>1+COUNTIFS(A:A,A31,G:G,"&gt;"&amp;G31)</f>
        <v>6</v>
      </c>
      <c r="I31" s="2">
        <f>AVERAGEIF(A:A,A31,G:G)</f>
        <v>45.874545454545462</v>
      </c>
      <c r="J31" s="2">
        <f t="shared" si="16"/>
        <v>3.2754545454545365</v>
      </c>
      <c r="K31" s="2">
        <f t="shared" si="17"/>
        <v>93.275454545454537</v>
      </c>
      <c r="L31" s="2">
        <f t="shared" si="18"/>
        <v>269.48891902874345</v>
      </c>
      <c r="M31" s="2">
        <f>SUMIF(A:A,A31,L:L)</f>
        <v>3019.4853755808549</v>
      </c>
      <c r="N31" s="3">
        <f t="shared" si="19"/>
        <v>8.9249950076973686E-2</v>
      </c>
      <c r="O31" s="6">
        <f t="shared" si="20"/>
        <v>11.204488060077896</v>
      </c>
      <c r="P31" s="3">
        <f t="shared" si="21"/>
        <v>8.9249950076973686E-2</v>
      </c>
      <c r="Q31" s="3">
        <f>IF(ISNUMBER(P31),SUMIF(A:A,A31,P:P),"")</f>
        <v>0.95351740777098337</v>
      </c>
      <c r="R31" s="3">
        <f t="shared" si="22"/>
        <v>9.3600755843158995E-2</v>
      </c>
      <c r="S31" s="7">
        <f t="shared" si="23"/>
        <v>10.683674410446409</v>
      </c>
    </row>
    <row r="32" spans="1:19" x14ac:dyDescent="0.3">
      <c r="A32" s="1">
        <v>18</v>
      </c>
      <c r="B32" s="5">
        <v>0.6958333333333333</v>
      </c>
      <c r="C32" s="1" t="s">
        <v>19</v>
      </c>
      <c r="D32" s="1">
        <v>8</v>
      </c>
      <c r="E32" s="1">
        <v>9</v>
      </c>
      <c r="F32" s="1" t="s">
        <v>44</v>
      </c>
      <c r="G32" s="1">
        <v>42.86</v>
      </c>
      <c r="H32" s="1">
        <f>1+COUNTIFS(A:A,A32,G:G,"&gt;"&amp;G32)</f>
        <v>7</v>
      </c>
      <c r="I32" s="2">
        <f>AVERAGEIF(A:A,A32,G:G)</f>
        <v>45.874545454545462</v>
      </c>
      <c r="J32" s="2">
        <f t="shared" si="16"/>
        <v>-3.0145454545454626</v>
      </c>
      <c r="K32" s="2">
        <f t="shared" si="17"/>
        <v>86.98545454545453</v>
      </c>
      <c r="L32" s="2">
        <f t="shared" si="18"/>
        <v>184.7728573719296</v>
      </c>
      <c r="M32" s="2">
        <f>SUMIF(A:A,A32,L:L)</f>
        <v>3019.4853755808549</v>
      </c>
      <c r="N32" s="3">
        <f t="shared" si="19"/>
        <v>6.1193493058857774E-2</v>
      </c>
      <c r="O32" s="6">
        <f t="shared" si="20"/>
        <v>16.341606762636829</v>
      </c>
      <c r="P32" s="3">
        <f t="shared" si="21"/>
        <v>6.1193493058857774E-2</v>
      </c>
      <c r="Q32" s="3">
        <f>IF(ISNUMBER(P32),SUMIF(A:A,A32,P:P),"")</f>
        <v>0.95351740777098337</v>
      </c>
      <c r="R32" s="3">
        <f t="shared" si="22"/>
        <v>6.417658719195117E-2</v>
      </c>
      <c r="S32" s="7">
        <f t="shared" si="23"/>
        <v>15.58200651912224</v>
      </c>
    </row>
    <row r="33" spans="1:19" x14ac:dyDescent="0.3">
      <c r="A33" s="1">
        <v>18</v>
      </c>
      <c r="B33" s="5">
        <v>0.6958333333333333</v>
      </c>
      <c r="C33" s="1" t="s">
        <v>19</v>
      </c>
      <c r="D33" s="1">
        <v>8</v>
      </c>
      <c r="E33" s="1">
        <v>13</v>
      </c>
      <c r="F33" s="1" t="s">
        <v>48</v>
      </c>
      <c r="G33" s="1">
        <v>40.29</v>
      </c>
      <c r="H33" s="1">
        <f>1+COUNTIFS(A:A,A33,G:G,"&gt;"&amp;G33)</f>
        <v>8</v>
      </c>
      <c r="I33" s="2">
        <f>AVERAGEIF(A:A,A33,G:G)</f>
        <v>45.874545454545462</v>
      </c>
      <c r="J33" s="2">
        <f t="shared" si="16"/>
        <v>-5.5845454545454629</v>
      </c>
      <c r="K33" s="2">
        <f t="shared" si="17"/>
        <v>84.415454545454537</v>
      </c>
      <c r="L33" s="2">
        <f t="shared" si="18"/>
        <v>158.36892391492333</v>
      </c>
      <c r="M33" s="2">
        <f>SUMIF(A:A,A33,L:L)</f>
        <v>3019.4853755808549</v>
      </c>
      <c r="N33" s="3">
        <f t="shared" si="19"/>
        <v>5.2448978622543614E-2</v>
      </c>
      <c r="O33" s="6">
        <f t="shared" si="20"/>
        <v>19.066148212277678</v>
      </c>
      <c r="P33" s="3">
        <f t="shared" si="21"/>
        <v>5.2448978622543614E-2</v>
      </c>
      <c r="Q33" s="3">
        <f>IF(ISNUMBER(P33),SUMIF(A:A,A33,P:P),"")</f>
        <v>0.95351740777098337</v>
      </c>
      <c r="R33" s="3">
        <f t="shared" si="22"/>
        <v>5.5005790345403802E-2</v>
      </c>
      <c r="S33" s="7">
        <f t="shared" si="23"/>
        <v>18.179904219548376</v>
      </c>
    </row>
    <row r="34" spans="1:19" x14ac:dyDescent="0.3">
      <c r="A34" s="1">
        <v>18</v>
      </c>
      <c r="B34" s="5">
        <v>0.6958333333333333</v>
      </c>
      <c r="C34" s="1" t="s">
        <v>19</v>
      </c>
      <c r="D34" s="1">
        <v>8</v>
      </c>
      <c r="E34" s="1">
        <v>12</v>
      </c>
      <c r="F34" s="1" t="s">
        <v>47</v>
      </c>
      <c r="G34" s="1">
        <v>40.14</v>
      </c>
      <c r="H34" s="1">
        <f>1+COUNTIFS(A:A,A34,G:G,"&gt;"&amp;G34)</f>
        <v>9</v>
      </c>
      <c r="I34" s="2">
        <f>AVERAGEIF(A:A,A34,G:G)</f>
        <v>45.874545454545462</v>
      </c>
      <c r="J34" s="2">
        <f t="shared" si="16"/>
        <v>-5.7345454545454615</v>
      </c>
      <c r="K34" s="2">
        <f t="shared" si="17"/>
        <v>84.265454545454531</v>
      </c>
      <c r="L34" s="2">
        <f t="shared" si="18"/>
        <v>156.94999834249955</v>
      </c>
      <c r="M34" s="2">
        <f>SUMIF(A:A,A34,L:L)</f>
        <v>3019.4853755808549</v>
      </c>
      <c r="N34" s="3">
        <f t="shared" si="19"/>
        <v>5.1979055640336481E-2</v>
      </c>
      <c r="O34" s="6">
        <f t="shared" si="20"/>
        <v>19.238518046949391</v>
      </c>
      <c r="P34" s="3">
        <f t="shared" si="21"/>
        <v>5.1979055640336481E-2</v>
      </c>
      <c r="Q34" s="3">
        <f>IF(ISNUMBER(P34),SUMIF(A:A,A34,P:P),"")</f>
        <v>0.95351740777098337</v>
      </c>
      <c r="R34" s="3">
        <f t="shared" si="22"/>
        <v>5.4512959298610789E-2</v>
      </c>
      <c r="S34" s="7">
        <f t="shared" si="23"/>
        <v>18.344261857482465</v>
      </c>
    </row>
    <row r="35" spans="1:19" x14ac:dyDescent="0.3">
      <c r="A35" s="1">
        <v>18</v>
      </c>
      <c r="B35" s="5">
        <v>0.6958333333333333</v>
      </c>
      <c r="C35" s="1" t="s">
        <v>19</v>
      </c>
      <c r="D35" s="1">
        <v>8</v>
      </c>
      <c r="E35" s="1">
        <v>4</v>
      </c>
      <c r="F35" s="1" t="s">
        <v>41</v>
      </c>
      <c r="G35" s="1">
        <v>27.61</v>
      </c>
      <c r="H35" s="1">
        <f>1+COUNTIFS(A:A,A35,G:G,"&gt;"&amp;G35)</f>
        <v>10</v>
      </c>
      <c r="I35" s="2">
        <f>AVERAGEIF(A:A,A35,G:G)</f>
        <v>45.874545454545462</v>
      </c>
      <c r="J35" s="2">
        <f t="shared" si="16"/>
        <v>-18.264545454545463</v>
      </c>
      <c r="K35" s="2">
        <f t="shared" si="17"/>
        <v>71.73545454545453</v>
      </c>
      <c r="L35" s="2">
        <f t="shared" si="18"/>
        <v>74.004601427765323</v>
      </c>
      <c r="M35" s="2">
        <f>SUMIF(A:A,A35,L:L)</f>
        <v>3019.4853755808549</v>
      </c>
      <c r="N35" s="3">
        <f t="shared" si="19"/>
        <v>2.4509011378645654E-2</v>
      </c>
      <c r="O35" s="6">
        <f t="shared" si="20"/>
        <v>40.801319341313189</v>
      </c>
      <c r="P35" s="3" t="str">
        <f t="shared" si="21"/>
        <v/>
      </c>
      <c r="Q35" s="3" t="str">
        <f>IF(ISNUMBER(P35),SUMIF(A:A,A35,P:P),"")</f>
        <v/>
      </c>
      <c r="R35" s="3" t="str">
        <f t="shared" si="22"/>
        <v/>
      </c>
      <c r="S35" s="7" t="str">
        <f t="shared" si="23"/>
        <v/>
      </c>
    </row>
    <row r="36" spans="1:19" x14ac:dyDescent="0.3">
      <c r="A36" s="1">
        <v>18</v>
      </c>
      <c r="B36" s="5">
        <v>0.6958333333333333</v>
      </c>
      <c r="C36" s="1" t="s">
        <v>19</v>
      </c>
      <c r="D36" s="1">
        <v>8</v>
      </c>
      <c r="E36" s="1">
        <v>10</v>
      </c>
      <c r="F36" s="1" t="s">
        <v>45</v>
      </c>
      <c r="G36" s="1">
        <v>25.79</v>
      </c>
      <c r="H36" s="1">
        <f>1+COUNTIFS(A:A,A36,G:G,"&gt;"&amp;G36)</f>
        <v>11</v>
      </c>
      <c r="I36" s="2">
        <f>AVERAGEIF(A:A,A36,G:G)</f>
        <v>45.874545454545462</v>
      </c>
      <c r="J36" s="2">
        <f t="shared" si="16"/>
        <v>-20.084545454545463</v>
      </c>
      <c r="K36" s="2">
        <f t="shared" si="17"/>
        <v>69.915454545454537</v>
      </c>
      <c r="L36" s="2">
        <f t="shared" si="18"/>
        <v>66.348906026838577</v>
      </c>
      <c r="M36" s="2">
        <f>SUMIF(A:A,A36,L:L)</f>
        <v>3019.4853755808549</v>
      </c>
      <c r="N36" s="3">
        <f t="shared" si="19"/>
        <v>2.197358085037094E-2</v>
      </c>
      <c r="O36" s="6">
        <f t="shared" si="20"/>
        <v>45.509196102788081</v>
      </c>
      <c r="P36" s="3" t="str">
        <f t="shared" si="21"/>
        <v/>
      </c>
      <c r="Q36" s="3" t="str">
        <f>IF(ISNUMBER(P36),SUMIF(A:A,A36,P:P),"")</f>
        <v/>
      </c>
      <c r="R36" s="3" t="str">
        <f t="shared" si="22"/>
        <v/>
      </c>
      <c r="S36" s="7" t="str">
        <f t="shared" si="23"/>
        <v/>
      </c>
    </row>
  </sheetData>
  <autoFilter ref="A7:S20" xr:uid="{00000000-0009-0000-0000-000000000000}"/>
  <sortState xmlns:xlrd2="http://schemas.microsoft.com/office/spreadsheetml/2017/richdata2" ref="A8:T36">
    <sortCondition ref="B8:B36"/>
    <sortCondition ref="H8:H3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1:G1048576 G7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0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19072022 -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2022-07-18T23:11:43Z</cp:lastPrinted>
  <dcterms:created xsi:type="dcterms:W3CDTF">2016-03-11T05:58:01Z</dcterms:created>
  <dcterms:modified xsi:type="dcterms:W3CDTF">2022-07-18T23:11:54Z</dcterms:modified>
</cp:coreProperties>
</file>