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B4288B91-C0AF-452B-827F-AE1DE6E10D3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0106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01062022 - PREMIUM'!$A$1:$S$6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1" i="1" l="1"/>
  <c r="I41" i="1"/>
  <c r="J41" i="1" s="1"/>
  <c r="K41" i="1" s="1"/>
  <c r="L41" i="1" s="1"/>
  <c r="H40" i="1"/>
  <c r="I40" i="1"/>
  <c r="J40" i="1" s="1"/>
  <c r="K40" i="1" s="1"/>
  <c r="L40" i="1" s="1"/>
  <c r="H46" i="1"/>
  <c r="I46" i="1"/>
  <c r="J46" i="1" s="1"/>
  <c r="K46" i="1" s="1"/>
  <c r="L46" i="1" s="1"/>
  <c r="H44" i="1"/>
  <c r="I44" i="1"/>
  <c r="J44" i="1" s="1"/>
  <c r="K44" i="1" s="1"/>
  <c r="L44" i="1" s="1"/>
  <c r="H43" i="1"/>
  <c r="I43" i="1"/>
  <c r="J43" i="1" s="1"/>
  <c r="K43" i="1" s="1"/>
  <c r="L43" i="1" s="1"/>
  <c r="H42" i="1"/>
  <c r="I42" i="1"/>
  <c r="J42" i="1" s="1"/>
  <c r="K42" i="1" s="1"/>
  <c r="L42" i="1" s="1"/>
  <c r="H38" i="1"/>
  <c r="I38" i="1"/>
  <c r="J38" i="1" s="1"/>
  <c r="K38" i="1" s="1"/>
  <c r="L38" i="1" s="1"/>
  <c r="H39" i="1"/>
  <c r="I39" i="1"/>
  <c r="J39" i="1" s="1"/>
  <c r="K39" i="1" s="1"/>
  <c r="L39" i="1" s="1"/>
  <c r="H47" i="1"/>
  <c r="I47" i="1"/>
  <c r="J47" i="1" s="1"/>
  <c r="K47" i="1" s="1"/>
  <c r="L47" i="1" s="1"/>
  <c r="H45" i="1"/>
  <c r="I45" i="1"/>
  <c r="J45" i="1" s="1"/>
  <c r="K45" i="1" s="1"/>
  <c r="L45" i="1" s="1"/>
  <c r="H49" i="1"/>
  <c r="I49" i="1"/>
  <c r="J49" i="1"/>
  <c r="K49" i="1" s="1"/>
  <c r="L49" i="1" s="1"/>
  <c r="H48" i="1"/>
  <c r="I48" i="1"/>
  <c r="J48" i="1" s="1"/>
  <c r="K48" i="1" s="1"/>
  <c r="L48" i="1" s="1"/>
  <c r="H50" i="1"/>
  <c r="I50" i="1"/>
  <c r="J50" i="1" s="1"/>
  <c r="K50" i="1" s="1"/>
  <c r="L50" i="1" s="1"/>
  <c r="H29" i="1"/>
  <c r="I29" i="1"/>
  <c r="J29" i="1" s="1"/>
  <c r="K29" i="1" s="1"/>
  <c r="L29" i="1" s="1"/>
  <c r="H33" i="1"/>
  <c r="I33" i="1"/>
  <c r="J33" i="1" s="1"/>
  <c r="K33" i="1" s="1"/>
  <c r="L33" i="1" s="1"/>
  <c r="H36" i="1"/>
  <c r="I36" i="1"/>
  <c r="J36" i="1" s="1"/>
  <c r="K36" i="1" s="1"/>
  <c r="L36" i="1" s="1"/>
  <c r="H30" i="1"/>
  <c r="I30" i="1"/>
  <c r="J30" i="1" s="1"/>
  <c r="K30" i="1" s="1"/>
  <c r="L30" i="1" s="1"/>
  <c r="H34" i="1"/>
  <c r="I34" i="1"/>
  <c r="J34" i="1" s="1"/>
  <c r="K34" i="1" s="1"/>
  <c r="L34" i="1" s="1"/>
  <c r="H35" i="1"/>
  <c r="I35" i="1"/>
  <c r="J35" i="1" s="1"/>
  <c r="K35" i="1" s="1"/>
  <c r="L35" i="1" s="1"/>
  <c r="H32" i="1"/>
  <c r="I32" i="1"/>
  <c r="J32" i="1" s="1"/>
  <c r="K32" i="1" s="1"/>
  <c r="L32" i="1" s="1"/>
  <c r="H31" i="1"/>
  <c r="I31" i="1"/>
  <c r="J31" i="1" s="1"/>
  <c r="K31" i="1" s="1"/>
  <c r="L31" i="1" s="1"/>
  <c r="H28" i="1"/>
  <c r="I28" i="1"/>
  <c r="J28" i="1" s="1"/>
  <c r="K28" i="1" s="1"/>
  <c r="L28" i="1" s="1"/>
  <c r="H37" i="1"/>
  <c r="I37" i="1"/>
  <c r="J37" i="1" s="1"/>
  <c r="K37" i="1" s="1"/>
  <c r="L37" i="1" s="1"/>
  <c r="H21" i="1"/>
  <c r="I21" i="1"/>
  <c r="J21" i="1" s="1"/>
  <c r="K21" i="1" s="1"/>
  <c r="L21" i="1" s="1"/>
  <c r="H19" i="1"/>
  <c r="I19" i="1"/>
  <c r="J19" i="1" s="1"/>
  <c r="K19" i="1" s="1"/>
  <c r="L19" i="1" s="1"/>
  <c r="H24" i="1"/>
  <c r="I24" i="1"/>
  <c r="J24" i="1" s="1"/>
  <c r="K24" i="1" s="1"/>
  <c r="L24" i="1" s="1"/>
  <c r="H22" i="1"/>
  <c r="I22" i="1"/>
  <c r="J22" i="1" s="1"/>
  <c r="K22" i="1" s="1"/>
  <c r="L22" i="1" s="1"/>
  <c r="H27" i="1"/>
  <c r="I27" i="1"/>
  <c r="J27" i="1" s="1"/>
  <c r="K27" i="1" s="1"/>
  <c r="L27" i="1" s="1"/>
  <c r="H26" i="1"/>
  <c r="I26" i="1"/>
  <c r="J26" i="1" s="1"/>
  <c r="K26" i="1" s="1"/>
  <c r="L26" i="1" s="1"/>
  <c r="H23" i="1"/>
  <c r="I23" i="1"/>
  <c r="J23" i="1" s="1"/>
  <c r="K23" i="1" s="1"/>
  <c r="L23" i="1" s="1"/>
  <c r="H20" i="1"/>
  <c r="I20" i="1"/>
  <c r="J20" i="1" s="1"/>
  <c r="K20" i="1" s="1"/>
  <c r="L20" i="1" s="1"/>
  <c r="H25" i="1"/>
  <c r="I25" i="1"/>
  <c r="J25" i="1" s="1"/>
  <c r="K25" i="1" s="1"/>
  <c r="L25" i="1" s="1"/>
  <c r="H13" i="1"/>
  <c r="I13" i="1"/>
  <c r="J13" i="1" s="1"/>
  <c r="K13" i="1" s="1"/>
  <c r="L13" i="1" s="1"/>
  <c r="H14" i="1"/>
  <c r="I14" i="1"/>
  <c r="J14" i="1" s="1"/>
  <c r="K14" i="1" s="1"/>
  <c r="L14" i="1" s="1"/>
  <c r="H18" i="1"/>
  <c r="I18" i="1"/>
  <c r="J18" i="1" s="1"/>
  <c r="K18" i="1" s="1"/>
  <c r="L18" i="1" s="1"/>
  <c r="H15" i="1"/>
  <c r="I15" i="1"/>
  <c r="J15" i="1" s="1"/>
  <c r="K15" i="1" s="1"/>
  <c r="L15" i="1" s="1"/>
  <c r="H16" i="1"/>
  <c r="I16" i="1"/>
  <c r="J16" i="1" s="1"/>
  <c r="K16" i="1" s="1"/>
  <c r="L16" i="1" s="1"/>
  <c r="H17" i="1"/>
  <c r="I17" i="1"/>
  <c r="J17" i="1" s="1"/>
  <c r="K17" i="1" s="1"/>
  <c r="L17" i="1" s="1"/>
  <c r="H2" i="1"/>
  <c r="I2" i="1"/>
  <c r="J2" i="1" s="1"/>
  <c r="K2" i="1" s="1"/>
  <c r="L2" i="1" s="1"/>
  <c r="H5" i="1"/>
  <c r="I5" i="1"/>
  <c r="J5" i="1" s="1"/>
  <c r="K5" i="1" s="1"/>
  <c r="L5" i="1" s="1"/>
  <c r="H3" i="1"/>
  <c r="I3" i="1"/>
  <c r="J3" i="1" s="1"/>
  <c r="K3" i="1" s="1"/>
  <c r="L3" i="1" s="1"/>
  <c r="H6" i="1"/>
  <c r="I6" i="1"/>
  <c r="J6" i="1" s="1"/>
  <c r="K6" i="1" s="1"/>
  <c r="L6" i="1" s="1"/>
  <c r="H4" i="1"/>
  <c r="I4" i="1"/>
  <c r="J4" i="1" s="1"/>
  <c r="K4" i="1" s="1"/>
  <c r="L4" i="1" s="1"/>
  <c r="H12" i="1"/>
  <c r="I12" i="1"/>
  <c r="J12" i="1" s="1"/>
  <c r="K12" i="1" s="1"/>
  <c r="L12" i="1" s="1"/>
  <c r="H11" i="1"/>
  <c r="I11" i="1"/>
  <c r="J11" i="1" s="1"/>
  <c r="K11" i="1" s="1"/>
  <c r="L11" i="1" s="1"/>
  <c r="H7" i="1"/>
  <c r="I7" i="1"/>
  <c r="J7" i="1" s="1"/>
  <c r="K7" i="1" s="1"/>
  <c r="L7" i="1" s="1"/>
  <c r="H8" i="1"/>
  <c r="I8" i="1"/>
  <c r="J8" i="1" s="1"/>
  <c r="K8" i="1" s="1"/>
  <c r="L8" i="1" s="1"/>
  <c r="H9" i="1"/>
  <c r="I9" i="1"/>
  <c r="J9" i="1" s="1"/>
  <c r="K9" i="1" s="1"/>
  <c r="L9" i="1" s="1"/>
  <c r="H10" i="1"/>
  <c r="I10" i="1"/>
  <c r="J10" i="1" s="1"/>
  <c r="K10" i="1" s="1"/>
  <c r="L10" i="1" s="1"/>
  <c r="M41" i="1" l="1"/>
  <c r="N41" i="1" s="1"/>
  <c r="O41" i="1" s="1"/>
  <c r="P41" i="1" s="1"/>
  <c r="M38" i="1"/>
  <c r="M49" i="1"/>
  <c r="N49" i="1" s="1"/>
  <c r="O49" i="1" s="1"/>
  <c r="P49" i="1" s="1"/>
  <c r="M44" i="1"/>
  <c r="N44" i="1" s="1"/>
  <c r="O44" i="1" s="1"/>
  <c r="P44" i="1" s="1"/>
  <c r="M42" i="1"/>
  <c r="N42" i="1" s="1"/>
  <c r="O42" i="1" s="1"/>
  <c r="P42" i="1" s="1"/>
  <c r="M45" i="1"/>
  <c r="N45" i="1" s="1"/>
  <c r="O45" i="1" s="1"/>
  <c r="P45" i="1" s="1"/>
  <c r="M46" i="1"/>
  <c r="N46" i="1" s="1"/>
  <c r="O46" i="1" s="1"/>
  <c r="P46" i="1" s="1"/>
  <c r="M43" i="1"/>
  <c r="N43" i="1" s="1"/>
  <c r="O43" i="1" s="1"/>
  <c r="P43" i="1" s="1"/>
  <c r="M47" i="1"/>
  <c r="N47" i="1" s="1"/>
  <c r="O47" i="1" s="1"/>
  <c r="P47" i="1" s="1"/>
  <c r="M50" i="1"/>
  <c r="N50" i="1" s="1"/>
  <c r="O50" i="1" s="1"/>
  <c r="P50" i="1" s="1"/>
  <c r="M40" i="1"/>
  <c r="N40" i="1" s="1"/>
  <c r="O40" i="1" s="1"/>
  <c r="P40" i="1" s="1"/>
  <c r="M39" i="1"/>
  <c r="N39" i="1" s="1"/>
  <c r="O39" i="1" s="1"/>
  <c r="P39" i="1" s="1"/>
  <c r="M48" i="1"/>
  <c r="N48" i="1" s="1"/>
  <c r="O48" i="1" s="1"/>
  <c r="P48" i="1" s="1"/>
  <c r="N38" i="1"/>
  <c r="O38" i="1" s="1"/>
  <c r="P38" i="1" s="1"/>
  <c r="M34" i="1"/>
  <c r="N34" i="1" s="1"/>
  <c r="O34" i="1" s="1"/>
  <c r="P34" i="1" s="1"/>
  <c r="M31" i="1"/>
  <c r="N31" i="1" s="1"/>
  <c r="O31" i="1" s="1"/>
  <c r="P31" i="1" s="1"/>
  <c r="M37" i="1"/>
  <c r="N37" i="1" s="1"/>
  <c r="O37" i="1" s="1"/>
  <c r="P37" i="1" s="1"/>
  <c r="M35" i="1"/>
  <c r="N35" i="1" s="1"/>
  <c r="O35" i="1" s="1"/>
  <c r="P35" i="1" s="1"/>
  <c r="M28" i="1"/>
  <c r="N28" i="1" s="1"/>
  <c r="O28" i="1" s="1"/>
  <c r="P28" i="1" s="1"/>
  <c r="M32" i="1"/>
  <c r="N32" i="1" s="1"/>
  <c r="O32" i="1" s="1"/>
  <c r="P32" i="1" s="1"/>
  <c r="M30" i="1"/>
  <c r="N30" i="1" s="1"/>
  <c r="O30" i="1" s="1"/>
  <c r="P30" i="1" s="1"/>
  <c r="M36" i="1"/>
  <c r="N36" i="1" s="1"/>
  <c r="O36" i="1" s="1"/>
  <c r="P36" i="1" s="1"/>
  <c r="M33" i="1"/>
  <c r="N33" i="1" s="1"/>
  <c r="O33" i="1" s="1"/>
  <c r="P33" i="1" s="1"/>
  <c r="M29" i="1"/>
  <c r="N29" i="1" s="1"/>
  <c r="O29" i="1" s="1"/>
  <c r="P29" i="1" s="1"/>
  <c r="M27" i="1"/>
  <c r="N27" i="1" s="1"/>
  <c r="O27" i="1" s="1"/>
  <c r="P27" i="1" s="1"/>
  <c r="M19" i="1"/>
  <c r="N19" i="1" s="1"/>
  <c r="O19" i="1" s="1"/>
  <c r="P19" i="1" s="1"/>
  <c r="M20" i="1"/>
  <c r="N20" i="1" s="1"/>
  <c r="O20" i="1" s="1"/>
  <c r="P20" i="1" s="1"/>
  <c r="M22" i="1"/>
  <c r="N22" i="1" s="1"/>
  <c r="O22" i="1" s="1"/>
  <c r="P22" i="1" s="1"/>
  <c r="M21" i="1"/>
  <c r="N21" i="1" s="1"/>
  <c r="O21" i="1" s="1"/>
  <c r="P21" i="1" s="1"/>
  <c r="M26" i="1"/>
  <c r="N26" i="1" s="1"/>
  <c r="O26" i="1" s="1"/>
  <c r="P26" i="1" s="1"/>
  <c r="M24" i="1"/>
  <c r="N24" i="1" s="1"/>
  <c r="O24" i="1" s="1"/>
  <c r="P24" i="1" s="1"/>
  <c r="M23" i="1"/>
  <c r="N23" i="1" s="1"/>
  <c r="O23" i="1" s="1"/>
  <c r="P23" i="1" s="1"/>
  <c r="M25" i="1"/>
  <c r="N25" i="1" s="1"/>
  <c r="O25" i="1" s="1"/>
  <c r="P25" i="1" s="1"/>
  <c r="M18" i="1"/>
  <c r="N18" i="1" s="1"/>
  <c r="O18" i="1" s="1"/>
  <c r="P18" i="1" s="1"/>
  <c r="M17" i="1"/>
  <c r="N17" i="1" s="1"/>
  <c r="O17" i="1" s="1"/>
  <c r="P17" i="1" s="1"/>
  <c r="M13" i="1"/>
  <c r="N13" i="1" s="1"/>
  <c r="O13" i="1" s="1"/>
  <c r="P13" i="1" s="1"/>
  <c r="M15" i="1"/>
  <c r="N15" i="1" s="1"/>
  <c r="O15" i="1" s="1"/>
  <c r="P15" i="1" s="1"/>
  <c r="M14" i="1"/>
  <c r="N14" i="1" s="1"/>
  <c r="O14" i="1" s="1"/>
  <c r="P14" i="1" s="1"/>
  <c r="M16" i="1"/>
  <c r="N16" i="1" s="1"/>
  <c r="O16" i="1" s="1"/>
  <c r="P16" i="1" s="1"/>
  <c r="M9" i="1"/>
  <c r="N9" i="1" s="1"/>
  <c r="O9" i="1" s="1"/>
  <c r="P9" i="1" s="1"/>
  <c r="M8" i="1"/>
  <c r="N8" i="1" s="1"/>
  <c r="O8" i="1" s="1"/>
  <c r="P8" i="1" s="1"/>
  <c r="M7" i="1"/>
  <c r="N7" i="1" s="1"/>
  <c r="O7" i="1" s="1"/>
  <c r="P7" i="1" s="1"/>
  <c r="M10" i="1"/>
  <c r="N10" i="1" s="1"/>
  <c r="O10" i="1" s="1"/>
  <c r="P10" i="1" s="1"/>
  <c r="M11" i="1"/>
  <c r="N11" i="1" s="1"/>
  <c r="O11" i="1" s="1"/>
  <c r="P11" i="1" s="1"/>
  <c r="M5" i="1"/>
  <c r="N5" i="1" s="1"/>
  <c r="O5" i="1" s="1"/>
  <c r="P5" i="1" s="1"/>
  <c r="M4" i="1"/>
  <c r="N4" i="1" s="1"/>
  <c r="O4" i="1" s="1"/>
  <c r="P4" i="1" s="1"/>
  <c r="M2" i="1"/>
  <c r="N2" i="1" s="1"/>
  <c r="O2" i="1" s="1"/>
  <c r="P2" i="1" s="1"/>
  <c r="M6" i="1"/>
  <c r="N6" i="1" s="1"/>
  <c r="O6" i="1" s="1"/>
  <c r="P6" i="1" s="1"/>
  <c r="M3" i="1"/>
  <c r="N3" i="1" s="1"/>
  <c r="O3" i="1" s="1"/>
  <c r="P3" i="1" s="1"/>
  <c r="M12" i="1"/>
  <c r="N12" i="1" s="1"/>
  <c r="O12" i="1" s="1"/>
  <c r="P12" i="1" s="1"/>
  <c r="Q48" i="1" l="1"/>
  <c r="R48" i="1" s="1"/>
  <c r="S48" i="1" s="1"/>
  <c r="Q40" i="1"/>
  <c r="R40" i="1" s="1"/>
  <c r="S40" i="1" s="1"/>
  <c r="Q50" i="1"/>
  <c r="R50" i="1" s="1"/>
  <c r="S50" i="1" s="1"/>
  <c r="Q46" i="1"/>
  <c r="R46" i="1" s="1"/>
  <c r="S46" i="1" s="1"/>
  <c r="Q45" i="1"/>
  <c r="R45" i="1" s="1"/>
  <c r="S45" i="1" s="1"/>
  <c r="Q49" i="1"/>
  <c r="R49" i="1" s="1"/>
  <c r="S49" i="1" s="1"/>
  <c r="Q41" i="1"/>
  <c r="R41" i="1" s="1"/>
  <c r="S41" i="1" s="1"/>
  <c r="Q47" i="1"/>
  <c r="R47" i="1" s="1"/>
  <c r="S47" i="1" s="1"/>
  <c r="Q42" i="1"/>
  <c r="R42" i="1" s="1"/>
  <c r="S42" i="1" s="1"/>
  <c r="Q43" i="1"/>
  <c r="R43" i="1" s="1"/>
  <c r="S43" i="1" s="1"/>
  <c r="Q39" i="1"/>
  <c r="R39" i="1" s="1"/>
  <c r="S39" i="1" s="1"/>
  <c r="Q44" i="1"/>
  <c r="R44" i="1" s="1"/>
  <c r="S44" i="1" s="1"/>
  <c r="Q38" i="1"/>
  <c r="R38" i="1" s="1"/>
  <c r="S38" i="1" s="1"/>
  <c r="Q29" i="1"/>
  <c r="R29" i="1" s="1"/>
  <c r="S29" i="1" s="1"/>
  <c r="Q34" i="1"/>
  <c r="R34" i="1" s="1"/>
  <c r="S34" i="1" s="1"/>
  <c r="Q30" i="1"/>
  <c r="R30" i="1" s="1"/>
  <c r="S30" i="1" s="1"/>
  <c r="Q37" i="1"/>
  <c r="R37" i="1" s="1"/>
  <c r="S37" i="1" s="1"/>
  <c r="Q36" i="1"/>
  <c r="R36" i="1" s="1"/>
  <c r="S36" i="1" s="1"/>
  <c r="Q28" i="1"/>
  <c r="R28" i="1" s="1"/>
  <c r="S28" i="1" s="1"/>
  <c r="Q33" i="1"/>
  <c r="R33" i="1" s="1"/>
  <c r="S33" i="1" s="1"/>
  <c r="Q31" i="1"/>
  <c r="R31" i="1" s="1"/>
  <c r="S31" i="1" s="1"/>
  <c r="Q32" i="1"/>
  <c r="R32" i="1" s="1"/>
  <c r="S32" i="1" s="1"/>
  <c r="Q35" i="1"/>
  <c r="R35" i="1" s="1"/>
  <c r="S35" i="1" s="1"/>
  <c r="Q22" i="1"/>
  <c r="R22" i="1" s="1"/>
  <c r="S22" i="1" s="1"/>
  <c r="Q26" i="1"/>
  <c r="R26" i="1" s="1"/>
  <c r="S26" i="1" s="1"/>
  <c r="Q20" i="1"/>
  <c r="R20" i="1" s="1"/>
  <c r="S20" i="1" s="1"/>
  <c r="Q19" i="1"/>
  <c r="R19" i="1" s="1"/>
  <c r="S19" i="1" s="1"/>
  <c r="Q25" i="1"/>
  <c r="R25" i="1" s="1"/>
  <c r="S25" i="1" s="1"/>
  <c r="Q21" i="1"/>
  <c r="R21" i="1" s="1"/>
  <c r="S21" i="1" s="1"/>
  <c r="Q24" i="1"/>
  <c r="R24" i="1" s="1"/>
  <c r="S24" i="1" s="1"/>
  <c r="Q23" i="1"/>
  <c r="R23" i="1" s="1"/>
  <c r="S23" i="1" s="1"/>
  <c r="Q27" i="1"/>
  <c r="R27" i="1" s="1"/>
  <c r="S27" i="1" s="1"/>
  <c r="Q18" i="1"/>
  <c r="R18" i="1" s="1"/>
  <c r="S18" i="1" s="1"/>
  <c r="Q16" i="1"/>
  <c r="R16" i="1" s="1"/>
  <c r="S16" i="1" s="1"/>
  <c r="Q13" i="1"/>
  <c r="R13" i="1" s="1"/>
  <c r="S13" i="1" s="1"/>
  <c r="Q15" i="1"/>
  <c r="R15" i="1" s="1"/>
  <c r="S15" i="1" s="1"/>
  <c r="Q17" i="1"/>
  <c r="R17" i="1" s="1"/>
  <c r="S17" i="1" s="1"/>
  <c r="Q14" i="1"/>
  <c r="R14" i="1" s="1"/>
  <c r="S14" i="1" s="1"/>
  <c r="Q4" i="1"/>
  <c r="R4" i="1" s="1"/>
  <c r="S4" i="1" s="1"/>
  <c r="Q3" i="1"/>
  <c r="R3" i="1" s="1"/>
  <c r="S3" i="1" s="1"/>
  <c r="Q8" i="1"/>
  <c r="R8" i="1" s="1"/>
  <c r="S8" i="1" s="1"/>
  <c r="Q9" i="1"/>
  <c r="R9" i="1" s="1"/>
  <c r="S9" i="1" s="1"/>
  <c r="Q12" i="1"/>
  <c r="R12" i="1" s="1"/>
  <c r="S12" i="1" s="1"/>
  <c r="Q7" i="1"/>
  <c r="R7" i="1" s="1"/>
  <c r="S7" i="1" s="1"/>
  <c r="Q10" i="1"/>
  <c r="R10" i="1" s="1"/>
  <c r="S10" i="1" s="1"/>
  <c r="Q5" i="1"/>
  <c r="R5" i="1" s="1"/>
  <c r="S5" i="1" s="1"/>
  <c r="Q6" i="1"/>
  <c r="R6" i="1" s="1"/>
  <c r="S6" i="1" s="1"/>
  <c r="Q2" i="1"/>
  <c r="R2" i="1" s="1"/>
  <c r="S2" i="1" s="1"/>
  <c r="Q11" i="1"/>
  <c r="R11" i="1" s="1"/>
  <c r="S11" i="1" s="1"/>
</calcChain>
</file>

<file path=xl/sharedStrings.xml><?xml version="1.0" encoding="utf-8"?>
<sst xmlns="http://schemas.openxmlformats.org/spreadsheetml/2006/main" count="117" uniqueCount="69">
  <si>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</si>
  <si>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</si>
  <si>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</si>
  <si>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</si>
  <si>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</si>
  <si>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</si>
  <si>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</si>
  <si>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</si>
  <si>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</si>
  <si>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</si>
  <si>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</si>
  <si>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</si>
  <si>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</si>
  <si>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</si>
  <si>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</si>
  <si>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</si>
  <si>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</si>
  <si>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</si>
  <si>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</si>
  <si>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Strathalbyn</t>
  </si>
  <si>
    <t xml:space="preserve">Bonjour Blue        </t>
  </si>
  <si>
    <t xml:space="preserve">Maurice Road        </t>
  </si>
  <si>
    <t xml:space="preserve">Parvani             </t>
  </si>
  <si>
    <t xml:space="preserve">Blaze Of Colour     </t>
  </si>
  <si>
    <t xml:space="preserve">Rich Fantasy        </t>
  </si>
  <si>
    <t xml:space="preserve">Field Hunter        </t>
  </si>
  <si>
    <t xml:space="preserve">Prince Jofra        </t>
  </si>
  <si>
    <t xml:space="preserve">Rising Legend       </t>
  </si>
  <si>
    <t xml:space="preserve">Shez Betty          </t>
  </si>
  <si>
    <t xml:space="preserve">Smiling From Above  </t>
  </si>
  <si>
    <t xml:space="preserve">Warrandyte Road     </t>
  </si>
  <si>
    <t xml:space="preserve">Naleigh             </t>
  </si>
  <si>
    <t xml:space="preserve">Vampire Slayer      </t>
  </si>
  <si>
    <t xml:space="preserve">Order Is Restored   </t>
  </si>
  <si>
    <t xml:space="preserve">The Markle Sparkle  </t>
  </si>
  <si>
    <t xml:space="preserve">Go Boo Boo          </t>
  </si>
  <si>
    <t xml:space="preserve">Utah Joe            </t>
  </si>
  <si>
    <t xml:space="preserve">Equal Balance       </t>
  </si>
  <si>
    <t xml:space="preserve">The Partisan        </t>
  </si>
  <si>
    <t xml:space="preserve">General Mint        </t>
  </si>
  <si>
    <t xml:space="preserve">Riched              </t>
  </si>
  <si>
    <t xml:space="preserve">Enzed Beer          </t>
  </si>
  <si>
    <t xml:space="preserve">Keysor              </t>
  </si>
  <si>
    <t xml:space="preserve">Ashady Past         </t>
  </si>
  <si>
    <t xml:space="preserve">Cartier Tiara       </t>
  </si>
  <si>
    <t xml:space="preserve">Rodney              </t>
  </si>
  <si>
    <t xml:space="preserve">Canidae             </t>
  </si>
  <si>
    <t xml:space="preserve">Flash Panther       </t>
  </si>
  <si>
    <t xml:space="preserve">Graciano            </t>
  </si>
  <si>
    <t xml:space="preserve">Tempting Belle      </t>
  </si>
  <si>
    <t xml:space="preserve">Equus Doro          </t>
  </si>
  <si>
    <t xml:space="preserve">Hilumiere           </t>
  </si>
  <si>
    <t xml:space="preserve">See You Later Now   </t>
  </si>
  <si>
    <t xml:space="preserve">Goodarchie          </t>
  </si>
  <si>
    <t xml:space="preserve">Zoustorm            </t>
  </si>
  <si>
    <t xml:space="preserve">Oregon Trail        </t>
  </si>
  <si>
    <t xml:space="preserve">Drop The Orange     </t>
  </si>
  <si>
    <t xml:space="preserve">Ammo Loco           </t>
  </si>
  <si>
    <t xml:space="preserve">Gondolier           </t>
  </si>
  <si>
    <t xml:space="preserve">Leons Shout         </t>
  </si>
  <si>
    <t xml:space="preserve">Charlton            </t>
  </si>
  <si>
    <t xml:space="preserve">Southern Swoop      </t>
  </si>
  <si>
    <t xml:space="preserve">In The Darkness     </t>
  </si>
  <si>
    <t xml:space="preserve">Malinong Club       </t>
  </si>
  <si>
    <t xml:space="preserve">Sawtell             </t>
  </si>
  <si>
    <t xml:space="preserve">Littlebitfunny      </t>
  </si>
  <si>
    <t xml:space="preserve">Jay Pee Bee         </t>
  </si>
  <si>
    <t xml:space="preserve">Buckeye Nation      </t>
  </si>
  <si>
    <t xml:space="preserve">Amber Haze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</si>
</sst>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50"/>
  <sheetViews>
    <sheetView tabSelected="1" topLeftCell="B1" workbookViewId="0">
      <pane ySplit="1" topLeftCell="A2" activePane="bottomLeft" state="frozen"/>
      <selection activeCell="B1" sqref="B1"/>
      <selection pane="bottomLeft" activeCell="B51" sqref="A51:XFD96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5.109375" style="9" bestFit="1" customWidth="1"/>
    <col min="4" max="4" width="6.44140625" style="9" bestFit="1" customWidth="1"/>
    <col min="5" max="5" width="6.33203125" style="9" bestFit="1" customWidth="1"/>
    <col min="6" max="6" width="22.109375" style="9" bestFit="1" customWidth="1"/>
    <col min="7" max="7" width="9.44140625" style="10" bestFit="1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8.6640625" style="12" bestFit="1" customWidth="1"/>
    <col min="20" max="16384" width="8.88671875" style="8"/>
  </cols>
  <sheetData>
    <row r="1" spans="1:19" s="4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</row>
    <row r="2" spans="1:19" x14ac:dyDescent="0.3">
      <c r="A2" s="1">
        <v>4</v>
      </c>
      <c r="B2" s="5">
        <v>0.55208333333333337</v>
      </c>
      <c r="C2" s="1" t="s">
        <v>19</v>
      </c>
      <c r="D2" s="1">
        <v>1</v>
      </c>
      <c r="E2" s="1">
        <v>2</v>
      </c>
      <c r="F2" s="1" t="s">
        <v>20</v>
      </c>
      <c r="G2" s="1">
        <v>78.819999999999993</v>
      </c>
      <c r="H2" s="1">
        <f>1+COUNTIFS(A:A,A2,G:G,"&gt;"&amp;G2)</f>
        <v>1</v>
      </c>
      <c r="I2" s="2">
        <f>AVERAGEIF(A:A,A2,G:G)</f>
        <v>49.366</v>
      </c>
      <c r="J2" s="2">
        <f t="shared" ref="J2:J6" si="0">G2-I2</f>
        <v>29.453999999999994</v>
      </c>
      <c r="K2" s="2">
        <f t="shared" ref="K2:K6" si="1">90+J2</f>
        <v>119.45399999999999</v>
      </c>
      <c r="L2" s="2">
        <f t="shared" ref="L2:L6" si="2">EXP(0.06*K2)</f>
        <v>1296.2619779967713</v>
      </c>
      <c r="M2" s="2">
        <f>SUMIF(A:A,A2,L:L)</f>
        <v>1918.1117235989491</v>
      </c>
      <c r="N2" s="3">
        <f t="shared" ref="N2:N6" si="3">L2/M2</f>
        <v>0.6758010818914123</v>
      </c>
      <c r="O2" s="6">
        <f t="shared" ref="O2:O6" si="4">1/N2</f>
        <v>1.4797253611983414</v>
      </c>
      <c r="P2" s="3">
        <f t="shared" ref="P2:P6" si="5">IF(O2&gt;21,"",N2)</f>
        <v>0.6758010818914123</v>
      </c>
      <c r="Q2" s="3">
        <f>IF(ISNUMBER(P2),SUMIF(A:A,A2,P:P),"")</f>
        <v>0.96347128092477019</v>
      </c>
      <c r="R2" s="3">
        <f t="shared" ref="R2:R6" si="6">IFERROR(P2*(1/Q2),"")</f>
        <v>0.70142317189024772</v>
      </c>
      <c r="S2" s="7">
        <f t="shared" ref="S2:S6" si="7">IFERROR(1/R2,"")</f>
        <v>1.4256728891706345</v>
      </c>
    </row>
    <row r="3" spans="1:19" x14ac:dyDescent="0.3">
      <c r="A3" s="1">
        <v>4</v>
      </c>
      <c r="B3" s="5">
        <v>0.55208333333333337</v>
      </c>
      <c r="C3" s="1" t="s">
        <v>19</v>
      </c>
      <c r="D3" s="1">
        <v>1</v>
      </c>
      <c r="E3" s="1">
        <v>4</v>
      </c>
      <c r="F3" s="1" t="s">
        <v>22</v>
      </c>
      <c r="G3" s="1">
        <v>49.53</v>
      </c>
      <c r="H3" s="1">
        <f>1+COUNTIFS(A:A,A3,G:G,"&gt;"&amp;G3)</f>
        <v>2</v>
      </c>
      <c r="I3" s="2">
        <f>AVERAGEIF(A:A,A3,G:G)</f>
        <v>49.366</v>
      </c>
      <c r="J3" s="2">
        <f t="shared" si="0"/>
        <v>0.16400000000000148</v>
      </c>
      <c r="K3" s="2">
        <f t="shared" si="1"/>
        <v>90.164000000000001</v>
      </c>
      <c r="L3" s="2">
        <f t="shared" si="2"/>
        <v>223.5958094888488</v>
      </c>
      <c r="M3" s="2">
        <f>SUMIF(A:A,A3,L:L)</f>
        <v>1918.1117235989491</v>
      </c>
      <c r="N3" s="3">
        <f t="shared" si="3"/>
        <v>0.11657079550575732</v>
      </c>
      <c r="O3" s="6">
        <f t="shared" si="4"/>
        <v>8.5784779597786223</v>
      </c>
      <c r="P3" s="3">
        <f t="shared" si="5"/>
        <v>0.11657079550575732</v>
      </c>
      <c r="Q3" s="3">
        <f>IF(ISNUMBER(P3),SUMIF(A:A,A3,P:P),"")</f>
        <v>0.96347128092477019</v>
      </c>
      <c r="R3" s="3">
        <f t="shared" si="6"/>
        <v>0.12099042059029406</v>
      </c>
      <c r="S3" s="7">
        <f t="shared" si="7"/>
        <v>8.2651171482928181</v>
      </c>
    </row>
    <row r="4" spans="1:19" x14ac:dyDescent="0.3">
      <c r="A4" s="1">
        <v>4</v>
      </c>
      <c r="B4" s="5">
        <v>0.55208333333333337</v>
      </c>
      <c r="C4" s="1" t="s">
        <v>19</v>
      </c>
      <c r="D4" s="1">
        <v>1</v>
      </c>
      <c r="E4" s="1">
        <v>6</v>
      </c>
      <c r="F4" s="1" t="s">
        <v>24</v>
      </c>
      <c r="G4" s="1">
        <v>46.91</v>
      </c>
      <c r="H4" s="1">
        <f>1+COUNTIFS(A:A,A4,G:G,"&gt;"&amp;G4)</f>
        <v>3</v>
      </c>
      <c r="I4" s="2">
        <f>AVERAGEIF(A:A,A4,G:G)</f>
        <v>49.366</v>
      </c>
      <c r="J4" s="2">
        <f t="shared" si="0"/>
        <v>-2.4560000000000031</v>
      </c>
      <c r="K4" s="2">
        <f t="shared" si="1"/>
        <v>87.543999999999997</v>
      </c>
      <c r="L4" s="2">
        <f t="shared" si="2"/>
        <v>191.07002807747401</v>
      </c>
      <c r="M4" s="2">
        <f>SUMIF(A:A,A4,L:L)</f>
        <v>1918.1117235989491</v>
      </c>
      <c r="N4" s="3">
        <f t="shared" si="3"/>
        <v>9.9613607344503224E-2</v>
      </c>
      <c r="O4" s="6">
        <f t="shared" si="4"/>
        <v>10.038789143953043</v>
      </c>
      <c r="P4" s="3">
        <f t="shared" si="5"/>
        <v>9.9613607344503224E-2</v>
      </c>
      <c r="Q4" s="3">
        <f>IF(ISNUMBER(P4),SUMIF(A:A,A4,P:P),"")</f>
        <v>0.96347128092477019</v>
      </c>
      <c r="R4" s="3">
        <f t="shared" si="6"/>
        <v>0.10339032342395399</v>
      </c>
      <c r="S4" s="7">
        <f t="shared" si="7"/>
        <v>9.6720850354581156</v>
      </c>
    </row>
    <row r="5" spans="1:19" x14ac:dyDescent="0.3">
      <c r="A5" s="1">
        <v>4</v>
      </c>
      <c r="B5" s="5">
        <v>0.55208333333333337</v>
      </c>
      <c r="C5" s="1" t="s">
        <v>19</v>
      </c>
      <c r="D5" s="1">
        <v>1</v>
      </c>
      <c r="E5" s="1">
        <v>3</v>
      </c>
      <c r="F5" s="1" t="s">
        <v>21</v>
      </c>
      <c r="G5" s="1">
        <v>41.38</v>
      </c>
      <c r="H5" s="1">
        <f>1+COUNTIFS(A:A,A5,G:G,"&gt;"&amp;G5)</f>
        <v>4</v>
      </c>
      <c r="I5" s="2">
        <f>AVERAGEIF(A:A,A5,G:G)</f>
        <v>49.366</v>
      </c>
      <c r="J5" s="2">
        <f t="shared" si="0"/>
        <v>-7.9859999999999971</v>
      </c>
      <c r="K5" s="2">
        <f t="shared" si="1"/>
        <v>82.01400000000001</v>
      </c>
      <c r="L5" s="2">
        <f t="shared" si="2"/>
        <v>137.11774372960409</v>
      </c>
      <c r="M5" s="2">
        <f>SUMIF(A:A,A5,L:L)</f>
        <v>1918.1117235989491</v>
      </c>
      <c r="N5" s="3">
        <f t="shared" si="3"/>
        <v>7.1485796183097375E-2</v>
      </c>
      <c r="O5" s="6">
        <f t="shared" si="4"/>
        <v>13.988792926621237</v>
      </c>
      <c r="P5" s="3">
        <f t="shared" si="5"/>
        <v>7.1485796183097375E-2</v>
      </c>
      <c r="Q5" s="3">
        <f>IF(ISNUMBER(P5),SUMIF(A:A,A5,P:P),"")</f>
        <v>0.96347128092477019</v>
      </c>
      <c r="R5" s="3">
        <f t="shared" si="6"/>
        <v>7.4196084095504169E-2</v>
      </c>
      <c r="S5" s="7">
        <f t="shared" si="7"/>
        <v>13.477800239603129</v>
      </c>
    </row>
    <row r="6" spans="1:19" x14ac:dyDescent="0.3">
      <c r="A6" s="1">
        <v>4</v>
      </c>
      <c r="B6" s="5">
        <v>0.55208333333333337</v>
      </c>
      <c r="C6" s="1" t="s">
        <v>19</v>
      </c>
      <c r="D6" s="1">
        <v>1</v>
      </c>
      <c r="E6" s="1">
        <v>5</v>
      </c>
      <c r="F6" s="1" t="s">
        <v>23</v>
      </c>
      <c r="G6" s="1">
        <v>30.19</v>
      </c>
      <c r="H6" s="1">
        <f>1+COUNTIFS(A:A,A6,G:G,"&gt;"&amp;G6)</f>
        <v>5</v>
      </c>
      <c r="I6" s="2">
        <f>AVERAGEIF(A:A,A6,G:G)</f>
        <v>49.366</v>
      </c>
      <c r="J6" s="2">
        <f t="shared" si="0"/>
        <v>-19.175999999999998</v>
      </c>
      <c r="K6" s="2">
        <f t="shared" si="1"/>
        <v>70.823999999999998</v>
      </c>
      <c r="L6" s="2">
        <f t="shared" si="2"/>
        <v>70.066164306250712</v>
      </c>
      <c r="M6" s="2">
        <f>SUMIF(A:A,A6,L:L)</f>
        <v>1918.1117235989491</v>
      </c>
      <c r="N6" s="3">
        <f t="shared" si="3"/>
        <v>3.6528719075229733E-2</v>
      </c>
      <c r="O6" s="6">
        <f t="shared" si="4"/>
        <v>27.37572040072174</v>
      </c>
      <c r="P6" s="3" t="str">
        <f t="shared" si="5"/>
        <v/>
      </c>
      <c r="Q6" s="3" t="str">
        <f>IF(ISNUMBER(P6),SUMIF(A:A,A6,P:P),"")</f>
        <v/>
      </c>
      <c r="R6" s="3" t="str">
        <f t="shared" si="6"/>
        <v/>
      </c>
      <c r="S6" s="7" t="str">
        <f t="shared" si="7"/>
        <v/>
      </c>
    </row>
    <row r="7" spans="1:19" x14ac:dyDescent="0.3">
      <c r="A7" s="1">
        <v>8</v>
      </c>
      <c r="B7" s="5">
        <v>0.57638888888888895</v>
      </c>
      <c r="C7" s="1" t="s">
        <v>19</v>
      </c>
      <c r="D7" s="1">
        <v>2</v>
      </c>
      <c r="E7" s="1">
        <v>4</v>
      </c>
      <c r="F7" s="1" t="s">
        <v>27</v>
      </c>
      <c r="G7" s="1">
        <v>67.760000000000005</v>
      </c>
      <c r="H7" s="1">
        <f>1+COUNTIFS(A:A,A7,G:G,"&gt;"&amp;G7)</f>
        <v>1</v>
      </c>
      <c r="I7" s="2">
        <f>AVERAGEIF(A:A,A7,G:G)</f>
        <v>52.846666666666671</v>
      </c>
      <c r="J7" s="2">
        <f t="shared" ref="J7:J12" si="8">G7-I7</f>
        <v>14.913333333333334</v>
      </c>
      <c r="K7" s="2">
        <f t="shared" ref="K7:K12" si="9">90+J7</f>
        <v>104.91333333333333</v>
      </c>
      <c r="L7" s="2">
        <f t="shared" ref="L7:L12" si="10">EXP(0.06*K7)</f>
        <v>541.7474860602108</v>
      </c>
      <c r="M7" s="2">
        <f>SUMIF(A:A,A7,L:L)</f>
        <v>1754.6658024603112</v>
      </c>
      <c r="N7" s="3">
        <f t="shared" ref="N7:N12" si="11">L7/M7</f>
        <v>0.30874681965112533</v>
      </c>
      <c r="O7" s="6">
        <f t="shared" ref="O7:O12" si="12">1/N7</f>
        <v>3.238899759777186</v>
      </c>
      <c r="P7" s="3">
        <f t="shared" ref="P7:P12" si="13">IF(O7&gt;21,"",N7)</f>
        <v>0.30874681965112533</v>
      </c>
      <c r="Q7" s="3">
        <f>IF(ISNUMBER(P7),SUMIF(A:A,A7,P:P),"")</f>
        <v>0.97666109788064448</v>
      </c>
      <c r="R7" s="3">
        <f t="shared" ref="R7:R12" si="14">IFERROR(P7*(1/Q7),"")</f>
        <v>0.31612482602317854</v>
      </c>
      <c r="S7" s="7">
        <f t="shared" ref="S7:S12" si="15">IFERROR(1/R7,"")</f>
        <v>3.1633073953093427</v>
      </c>
    </row>
    <row r="8" spans="1:19" x14ac:dyDescent="0.3">
      <c r="A8" s="1">
        <v>8</v>
      </c>
      <c r="B8" s="5">
        <v>0.57638888888888895</v>
      </c>
      <c r="C8" s="1" t="s">
        <v>19</v>
      </c>
      <c r="D8" s="1">
        <v>2</v>
      </c>
      <c r="E8" s="1">
        <v>5</v>
      </c>
      <c r="F8" s="1" t="s">
        <v>28</v>
      </c>
      <c r="G8" s="1">
        <v>66.38</v>
      </c>
      <c r="H8" s="1">
        <f>1+COUNTIFS(A:A,A8,G:G,"&gt;"&amp;G8)</f>
        <v>2</v>
      </c>
      <c r="I8" s="2">
        <f>AVERAGEIF(A:A,A8,G:G)</f>
        <v>52.846666666666671</v>
      </c>
      <c r="J8" s="2">
        <f t="shared" si="8"/>
        <v>13.533333333333324</v>
      </c>
      <c r="K8" s="2">
        <f t="shared" si="9"/>
        <v>103.53333333333333</v>
      </c>
      <c r="L8" s="2">
        <f t="shared" si="10"/>
        <v>498.69764985581673</v>
      </c>
      <c r="M8" s="2">
        <f>SUMIF(A:A,A8,L:L)</f>
        <v>1754.6658024603112</v>
      </c>
      <c r="N8" s="3">
        <f t="shared" si="11"/>
        <v>0.28421232644790023</v>
      </c>
      <c r="O8" s="6">
        <f t="shared" si="12"/>
        <v>3.5184962330735252</v>
      </c>
      <c r="P8" s="3">
        <f t="shared" si="13"/>
        <v>0.28421232644790023</v>
      </c>
      <c r="Q8" s="3">
        <f>IF(ISNUMBER(P8),SUMIF(A:A,A8,P:P),"")</f>
        <v>0.97666109788064448</v>
      </c>
      <c r="R8" s="3">
        <f t="shared" si="14"/>
        <v>0.29100404128375873</v>
      </c>
      <c r="S8" s="7">
        <f t="shared" si="15"/>
        <v>3.4363783938825017</v>
      </c>
    </row>
    <row r="9" spans="1:19" x14ac:dyDescent="0.3">
      <c r="A9" s="1">
        <v>8</v>
      </c>
      <c r="B9" s="5">
        <v>0.57638888888888895</v>
      </c>
      <c r="C9" s="1" t="s">
        <v>19</v>
      </c>
      <c r="D9" s="1">
        <v>2</v>
      </c>
      <c r="E9" s="1">
        <v>6</v>
      </c>
      <c r="F9" s="1" t="s">
        <v>29</v>
      </c>
      <c r="G9" s="1">
        <v>56.62</v>
      </c>
      <c r="H9" s="1">
        <f>1+COUNTIFS(A:A,A9,G:G,"&gt;"&amp;G9)</f>
        <v>3</v>
      </c>
      <c r="I9" s="2">
        <f>AVERAGEIF(A:A,A9,G:G)</f>
        <v>52.846666666666671</v>
      </c>
      <c r="J9" s="2">
        <f t="shared" si="8"/>
        <v>3.7733333333333263</v>
      </c>
      <c r="K9" s="2">
        <f t="shared" si="9"/>
        <v>93.773333333333326</v>
      </c>
      <c r="L9" s="2">
        <f t="shared" si="10"/>
        <v>277.66073757515528</v>
      </c>
      <c r="M9" s="2">
        <f>SUMIF(A:A,A9,L:L)</f>
        <v>1754.6658024603112</v>
      </c>
      <c r="N9" s="3">
        <f t="shared" si="11"/>
        <v>0.15824137974640656</v>
      </c>
      <c r="O9" s="6">
        <f t="shared" si="12"/>
        <v>6.3194595598355718</v>
      </c>
      <c r="P9" s="3">
        <f t="shared" si="13"/>
        <v>0.15824137974640656</v>
      </c>
      <c r="Q9" s="3">
        <f>IF(ISNUMBER(P9),SUMIF(A:A,A9,P:P),"")</f>
        <v>0.97666109788064448</v>
      </c>
      <c r="R9" s="3">
        <f t="shared" si="14"/>
        <v>0.16202281435166252</v>
      </c>
      <c r="S9" s="7">
        <f t="shared" si="15"/>
        <v>6.1719703117213438</v>
      </c>
    </row>
    <row r="10" spans="1:19" x14ac:dyDescent="0.3">
      <c r="A10" s="1">
        <v>8</v>
      </c>
      <c r="B10" s="5">
        <v>0.57638888888888895</v>
      </c>
      <c r="C10" s="1" t="s">
        <v>19</v>
      </c>
      <c r="D10" s="1">
        <v>2</v>
      </c>
      <c r="E10" s="1">
        <v>7</v>
      </c>
      <c r="F10" s="1" t="s">
        <v>30</v>
      </c>
      <c r="G10" s="1">
        <v>53.17</v>
      </c>
      <c r="H10" s="1">
        <f>1+COUNTIFS(A:A,A10,G:G,"&gt;"&amp;G10)</f>
        <v>4</v>
      </c>
      <c r="I10" s="2">
        <f>AVERAGEIF(A:A,A10,G:G)</f>
        <v>52.846666666666671</v>
      </c>
      <c r="J10" s="2">
        <f t="shared" si="8"/>
        <v>0.32333333333333059</v>
      </c>
      <c r="K10" s="2">
        <f t="shared" si="9"/>
        <v>90.323333333333323</v>
      </c>
      <c r="L10" s="2">
        <f t="shared" si="10"/>
        <v>225.74363567864359</v>
      </c>
      <c r="M10" s="2">
        <f>SUMIF(A:A,A10,L:L)</f>
        <v>1754.6658024603112</v>
      </c>
      <c r="N10" s="3">
        <f t="shared" si="11"/>
        <v>0.12865335117497378</v>
      </c>
      <c r="O10" s="6">
        <f t="shared" si="12"/>
        <v>7.7728251216710191</v>
      </c>
      <c r="P10" s="3">
        <f t="shared" si="13"/>
        <v>0.12865335117497378</v>
      </c>
      <c r="Q10" s="3">
        <f>IF(ISNUMBER(P10),SUMIF(A:A,A10,P:P),"")</f>
        <v>0.97666109788064448</v>
      </c>
      <c r="R10" s="3">
        <f t="shared" si="14"/>
        <v>0.13172773181418987</v>
      </c>
      <c r="S10" s="7">
        <f t="shared" si="15"/>
        <v>7.591415916965472</v>
      </c>
    </row>
    <row r="11" spans="1:19" x14ac:dyDescent="0.3">
      <c r="A11" s="1">
        <v>8</v>
      </c>
      <c r="B11" s="5">
        <v>0.57638888888888895</v>
      </c>
      <c r="C11" s="1" t="s">
        <v>19</v>
      </c>
      <c r="D11" s="1">
        <v>2</v>
      </c>
      <c r="E11" s="1">
        <v>3</v>
      </c>
      <c r="F11" s="1" t="s">
        <v>26</v>
      </c>
      <c r="G11" s="1">
        <v>48.43</v>
      </c>
      <c r="H11" s="1">
        <f>1+COUNTIFS(A:A,A11,G:G,"&gt;"&amp;G11)</f>
        <v>5</v>
      </c>
      <c r="I11" s="2">
        <f>AVERAGEIF(A:A,A11,G:G)</f>
        <v>52.846666666666671</v>
      </c>
      <c r="J11" s="2">
        <f t="shared" si="8"/>
        <v>-4.4166666666666714</v>
      </c>
      <c r="K11" s="2">
        <f t="shared" si="9"/>
        <v>85.583333333333329</v>
      </c>
      <c r="L11" s="2">
        <f t="shared" si="10"/>
        <v>169.86431987468302</v>
      </c>
      <c r="M11" s="2">
        <f>SUMIF(A:A,A11,L:L)</f>
        <v>1754.6658024603112</v>
      </c>
      <c r="N11" s="3">
        <f t="shared" si="11"/>
        <v>9.6807220860238533E-2</v>
      </c>
      <c r="O11" s="6">
        <f t="shared" si="12"/>
        <v>10.329807953517323</v>
      </c>
      <c r="P11" s="3">
        <f t="shared" si="13"/>
        <v>9.6807220860238533E-2</v>
      </c>
      <c r="Q11" s="3">
        <f>IF(ISNUMBER(P11),SUMIF(A:A,A11,P:P),"")</f>
        <v>0.97666109788064448</v>
      </c>
      <c r="R11" s="3">
        <f t="shared" si="14"/>
        <v>9.9120586527210189E-2</v>
      </c>
      <c r="S11" s="7">
        <f t="shared" si="15"/>
        <v>10.088721576778442</v>
      </c>
    </row>
    <row r="12" spans="1:19" x14ac:dyDescent="0.3">
      <c r="A12" s="1">
        <v>8</v>
      </c>
      <c r="B12" s="5">
        <v>0.57638888888888895</v>
      </c>
      <c r="C12" s="1" t="s">
        <v>19</v>
      </c>
      <c r="D12" s="1">
        <v>2</v>
      </c>
      <c r="E12" s="1">
        <v>1</v>
      </c>
      <c r="F12" s="1" t="s">
        <v>25</v>
      </c>
      <c r="G12" s="1">
        <v>24.72</v>
      </c>
      <c r="H12" s="1">
        <f>1+COUNTIFS(A:A,A12,G:G,"&gt;"&amp;G12)</f>
        <v>6</v>
      </c>
      <c r="I12" s="2">
        <f>AVERAGEIF(A:A,A12,G:G)</f>
        <v>52.846666666666671</v>
      </c>
      <c r="J12" s="2">
        <f t="shared" si="8"/>
        <v>-28.126666666666672</v>
      </c>
      <c r="K12" s="2">
        <f t="shared" si="9"/>
        <v>61.873333333333328</v>
      </c>
      <c r="L12" s="2">
        <f t="shared" si="10"/>
        <v>40.951973415801504</v>
      </c>
      <c r="M12" s="2">
        <f>SUMIF(A:A,A12,L:L)</f>
        <v>1754.6658024603112</v>
      </c>
      <c r="N12" s="3">
        <f t="shared" si="11"/>
        <v>2.3338902119355458E-2</v>
      </c>
      <c r="O12" s="6">
        <f t="shared" si="12"/>
        <v>42.846916915199635</v>
      </c>
      <c r="P12" s="3" t="str">
        <f t="shared" si="13"/>
        <v/>
      </c>
      <c r="Q12" s="3" t="str">
        <f>IF(ISNUMBER(P12),SUMIF(A:A,A12,P:P),"")</f>
        <v/>
      </c>
      <c r="R12" s="3" t="str">
        <f t="shared" si="14"/>
        <v/>
      </c>
      <c r="S12" s="7" t="str">
        <f t="shared" si="15"/>
        <v/>
      </c>
    </row>
    <row r="13" spans="1:19" x14ac:dyDescent="0.3">
      <c r="A13" s="1">
        <v>13</v>
      </c>
      <c r="B13" s="5">
        <v>0.60069444444444442</v>
      </c>
      <c r="C13" s="1" t="s">
        <v>19</v>
      </c>
      <c r="D13" s="1">
        <v>3</v>
      </c>
      <c r="E13" s="1">
        <v>1</v>
      </c>
      <c r="F13" s="1" t="s">
        <v>31</v>
      </c>
      <c r="G13" s="1">
        <v>63.66</v>
      </c>
      <c r="H13" s="1">
        <f>1+COUNTIFS(A:A,A13,G:G,"&gt;"&amp;G13)</f>
        <v>1</v>
      </c>
      <c r="I13" s="2">
        <f>AVERAGEIF(A:A,A13,G:G)</f>
        <v>51.98</v>
      </c>
      <c r="J13" s="2">
        <f t="shared" ref="J13:J18" si="16">G13-I13</f>
        <v>11.68</v>
      </c>
      <c r="K13" s="2">
        <f t="shared" ref="K13:K18" si="17">90+J13</f>
        <v>101.68</v>
      </c>
      <c r="L13" s="2">
        <f t="shared" ref="L13:L18" si="18">EXP(0.06*K13)</f>
        <v>446.21459901112371</v>
      </c>
      <c r="M13" s="2">
        <f>SUMIF(A:A,A13,L:L)</f>
        <v>1570.5488738868894</v>
      </c>
      <c r="N13" s="3">
        <f t="shared" ref="N13:N18" si="19">L13/M13</f>
        <v>0.28411379386545599</v>
      </c>
      <c r="O13" s="6">
        <f t="shared" ref="O13:O18" si="20">1/N13</f>
        <v>3.5197164713289379</v>
      </c>
      <c r="P13" s="3">
        <f t="shared" ref="P13:P18" si="21">IF(O13&gt;21,"",N13)</f>
        <v>0.28411379386545599</v>
      </c>
      <c r="Q13" s="3">
        <f>IF(ISNUMBER(P13),SUMIF(A:A,A13,P:P),"")</f>
        <v>0.95340119763244868</v>
      </c>
      <c r="R13" s="3">
        <f t="shared" ref="R13:R18" si="22">IFERROR(P13*(1/Q13),"")</f>
        <v>0.29800024855327106</v>
      </c>
      <c r="S13" s="7">
        <f t="shared" ref="S13:S18" si="23">IFERROR(1/R13,"")</f>
        <v>3.3557018990916654</v>
      </c>
    </row>
    <row r="14" spans="1:19" x14ac:dyDescent="0.3">
      <c r="A14" s="1">
        <v>13</v>
      </c>
      <c r="B14" s="5">
        <v>0.60069444444444442</v>
      </c>
      <c r="C14" s="1" t="s">
        <v>19</v>
      </c>
      <c r="D14" s="1">
        <v>3</v>
      </c>
      <c r="E14" s="1">
        <v>2</v>
      </c>
      <c r="F14" s="1" t="s">
        <v>32</v>
      </c>
      <c r="G14" s="1">
        <v>60.77</v>
      </c>
      <c r="H14" s="1">
        <f>1+COUNTIFS(A:A,A14,G:G,"&gt;"&amp;G14)</f>
        <v>2</v>
      </c>
      <c r="I14" s="2">
        <f>AVERAGEIF(A:A,A14,G:G)</f>
        <v>51.98</v>
      </c>
      <c r="J14" s="2">
        <f t="shared" si="16"/>
        <v>8.7900000000000063</v>
      </c>
      <c r="K14" s="2">
        <f t="shared" si="17"/>
        <v>98.79</v>
      </c>
      <c r="L14" s="2">
        <f t="shared" si="18"/>
        <v>375.17778238988569</v>
      </c>
      <c r="M14" s="2">
        <f>SUMIF(A:A,A14,L:L)</f>
        <v>1570.5488738868894</v>
      </c>
      <c r="N14" s="3">
        <f t="shared" si="19"/>
        <v>0.23888322651263505</v>
      </c>
      <c r="O14" s="6">
        <f t="shared" si="20"/>
        <v>4.1861457357162237</v>
      </c>
      <c r="P14" s="3">
        <f t="shared" si="21"/>
        <v>0.23888322651263505</v>
      </c>
      <c r="Q14" s="3">
        <f>IF(ISNUMBER(P14),SUMIF(A:A,A14,P:P),"")</f>
        <v>0.95340119763244868</v>
      </c>
      <c r="R14" s="3">
        <f t="shared" si="22"/>
        <v>0.25055897465395083</v>
      </c>
      <c r="S14" s="7">
        <f t="shared" si="23"/>
        <v>3.9910763578958153</v>
      </c>
    </row>
    <row r="15" spans="1:19" x14ac:dyDescent="0.3">
      <c r="A15" s="1">
        <v>13</v>
      </c>
      <c r="B15" s="5">
        <v>0.60069444444444442</v>
      </c>
      <c r="C15" s="1" t="s">
        <v>19</v>
      </c>
      <c r="D15" s="1">
        <v>3</v>
      </c>
      <c r="E15" s="1">
        <v>4</v>
      </c>
      <c r="F15" s="1" t="s">
        <v>34</v>
      </c>
      <c r="G15" s="1">
        <v>59</v>
      </c>
      <c r="H15" s="1">
        <f>1+COUNTIFS(A:A,A15,G:G,"&gt;"&amp;G15)</f>
        <v>3</v>
      </c>
      <c r="I15" s="2">
        <f>AVERAGEIF(A:A,A15,G:G)</f>
        <v>51.98</v>
      </c>
      <c r="J15" s="2">
        <f t="shared" si="16"/>
        <v>7.0200000000000031</v>
      </c>
      <c r="K15" s="2">
        <f t="shared" si="17"/>
        <v>97.02000000000001</v>
      </c>
      <c r="L15" s="2">
        <f t="shared" si="18"/>
        <v>337.37666281138308</v>
      </c>
      <c r="M15" s="2">
        <f>SUMIF(A:A,A15,L:L)</f>
        <v>1570.5488738868894</v>
      </c>
      <c r="N15" s="3">
        <f t="shared" si="19"/>
        <v>0.21481449474184328</v>
      </c>
      <c r="O15" s="6">
        <f t="shared" si="20"/>
        <v>4.655179349986442</v>
      </c>
      <c r="P15" s="3">
        <f t="shared" si="21"/>
        <v>0.21481449474184328</v>
      </c>
      <c r="Q15" s="3">
        <f>IF(ISNUMBER(P15),SUMIF(A:A,A15,P:P),"")</f>
        <v>0.95340119763244868</v>
      </c>
      <c r="R15" s="3">
        <f t="shared" si="22"/>
        <v>0.22531385032375184</v>
      </c>
      <c r="S15" s="7">
        <f t="shared" si="23"/>
        <v>4.4382535674709178</v>
      </c>
    </row>
    <row r="16" spans="1:19" x14ac:dyDescent="0.3">
      <c r="A16" s="1">
        <v>13</v>
      </c>
      <c r="B16" s="5">
        <v>0.60069444444444442</v>
      </c>
      <c r="C16" s="1" t="s">
        <v>19</v>
      </c>
      <c r="D16" s="1">
        <v>3</v>
      </c>
      <c r="E16" s="1">
        <v>5</v>
      </c>
      <c r="F16" s="1" t="s">
        <v>35</v>
      </c>
      <c r="G16" s="1">
        <v>48.72</v>
      </c>
      <c r="H16" s="1">
        <f>1+COUNTIFS(A:A,A16,G:G,"&gt;"&amp;G16)</f>
        <v>4</v>
      </c>
      <c r="I16" s="2">
        <f>AVERAGEIF(A:A,A16,G:G)</f>
        <v>51.98</v>
      </c>
      <c r="J16" s="2">
        <f t="shared" si="16"/>
        <v>-3.259999999999998</v>
      </c>
      <c r="K16" s="2">
        <f t="shared" si="17"/>
        <v>86.740000000000009</v>
      </c>
      <c r="L16" s="2">
        <f t="shared" si="18"/>
        <v>182.07159703111918</v>
      </c>
      <c r="M16" s="2">
        <f>SUMIF(A:A,A16,L:L)</f>
        <v>1570.5488738868894</v>
      </c>
      <c r="N16" s="3">
        <f t="shared" si="19"/>
        <v>0.11592864129119228</v>
      </c>
      <c r="O16" s="6">
        <f t="shared" si="20"/>
        <v>8.6259960339583088</v>
      </c>
      <c r="P16" s="3">
        <f t="shared" si="21"/>
        <v>0.11592864129119228</v>
      </c>
      <c r="Q16" s="3">
        <f>IF(ISNUMBER(P16),SUMIF(A:A,A16,P:P),"")</f>
        <v>0.95340119763244868</v>
      </c>
      <c r="R16" s="3">
        <f t="shared" si="22"/>
        <v>0.12159481399758491</v>
      </c>
      <c r="S16" s="7">
        <f t="shared" si="23"/>
        <v>8.2240349495486029</v>
      </c>
    </row>
    <row r="17" spans="1:19" x14ac:dyDescent="0.3">
      <c r="A17" s="1">
        <v>13</v>
      </c>
      <c r="B17" s="5">
        <v>0.60069444444444442</v>
      </c>
      <c r="C17" s="1" t="s">
        <v>19</v>
      </c>
      <c r="D17" s="1">
        <v>3</v>
      </c>
      <c r="E17" s="1">
        <v>6</v>
      </c>
      <c r="F17" s="1" t="s">
        <v>36</v>
      </c>
      <c r="G17" s="1">
        <v>46.2</v>
      </c>
      <c r="H17" s="1">
        <f>1+COUNTIFS(A:A,A17,G:G,"&gt;"&amp;G17)</f>
        <v>5</v>
      </c>
      <c r="I17" s="2">
        <f>AVERAGEIF(A:A,A17,G:G)</f>
        <v>51.98</v>
      </c>
      <c r="J17" s="2">
        <f t="shared" si="16"/>
        <v>-5.779999999999994</v>
      </c>
      <c r="K17" s="2">
        <f t="shared" si="17"/>
        <v>84.22</v>
      </c>
      <c r="L17" s="2">
        <f t="shared" si="18"/>
        <v>156.52253606054234</v>
      </c>
      <c r="M17" s="2">
        <f>SUMIF(A:A,A17,L:L)</f>
        <v>1570.5488738868894</v>
      </c>
      <c r="N17" s="3">
        <f t="shared" si="19"/>
        <v>9.9661041221322133E-2</v>
      </c>
      <c r="O17" s="6">
        <f t="shared" si="20"/>
        <v>10.034011161686053</v>
      </c>
      <c r="P17" s="3">
        <f t="shared" si="21"/>
        <v>9.9661041221322133E-2</v>
      </c>
      <c r="Q17" s="3">
        <f>IF(ISNUMBER(P17),SUMIF(A:A,A17,P:P),"")</f>
        <v>0.95340119763244868</v>
      </c>
      <c r="R17" s="3">
        <f t="shared" si="22"/>
        <v>0.10453211247144149</v>
      </c>
      <c r="S17" s="7">
        <f t="shared" si="23"/>
        <v>9.566438258608839</v>
      </c>
    </row>
    <row r="18" spans="1:19" x14ac:dyDescent="0.3">
      <c r="A18" s="1">
        <v>13</v>
      </c>
      <c r="B18" s="5">
        <v>0.60069444444444442</v>
      </c>
      <c r="C18" s="1" t="s">
        <v>19</v>
      </c>
      <c r="D18" s="1">
        <v>3</v>
      </c>
      <c r="E18" s="1">
        <v>3</v>
      </c>
      <c r="F18" s="1" t="s">
        <v>33</v>
      </c>
      <c r="G18" s="1">
        <v>33.53</v>
      </c>
      <c r="H18" s="1">
        <f>1+COUNTIFS(A:A,A18,G:G,"&gt;"&amp;G18)</f>
        <v>6</v>
      </c>
      <c r="I18" s="2">
        <f>AVERAGEIF(A:A,A18,G:G)</f>
        <v>51.98</v>
      </c>
      <c r="J18" s="2">
        <f t="shared" si="16"/>
        <v>-18.449999999999996</v>
      </c>
      <c r="K18" s="2">
        <f t="shared" si="17"/>
        <v>71.550000000000011</v>
      </c>
      <c r="L18" s="2">
        <f t="shared" si="18"/>
        <v>73.185696582835476</v>
      </c>
      <c r="M18" s="2">
        <f>SUMIF(A:A,A18,L:L)</f>
        <v>1570.5488738868894</v>
      </c>
      <c r="N18" s="3">
        <f t="shared" si="19"/>
        <v>4.6598802367551345E-2</v>
      </c>
      <c r="O18" s="6">
        <f t="shared" si="20"/>
        <v>21.459778989863931</v>
      </c>
      <c r="P18" s="3" t="str">
        <f t="shared" si="21"/>
        <v/>
      </c>
      <c r="Q18" s="3" t="str">
        <f>IF(ISNUMBER(P18),SUMIF(A:A,A18,P:P),"")</f>
        <v/>
      </c>
      <c r="R18" s="3" t="str">
        <f t="shared" si="22"/>
        <v/>
      </c>
      <c r="S18" s="7" t="str">
        <f t="shared" si="23"/>
        <v/>
      </c>
    </row>
    <row r="19" spans="1:19" x14ac:dyDescent="0.3">
      <c r="A19" s="1">
        <v>23</v>
      </c>
      <c r="B19" s="5">
        <v>0.64930555555555558</v>
      </c>
      <c r="C19" s="1" t="s">
        <v>19</v>
      </c>
      <c r="D19" s="1">
        <v>5</v>
      </c>
      <c r="E19" s="1">
        <v>2</v>
      </c>
      <c r="F19" s="1" t="s">
        <v>38</v>
      </c>
      <c r="G19" s="1">
        <v>72.63</v>
      </c>
      <c r="H19" s="1">
        <f>1+COUNTIFS(A:A,A19,G:G,"&gt;"&amp;G19)</f>
        <v>1</v>
      </c>
      <c r="I19" s="2">
        <f>AVERAGEIF(A:A,A19,G:G)</f>
        <v>54.034444444444446</v>
      </c>
      <c r="J19" s="2">
        <f t="shared" ref="J19:J27" si="24">G19-I19</f>
        <v>18.595555555555549</v>
      </c>
      <c r="K19" s="2">
        <f t="shared" ref="K19:K27" si="25">90+J19</f>
        <v>108.59555555555555</v>
      </c>
      <c r="L19" s="2">
        <f t="shared" ref="L19:L27" si="26">EXP(0.06*K19)</f>
        <v>675.68928535815758</v>
      </c>
      <c r="M19" s="2">
        <f>SUMIF(A:A,A19,L:L)</f>
        <v>2337.2018327345768</v>
      </c>
      <c r="N19" s="3">
        <f t="shared" ref="N19:N27" si="27">L19/M19</f>
        <v>0.28910181221601494</v>
      </c>
      <c r="O19" s="6">
        <f t="shared" ref="O19:O27" si="28">1/N19</f>
        <v>3.4589890403482033</v>
      </c>
      <c r="P19" s="3">
        <f t="shared" ref="P19:P27" si="29">IF(O19&gt;21,"",N19)</f>
        <v>0.28910181221601494</v>
      </c>
      <c r="Q19" s="3">
        <f>IF(ISNUMBER(P19),SUMIF(A:A,A19,P:P),"")</f>
        <v>1</v>
      </c>
      <c r="R19" s="3">
        <f t="shared" ref="R19:R27" si="30">IFERROR(P19*(1/Q19),"")</f>
        <v>0.28910181221601494</v>
      </c>
      <c r="S19" s="7">
        <f t="shared" ref="S19:S27" si="31">IFERROR(1/R19,"")</f>
        <v>3.4589890403482033</v>
      </c>
    </row>
    <row r="20" spans="1:19" x14ac:dyDescent="0.3">
      <c r="A20" s="1">
        <v>23</v>
      </c>
      <c r="B20" s="5">
        <v>0.64930555555555558</v>
      </c>
      <c r="C20" s="1" t="s">
        <v>19</v>
      </c>
      <c r="D20" s="1">
        <v>5</v>
      </c>
      <c r="E20" s="1">
        <v>9</v>
      </c>
      <c r="F20" s="1" t="s">
        <v>44</v>
      </c>
      <c r="G20" s="1">
        <v>64.040000000000006</v>
      </c>
      <c r="H20" s="1">
        <f>1+COUNTIFS(A:A,A20,G:G,"&gt;"&amp;G20)</f>
        <v>2</v>
      </c>
      <c r="I20" s="2">
        <f>AVERAGEIF(A:A,A20,G:G)</f>
        <v>54.034444444444446</v>
      </c>
      <c r="J20" s="2">
        <f t="shared" si="24"/>
        <v>10.00555555555556</v>
      </c>
      <c r="K20" s="2">
        <f t="shared" si="25"/>
        <v>100.00555555555556</v>
      </c>
      <c r="L20" s="2">
        <f t="shared" si="26"/>
        <v>403.5632921724341</v>
      </c>
      <c r="M20" s="2">
        <f>SUMIF(A:A,A20,L:L)</f>
        <v>2337.2018327345768</v>
      </c>
      <c r="N20" s="3">
        <f t="shared" si="27"/>
        <v>0.17266942311963546</v>
      </c>
      <c r="O20" s="6">
        <f t="shared" si="28"/>
        <v>5.791413337306059</v>
      </c>
      <c r="P20" s="3">
        <f t="shared" si="29"/>
        <v>0.17266942311963546</v>
      </c>
      <c r="Q20" s="3">
        <f>IF(ISNUMBER(P20),SUMIF(A:A,A20,P:P),"")</f>
        <v>1</v>
      </c>
      <c r="R20" s="3">
        <f t="shared" si="30"/>
        <v>0.17266942311963546</v>
      </c>
      <c r="S20" s="7">
        <f t="shared" si="31"/>
        <v>5.791413337306059</v>
      </c>
    </row>
    <row r="21" spans="1:19" x14ac:dyDescent="0.3">
      <c r="A21" s="1">
        <v>23</v>
      </c>
      <c r="B21" s="5">
        <v>0.64930555555555558</v>
      </c>
      <c r="C21" s="1" t="s">
        <v>19</v>
      </c>
      <c r="D21" s="1">
        <v>5</v>
      </c>
      <c r="E21" s="1">
        <v>1</v>
      </c>
      <c r="F21" s="1" t="s">
        <v>37</v>
      </c>
      <c r="G21" s="1">
        <v>57.98</v>
      </c>
      <c r="H21" s="1">
        <f>1+COUNTIFS(A:A,A21,G:G,"&gt;"&amp;G21)</f>
        <v>3</v>
      </c>
      <c r="I21" s="2">
        <f>AVERAGEIF(A:A,A21,G:G)</f>
        <v>54.034444444444446</v>
      </c>
      <c r="J21" s="2">
        <f t="shared" si="24"/>
        <v>3.9455555555555506</v>
      </c>
      <c r="K21" s="2">
        <f t="shared" si="25"/>
        <v>93.945555555555558</v>
      </c>
      <c r="L21" s="2">
        <f t="shared" si="26"/>
        <v>280.54477372098353</v>
      </c>
      <c r="M21" s="2">
        <f>SUMIF(A:A,A21,L:L)</f>
        <v>2337.2018327345768</v>
      </c>
      <c r="N21" s="3">
        <f t="shared" si="27"/>
        <v>0.12003446591206035</v>
      </c>
      <c r="O21" s="6">
        <f t="shared" si="28"/>
        <v>8.3309405544622486</v>
      </c>
      <c r="P21" s="3">
        <f t="shared" si="29"/>
        <v>0.12003446591206035</v>
      </c>
      <c r="Q21" s="3">
        <f>IF(ISNUMBER(P21),SUMIF(A:A,A21,P:P),"")</f>
        <v>1</v>
      </c>
      <c r="R21" s="3">
        <f t="shared" si="30"/>
        <v>0.12003446591206035</v>
      </c>
      <c r="S21" s="7">
        <f t="shared" si="31"/>
        <v>8.3309405544622486</v>
      </c>
    </row>
    <row r="22" spans="1:19" x14ac:dyDescent="0.3">
      <c r="A22" s="1">
        <v>23</v>
      </c>
      <c r="B22" s="5">
        <v>0.64930555555555558</v>
      </c>
      <c r="C22" s="1" t="s">
        <v>19</v>
      </c>
      <c r="D22" s="1">
        <v>5</v>
      </c>
      <c r="E22" s="1">
        <v>4</v>
      </c>
      <c r="F22" s="1" t="s">
        <v>40</v>
      </c>
      <c r="G22" s="1">
        <v>53.81</v>
      </c>
      <c r="H22" s="1">
        <f>1+COUNTIFS(A:A,A22,G:G,"&gt;"&amp;G22)</f>
        <v>4</v>
      </c>
      <c r="I22" s="2">
        <f>AVERAGEIF(A:A,A22,G:G)</f>
        <v>54.034444444444446</v>
      </c>
      <c r="J22" s="2">
        <f t="shared" si="24"/>
        <v>-0.224444444444444</v>
      </c>
      <c r="K22" s="2">
        <f t="shared" si="25"/>
        <v>89.775555555555556</v>
      </c>
      <c r="L22" s="2">
        <f t="shared" si="26"/>
        <v>218.44479613207852</v>
      </c>
      <c r="M22" s="2">
        <f>SUMIF(A:A,A22,L:L)</f>
        <v>2337.2018327345768</v>
      </c>
      <c r="N22" s="3">
        <f t="shared" si="27"/>
        <v>9.3464241330195E-2</v>
      </c>
      <c r="O22" s="6">
        <f t="shared" si="28"/>
        <v>10.69927905868461</v>
      </c>
      <c r="P22" s="3">
        <f t="shared" si="29"/>
        <v>9.3464241330195E-2</v>
      </c>
      <c r="Q22" s="3">
        <f>IF(ISNUMBER(P22),SUMIF(A:A,A22,P:P),"")</f>
        <v>1</v>
      </c>
      <c r="R22" s="3">
        <f t="shared" si="30"/>
        <v>9.3464241330195E-2</v>
      </c>
      <c r="S22" s="7">
        <f t="shared" si="31"/>
        <v>10.69927905868461</v>
      </c>
    </row>
    <row r="23" spans="1:19" x14ac:dyDescent="0.3">
      <c r="A23" s="1">
        <v>23</v>
      </c>
      <c r="B23" s="5">
        <v>0.64930555555555558</v>
      </c>
      <c r="C23" s="1" t="s">
        <v>19</v>
      </c>
      <c r="D23" s="1">
        <v>5</v>
      </c>
      <c r="E23" s="1">
        <v>8</v>
      </c>
      <c r="F23" s="1" t="s">
        <v>43</v>
      </c>
      <c r="G23" s="1">
        <v>50.59</v>
      </c>
      <c r="H23" s="1">
        <f>1+COUNTIFS(A:A,A23,G:G,"&gt;"&amp;G23)</f>
        <v>5</v>
      </c>
      <c r="I23" s="2">
        <f>AVERAGEIF(A:A,A23,G:G)</f>
        <v>54.034444444444446</v>
      </c>
      <c r="J23" s="2">
        <f t="shared" si="24"/>
        <v>-3.4444444444444429</v>
      </c>
      <c r="K23" s="2">
        <f t="shared" si="25"/>
        <v>86.555555555555557</v>
      </c>
      <c r="L23" s="2">
        <f t="shared" si="26"/>
        <v>180.06777959787584</v>
      </c>
      <c r="M23" s="2">
        <f>SUMIF(A:A,A23,L:L)</f>
        <v>2337.2018327345768</v>
      </c>
      <c r="N23" s="3">
        <f t="shared" si="27"/>
        <v>7.7044171827981428E-2</v>
      </c>
      <c r="O23" s="6">
        <f t="shared" si="28"/>
        <v>12.979567127189407</v>
      </c>
      <c r="P23" s="3">
        <f t="shared" si="29"/>
        <v>7.7044171827981428E-2</v>
      </c>
      <c r="Q23" s="3">
        <f>IF(ISNUMBER(P23),SUMIF(A:A,A23,P:P),"")</f>
        <v>1</v>
      </c>
      <c r="R23" s="3">
        <f t="shared" si="30"/>
        <v>7.7044171827981428E-2</v>
      </c>
      <c r="S23" s="7">
        <f t="shared" si="31"/>
        <v>12.979567127189407</v>
      </c>
    </row>
    <row r="24" spans="1:19" x14ac:dyDescent="0.3">
      <c r="A24" s="1">
        <v>23</v>
      </c>
      <c r="B24" s="5">
        <v>0.64930555555555558</v>
      </c>
      <c r="C24" s="1" t="s">
        <v>19</v>
      </c>
      <c r="D24" s="1">
        <v>5</v>
      </c>
      <c r="E24" s="1">
        <v>3</v>
      </c>
      <c r="F24" s="1" t="s">
        <v>39</v>
      </c>
      <c r="G24" s="1">
        <v>49.12</v>
      </c>
      <c r="H24" s="1">
        <f>1+COUNTIFS(A:A,A24,G:G,"&gt;"&amp;G24)</f>
        <v>6</v>
      </c>
      <c r="I24" s="2">
        <f>AVERAGEIF(A:A,A24,G:G)</f>
        <v>54.034444444444446</v>
      </c>
      <c r="J24" s="2">
        <f t="shared" si="24"/>
        <v>-4.9144444444444488</v>
      </c>
      <c r="K24" s="2">
        <f t="shared" si="25"/>
        <v>85.085555555555544</v>
      </c>
      <c r="L24" s="2">
        <f t="shared" si="26"/>
        <v>164.86605120639115</v>
      </c>
      <c r="M24" s="2">
        <f>SUMIF(A:A,A24,L:L)</f>
        <v>2337.2018327345768</v>
      </c>
      <c r="N24" s="3">
        <f t="shared" si="27"/>
        <v>7.0539928942933566E-2</v>
      </c>
      <c r="O24" s="6">
        <f t="shared" si="28"/>
        <v>14.176368122074447</v>
      </c>
      <c r="P24" s="3">
        <f t="shared" si="29"/>
        <v>7.0539928942933566E-2</v>
      </c>
      <c r="Q24" s="3">
        <f>IF(ISNUMBER(P24),SUMIF(A:A,A24,P:P),"")</f>
        <v>1</v>
      </c>
      <c r="R24" s="3">
        <f t="shared" si="30"/>
        <v>7.0539928942933566E-2</v>
      </c>
      <c r="S24" s="7">
        <f t="shared" si="31"/>
        <v>14.176368122074447</v>
      </c>
    </row>
    <row r="25" spans="1:19" x14ac:dyDescent="0.3">
      <c r="A25" s="1">
        <v>23</v>
      </c>
      <c r="B25" s="5">
        <v>0.64930555555555558</v>
      </c>
      <c r="C25" s="1" t="s">
        <v>19</v>
      </c>
      <c r="D25" s="1">
        <v>5</v>
      </c>
      <c r="E25" s="1">
        <v>10</v>
      </c>
      <c r="F25" s="1" t="s">
        <v>45</v>
      </c>
      <c r="G25" s="1">
        <v>48.63</v>
      </c>
      <c r="H25" s="1">
        <f>1+COUNTIFS(A:A,A25,G:G,"&gt;"&amp;G25)</f>
        <v>7</v>
      </c>
      <c r="I25" s="2">
        <f>AVERAGEIF(A:A,A25,G:G)</f>
        <v>54.034444444444446</v>
      </c>
      <c r="J25" s="2">
        <f t="shared" si="24"/>
        <v>-5.4044444444444437</v>
      </c>
      <c r="K25" s="2">
        <f t="shared" si="25"/>
        <v>84.595555555555563</v>
      </c>
      <c r="L25" s="2">
        <f t="shared" si="26"/>
        <v>160.08954794543308</v>
      </c>
      <c r="M25" s="2">
        <f>SUMIF(A:A,A25,L:L)</f>
        <v>2337.2018327345768</v>
      </c>
      <c r="N25" s="3">
        <f t="shared" si="27"/>
        <v>6.8496244399280162E-2</v>
      </c>
      <c r="O25" s="6">
        <f t="shared" si="28"/>
        <v>14.599340573634562</v>
      </c>
      <c r="P25" s="3">
        <f t="shared" si="29"/>
        <v>6.8496244399280162E-2</v>
      </c>
      <c r="Q25" s="3">
        <f>IF(ISNUMBER(P25),SUMIF(A:A,A25,P:P),"")</f>
        <v>1</v>
      </c>
      <c r="R25" s="3">
        <f t="shared" si="30"/>
        <v>6.8496244399280162E-2</v>
      </c>
      <c r="S25" s="7">
        <f t="shared" si="31"/>
        <v>14.599340573634562</v>
      </c>
    </row>
    <row r="26" spans="1:19" x14ac:dyDescent="0.3">
      <c r="A26" s="1">
        <v>23</v>
      </c>
      <c r="B26" s="5">
        <v>0.64930555555555558</v>
      </c>
      <c r="C26" s="1" t="s">
        <v>19</v>
      </c>
      <c r="D26" s="1">
        <v>5</v>
      </c>
      <c r="E26" s="1">
        <v>6</v>
      </c>
      <c r="F26" s="1" t="s">
        <v>42</v>
      </c>
      <c r="G26" s="1">
        <v>45.38</v>
      </c>
      <c r="H26" s="1">
        <f>1+COUNTIFS(A:A,A26,G:G,"&gt;"&amp;G26)</f>
        <v>8</v>
      </c>
      <c r="I26" s="2">
        <f>AVERAGEIF(A:A,A26,G:G)</f>
        <v>54.034444444444446</v>
      </c>
      <c r="J26" s="2">
        <f t="shared" si="24"/>
        <v>-8.6544444444444437</v>
      </c>
      <c r="K26" s="2">
        <f t="shared" si="25"/>
        <v>81.345555555555563</v>
      </c>
      <c r="L26" s="2">
        <f t="shared" si="26"/>
        <v>131.72722844202295</v>
      </c>
      <c r="M26" s="2">
        <f>SUMIF(A:A,A26,L:L)</f>
        <v>2337.2018327345768</v>
      </c>
      <c r="N26" s="3">
        <f t="shared" si="27"/>
        <v>5.6361083838403138E-2</v>
      </c>
      <c r="O26" s="6">
        <f t="shared" si="28"/>
        <v>17.742738994643378</v>
      </c>
      <c r="P26" s="3">
        <f t="shared" si="29"/>
        <v>5.6361083838403138E-2</v>
      </c>
      <c r="Q26" s="3">
        <f>IF(ISNUMBER(P26),SUMIF(A:A,A26,P:P),"")</f>
        <v>1</v>
      </c>
      <c r="R26" s="3">
        <f t="shared" si="30"/>
        <v>5.6361083838403138E-2</v>
      </c>
      <c r="S26" s="7">
        <f t="shared" si="31"/>
        <v>17.742738994643378</v>
      </c>
    </row>
    <row r="27" spans="1:19" x14ac:dyDescent="0.3">
      <c r="A27" s="1">
        <v>23</v>
      </c>
      <c r="B27" s="5">
        <v>0.64930555555555558</v>
      </c>
      <c r="C27" s="1" t="s">
        <v>19</v>
      </c>
      <c r="D27" s="1">
        <v>5</v>
      </c>
      <c r="E27" s="1">
        <v>5</v>
      </c>
      <c r="F27" s="1" t="s">
        <v>41</v>
      </c>
      <c r="G27" s="1">
        <v>44.13</v>
      </c>
      <c r="H27" s="1">
        <f>1+COUNTIFS(A:A,A27,G:G,"&gt;"&amp;G27)</f>
        <v>9</v>
      </c>
      <c r="I27" s="2">
        <f>AVERAGEIF(A:A,A27,G:G)</f>
        <v>54.034444444444446</v>
      </c>
      <c r="J27" s="2">
        <f t="shared" si="24"/>
        <v>-9.9044444444444437</v>
      </c>
      <c r="K27" s="2">
        <f t="shared" si="25"/>
        <v>80.095555555555563</v>
      </c>
      <c r="L27" s="2">
        <f t="shared" si="26"/>
        <v>122.20907815920006</v>
      </c>
      <c r="M27" s="2">
        <f>SUMIF(A:A,A27,L:L)</f>
        <v>2337.2018327345768</v>
      </c>
      <c r="N27" s="3">
        <f t="shared" si="27"/>
        <v>5.2288628413495977E-2</v>
      </c>
      <c r="O27" s="6">
        <f t="shared" si="28"/>
        <v>19.124617155608821</v>
      </c>
      <c r="P27" s="3">
        <f t="shared" si="29"/>
        <v>5.2288628413495977E-2</v>
      </c>
      <c r="Q27" s="3">
        <f>IF(ISNUMBER(P27),SUMIF(A:A,A27,P:P),"")</f>
        <v>1</v>
      </c>
      <c r="R27" s="3">
        <f t="shared" si="30"/>
        <v>5.2288628413495977E-2</v>
      </c>
      <c r="S27" s="7">
        <f t="shared" si="31"/>
        <v>19.124617155608821</v>
      </c>
    </row>
    <row r="28" spans="1:19" x14ac:dyDescent="0.3">
      <c r="A28" s="1">
        <v>29</v>
      </c>
      <c r="B28" s="5">
        <v>0.67361111111111116</v>
      </c>
      <c r="C28" s="1" t="s">
        <v>19</v>
      </c>
      <c r="D28" s="1">
        <v>6</v>
      </c>
      <c r="E28" s="1">
        <v>10</v>
      </c>
      <c r="F28" s="1" t="s">
        <v>54</v>
      </c>
      <c r="G28" s="1">
        <v>68.650000000000006</v>
      </c>
      <c r="H28" s="1">
        <f>1+COUNTIFS(A:A,A28,G:G,"&gt;"&amp;G28)</f>
        <v>1</v>
      </c>
      <c r="I28" s="2">
        <f>AVERAGEIF(A:A,A28,G:G)</f>
        <v>49.243000000000009</v>
      </c>
      <c r="J28" s="2">
        <f t="shared" ref="J28:J37" si="32">G28-I28</f>
        <v>19.406999999999996</v>
      </c>
      <c r="K28" s="2">
        <f t="shared" ref="K28:K37" si="33">90+J28</f>
        <v>109.407</v>
      </c>
      <c r="L28" s="2">
        <f t="shared" ref="L28:L37" si="34">EXP(0.06*K28)</f>
        <v>709.40032466441721</v>
      </c>
      <c r="M28" s="2">
        <f>SUMIF(A:A,A28,L:L)</f>
        <v>2853.0478461163343</v>
      </c>
      <c r="N28" s="3">
        <f t="shared" ref="N28:N37" si="35">L28/M28</f>
        <v>0.24864648716987942</v>
      </c>
      <c r="O28" s="6">
        <f t="shared" ref="O28:O37" si="36">1/N28</f>
        <v>4.0217740913298456</v>
      </c>
      <c r="P28" s="3">
        <f t="shared" ref="P28:P37" si="37">IF(O28&gt;21,"",N28)</f>
        <v>0.24864648716987942</v>
      </c>
      <c r="Q28" s="3">
        <f>IF(ISNUMBER(P28),SUMIF(A:A,A28,P:P),"")</f>
        <v>0.79531601888653258</v>
      </c>
      <c r="R28" s="3">
        <f t="shared" ref="R28:R37" si="38">IFERROR(P28*(1/Q28),"")</f>
        <v>0.31263860058796794</v>
      </c>
      <c r="S28" s="7">
        <f t="shared" ref="S28:S37" si="39">IFERROR(1/R28,"")</f>
        <v>3.1985813591774552</v>
      </c>
    </row>
    <row r="29" spans="1:19" x14ac:dyDescent="0.3">
      <c r="A29" s="1">
        <v>29</v>
      </c>
      <c r="B29" s="5">
        <v>0.67361111111111116</v>
      </c>
      <c r="C29" s="1" t="s">
        <v>19</v>
      </c>
      <c r="D29" s="1">
        <v>6</v>
      </c>
      <c r="E29" s="1">
        <v>2</v>
      </c>
      <c r="F29" s="1" t="s">
        <v>46</v>
      </c>
      <c r="G29" s="1">
        <v>66.59</v>
      </c>
      <c r="H29" s="1">
        <f>1+COUNTIFS(A:A,A29,G:G,"&gt;"&amp;G29)</f>
        <v>2</v>
      </c>
      <c r="I29" s="2">
        <f>AVERAGEIF(A:A,A29,G:G)</f>
        <v>49.243000000000009</v>
      </c>
      <c r="J29" s="2">
        <f t="shared" si="32"/>
        <v>17.346999999999994</v>
      </c>
      <c r="K29" s="2">
        <f t="shared" si="33"/>
        <v>107.34699999999999</v>
      </c>
      <c r="L29" s="2">
        <f t="shared" si="34"/>
        <v>626.92066404287539</v>
      </c>
      <c r="M29" s="2">
        <f>SUMIF(A:A,A29,L:L)</f>
        <v>2853.0478461163343</v>
      </c>
      <c r="N29" s="3">
        <f t="shared" si="35"/>
        <v>0.21973717156417868</v>
      </c>
      <c r="O29" s="6">
        <f t="shared" si="36"/>
        <v>4.5508913802866973</v>
      </c>
      <c r="P29" s="3">
        <f t="shared" si="37"/>
        <v>0.21973717156417868</v>
      </c>
      <c r="Q29" s="3">
        <f>IF(ISNUMBER(P29),SUMIF(A:A,A29,P:P),"")</f>
        <v>0.79531601888653258</v>
      </c>
      <c r="R29" s="3">
        <f t="shared" si="38"/>
        <v>0.27628913079333878</v>
      </c>
      <c r="S29" s="7">
        <f t="shared" si="39"/>
        <v>3.6193968149546532</v>
      </c>
    </row>
    <row r="30" spans="1:19" x14ac:dyDescent="0.3">
      <c r="A30" s="1">
        <v>29</v>
      </c>
      <c r="B30" s="5">
        <v>0.67361111111111116</v>
      </c>
      <c r="C30" s="1" t="s">
        <v>19</v>
      </c>
      <c r="D30" s="1">
        <v>6</v>
      </c>
      <c r="E30" s="1">
        <v>5</v>
      </c>
      <c r="F30" s="1" t="s">
        <v>49</v>
      </c>
      <c r="G30" s="1">
        <v>55.96</v>
      </c>
      <c r="H30" s="1">
        <f>1+COUNTIFS(A:A,A30,G:G,"&gt;"&amp;G30)</f>
        <v>3</v>
      </c>
      <c r="I30" s="2">
        <f>AVERAGEIF(A:A,A30,G:G)</f>
        <v>49.243000000000009</v>
      </c>
      <c r="J30" s="2">
        <f t="shared" si="32"/>
        <v>6.7169999999999916</v>
      </c>
      <c r="K30" s="2">
        <f t="shared" si="33"/>
        <v>96.716999999999985</v>
      </c>
      <c r="L30" s="2">
        <f t="shared" si="34"/>
        <v>331.2985723300477</v>
      </c>
      <c r="M30" s="2">
        <f>SUMIF(A:A,A30,L:L)</f>
        <v>2853.0478461163343</v>
      </c>
      <c r="N30" s="3">
        <f t="shared" si="35"/>
        <v>0.11612093108814231</v>
      </c>
      <c r="O30" s="6">
        <f t="shared" si="36"/>
        <v>8.611711864770907</v>
      </c>
      <c r="P30" s="3">
        <f t="shared" si="37"/>
        <v>0.11612093108814231</v>
      </c>
      <c r="Q30" s="3">
        <f>IF(ISNUMBER(P30),SUMIF(A:A,A30,P:P),"")</f>
        <v>0.79531601888653258</v>
      </c>
      <c r="R30" s="3">
        <f t="shared" si="38"/>
        <v>0.14600602569367993</v>
      </c>
      <c r="S30" s="7">
        <f t="shared" si="39"/>
        <v>6.849032396087515</v>
      </c>
    </row>
    <row r="31" spans="1:19" x14ac:dyDescent="0.3">
      <c r="A31" s="1">
        <v>29</v>
      </c>
      <c r="B31" s="5">
        <v>0.67361111111111116</v>
      </c>
      <c r="C31" s="1" t="s">
        <v>19</v>
      </c>
      <c r="D31" s="1">
        <v>6</v>
      </c>
      <c r="E31" s="1">
        <v>9</v>
      </c>
      <c r="F31" s="1" t="s">
        <v>53</v>
      </c>
      <c r="G31" s="1">
        <v>55.17</v>
      </c>
      <c r="H31" s="1">
        <f>1+COUNTIFS(A:A,A31,G:G,"&gt;"&amp;G31)</f>
        <v>4</v>
      </c>
      <c r="I31" s="2">
        <f>AVERAGEIF(A:A,A31,G:G)</f>
        <v>49.243000000000009</v>
      </c>
      <c r="J31" s="2">
        <f t="shared" si="32"/>
        <v>5.9269999999999925</v>
      </c>
      <c r="K31" s="2">
        <f t="shared" si="33"/>
        <v>95.926999999999992</v>
      </c>
      <c r="L31" s="2">
        <f t="shared" si="34"/>
        <v>315.96138286635289</v>
      </c>
      <c r="M31" s="2">
        <f>SUMIF(A:A,A31,L:L)</f>
        <v>2853.0478461163343</v>
      </c>
      <c r="N31" s="3">
        <f t="shared" si="35"/>
        <v>0.11074521000285721</v>
      </c>
      <c r="O31" s="6">
        <f t="shared" si="36"/>
        <v>9.0297359134015824</v>
      </c>
      <c r="P31" s="3">
        <f t="shared" si="37"/>
        <v>0.11074521000285721</v>
      </c>
      <c r="Q31" s="3">
        <f>IF(ISNUMBER(P31),SUMIF(A:A,A31,P:P),"")</f>
        <v>0.79531601888653258</v>
      </c>
      <c r="R31" s="3">
        <f t="shared" si="38"/>
        <v>0.13924679922567634</v>
      </c>
      <c r="S31" s="7">
        <f t="shared" si="39"/>
        <v>7.1814936182432945</v>
      </c>
    </row>
    <row r="32" spans="1:19" x14ac:dyDescent="0.3">
      <c r="A32" s="1">
        <v>29</v>
      </c>
      <c r="B32" s="5">
        <v>0.67361111111111116</v>
      </c>
      <c r="C32" s="1" t="s">
        <v>19</v>
      </c>
      <c r="D32" s="1">
        <v>6</v>
      </c>
      <c r="E32" s="1">
        <v>8</v>
      </c>
      <c r="F32" s="1" t="s">
        <v>52</v>
      </c>
      <c r="G32" s="1">
        <v>53.48</v>
      </c>
      <c r="H32" s="1">
        <f>1+COUNTIFS(A:A,A32,G:G,"&gt;"&amp;G32)</f>
        <v>5</v>
      </c>
      <c r="I32" s="2">
        <f>AVERAGEIF(A:A,A32,G:G)</f>
        <v>49.243000000000009</v>
      </c>
      <c r="J32" s="2">
        <f t="shared" si="32"/>
        <v>4.2369999999999877</v>
      </c>
      <c r="K32" s="2">
        <f t="shared" si="33"/>
        <v>94.236999999999995</v>
      </c>
      <c r="L32" s="2">
        <f t="shared" si="34"/>
        <v>285.49371076234672</v>
      </c>
      <c r="M32" s="2">
        <f>SUMIF(A:A,A32,L:L)</f>
        <v>2853.0478461163343</v>
      </c>
      <c r="N32" s="3">
        <f t="shared" si="35"/>
        <v>0.10006621906147507</v>
      </c>
      <c r="O32" s="6">
        <f t="shared" si="36"/>
        <v>9.9933824759148351</v>
      </c>
      <c r="P32" s="3">
        <f t="shared" si="37"/>
        <v>0.10006621906147507</v>
      </c>
      <c r="Q32" s="3">
        <f>IF(ISNUMBER(P32),SUMIF(A:A,A32,P:P),"")</f>
        <v>0.79531601888653258</v>
      </c>
      <c r="R32" s="3">
        <f t="shared" si="38"/>
        <v>0.12581944369933717</v>
      </c>
      <c r="S32" s="7">
        <f t="shared" si="39"/>
        <v>7.9478971659550268</v>
      </c>
    </row>
    <row r="33" spans="1:19" x14ac:dyDescent="0.3">
      <c r="A33" s="1">
        <v>29</v>
      </c>
      <c r="B33" s="5">
        <v>0.67361111111111116</v>
      </c>
      <c r="C33" s="1" t="s">
        <v>19</v>
      </c>
      <c r="D33" s="1">
        <v>6</v>
      </c>
      <c r="E33" s="1">
        <v>3</v>
      </c>
      <c r="F33" s="1" t="s">
        <v>47</v>
      </c>
      <c r="G33" s="1">
        <v>40.119999999999997</v>
      </c>
      <c r="H33" s="1">
        <f>1+COUNTIFS(A:A,A33,G:G,"&gt;"&amp;G33)</f>
        <v>6</v>
      </c>
      <c r="I33" s="2">
        <f>AVERAGEIF(A:A,A33,G:G)</f>
        <v>49.243000000000009</v>
      </c>
      <c r="J33" s="2">
        <f t="shared" si="32"/>
        <v>-9.1230000000000118</v>
      </c>
      <c r="K33" s="2">
        <f t="shared" si="33"/>
        <v>80.876999999999981</v>
      </c>
      <c r="L33" s="2">
        <f t="shared" si="34"/>
        <v>128.07550848113831</v>
      </c>
      <c r="M33" s="2">
        <f>SUMIF(A:A,A33,L:L)</f>
        <v>2853.0478461163343</v>
      </c>
      <c r="N33" s="3">
        <f t="shared" si="35"/>
        <v>4.4890767834643588E-2</v>
      </c>
      <c r="O33" s="6">
        <f t="shared" si="36"/>
        <v>22.276295288232276</v>
      </c>
      <c r="P33" s="3" t="str">
        <f t="shared" si="37"/>
        <v/>
      </c>
      <c r="Q33" s="3" t="str">
        <f>IF(ISNUMBER(P33),SUMIF(A:A,A33,P:P),"")</f>
        <v/>
      </c>
      <c r="R33" s="3" t="str">
        <f t="shared" si="38"/>
        <v/>
      </c>
      <c r="S33" s="7" t="str">
        <f t="shared" si="39"/>
        <v/>
      </c>
    </row>
    <row r="34" spans="1:19" x14ac:dyDescent="0.3">
      <c r="A34" s="1">
        <v>29</v>
      </c>
      <c r="B34" s="5">
        <v>0.67361111111111116</v>
      </c>
      <c r="C34" s="1" t="s">
        <v>19</v>
      </c>
      <c r="D34" s="1">
        <v>6</v>
      </c>
      <c r="E34" s="1">
        <v>6</v>
      </c>
      <c r="F34" s="1" t="s">
        <v>50</v>
      </c>
      <c r="G34" s="1">
        <v>39.79</v>
      </c>
      <c r="H34" s="1">
        <f>1+COUNTIFS(A:A,A34,G:G,"&gt;"&amp;G34)</f>
        <v>7</v>
      </c>
      <c r="I34" s="2">
        <f>AVERAGEIF(A:A,A34,G:G)</f>
        <v>49.243000000000009</v>
      </c>
      <c r="J34" s="2">
        <f t="shared" si="32"/>
        <v>-9.4530000000000101</v>
      </c>
      <c r="K34" s="2">
        <f t="shared" si="33"/>
        <v>80.546999999999997</v>
      </c>
      <c r="L34" s="2">
        <f t="shared" si="34"/>
        <v>125.5645538959555</v>
      </c>
      <c r="M34" s="2">
        <f>SUMIF(A:A,A34,L:L)</f>
        <v>2853.0478461163343</v>
      </c>
      <c r="N34" s="3">
        <f t="shared" si="35"/>
        <v>4.4010672329550395E-2</v>
      </c>
      <c r="O34" s="6">
        <f t="shared" si="36"/>
        <v>22.7217614971213</v>
      </c>
      <c r="P34" s="3" t="str">
        <f t="shared" si="37"/>
        <v/>
      </c>
      <c r="Q34" s="3" t="str">
        <f>IF(ISNUMBER(P34),SUMIF(A:A,A34,P:P),"")</f>
        <v/>
      </c>
      <c r="R34" s="3" t="str">
        <f t="shared" si="38"/>
        <v/>
      </c>
      <c r="S34" s="7" t="str">
        <f t="shared" si="39"/>
        <v/>
      </c>
    </row>
    <row r="35" spans="1:19" x14ac:dyDescent="0.3">
      <c r="A35" s="1">
        <v>29</v>
      </c>
      <c r="B35" s="5">
        <v>0.67361111111111116</v>
      </c>
      <c r="C35" s="1" t="s">
        <v>19</v>
      </c>
      <c r="D35" s="1">
        <v>6</v>
      </c>
      <c r="E35" s="1">
        <v>7</v>
      </c>
      <c r="F35" s="1" t="s">
        <v>51</v>
      </c>
      <c r="G35" s="1">
        <v>38.479999999999997</v>
      </c>
      <c r="H35" s="1">
        <f>1+COUNTIFS(A:A,A35,G:G,"&gt;"&amp;G35)</f>
        <v>8</v>
      </c>
      <c r="I35" s="2">
        <f>AVERAGEIF(A:A,A35,G:G)</f>
        <v>49.243000000000009</v>
      </c>
      <c r="J35" s="2">
        <f t="shared" si="32"/>
        <v>-10.763000000000012</v>
      </c>
      <c r="K35" s="2">
        <f t="shared" si="33"/>
        <v>79.236999999999995</v>
      </c>
      <c r="L35" s="2">
        <f t="shared" si="34"/>
        <v>116.07308084272827</v>
      </c>
      <c r="M35" s="2">
        <f>SUMIF(A:A,A35,L:L)</f>
        <v>2853.0478461163343</v>
      </c>
      <c r="N35" s="3">
        <f t="shared" si="35"/>
        <v>4.0683888635352154E-2</v>
      </c>
      <c r="O35" s="6">
        <f t="shared" si="36"/>
        <v>24.57975462874148</v>
      </c>
      <c r="P35" s="3" t="str">
        <f t="shared" si="37"/>
        <v/>
      </c>
      <c r="Q35" s="3" t="str">
        <f>IF(ISNUMBER(P35),SUMIF(A:A,A35,P:P),"")</f>
        <v/>
      </c>
      <c r="R35" s="3" t="str">
        <f t="shared" si="38"/>
        <v/>
      </c>
      <c r="S35" s="7" t="str">
        <f t="shared" si="39"/>
        <v/>
      </c>
    </row>
    <row r="36" spans="1:19" x14ac:dyDescent="0.3">
      <c r="A36" s="1">
        <v>29</v>
      </c>
      <c r="B36" s="5">
        <v>0.67361111111111116</v>
      </c>
      <c r="C36" s="1" t="s">
        <v>19</v>
      </c>
      <c r="D36" s="1">
        <v>6</v>
      </c>
      <c r="E36" s="1">
        <v>4</v>
      </c>
      <c r="F36" s="1" t="s">
        <v>48</v>
      </c>
      <c r="G36" s="1">
        <v>38.369999999999997</v>
      </c>
      <c r="H36" s="1">
        <f>1+COUNTIFS(A:A,A36,G:G,"&gt;"&amp;G36)</f>
        <v>9</v>
      </c>
      <c r="I36" s="2">
        <f>AVERAGEIF(A:A,A36,G:G)</f>
        <v>49.243000000000009</v>
      </c>
      <c r="J36" s="2">
        <f t="shared" si="32"/>
        <v>-10.873000000000012</v>
      </c>
      <c r="K36" s="2">
        <f t="shared" si="33"/>
        <v>79.126999999999981</v>
      </c>
      <c r="L36" s="2">
        <f t="shared" si="34"/>
        <v>115.30952102827402</v>
      </c>
      <c r="M36" s="2">
        <f>SUMIF(A:A,A36,L:L)</f>
        <v>2853.0478461163343</v>
      </c>
      <c r="N36" s="3">
        <f t="shared" si="35"/>
        <v>4.0416259119256365E-2</v>
      </c>
      <c r="O36" s="6">
        <f t="shared" si="36"/>
        <v>24.7425175360564</v>
      </c>
      <c r="P36" s="3" t="str">
        <f t="shared" si="37"/>
        <v/>
      </c>
      <c r="Q36" s="3" t="str">
        <f>IF(ISNUMBER(P36),SUMIF(A:A,A36,P:P),"")</f>
        <v/>
      </c>
      <c r="R36" s="3" t="str">
        <f t="shared" si="38"/>
        <v/>
      </c>
      <c r="S36" s="7" t="str">
        <f t="shared" si="39"/>
        <v/>
      </c>
    </row>
    <row r="37" spans="1:19" x14ac:dyDescent="0.3">
      <c r="A37" s="1">
        <v>29</v>
      </c>
      <c r="B37" s="5">
        <v>0.67361111111111116</v>
      </c>
      <c r="C37" s="1" t="s">
        <v>19</v>
      </c>
      <c r="D37" s="1">
        <v>6</v>
      </c>
      <c r="E37" s="1">
        <v>11</v>
      </c>
      <c r="F37" s="1" t="s">
        <v>55</v>
      </c>
      <c r="G37" s="1">
        <v>35.82</v>
      </c>
      <c r="H37" s="1">
        <f>1+COUNTIFS(A:A,A37,G:G,"&gt;"&amp;G37)</f>
        <v>10</v>
      </c>
      <c r="I37" s="2">
        <f>AVERAGEIF(A:A,A37,G:G)</f>
        <v>49.243000000000009</v>
      </c>
      <c r="J37" s="2">
        <f t="shared" si="32"/>
        <v>-13.423000000000009</v>
      </c>
      <c r="K37" s="2">
        <f t="shared" si="33"/>
        <v>76.576999999999998</v>
      </c>
      <c r="L37" s="2">
        <f t="shared" si="34"/>
        <v>98.950527202197975</v>
      </c>
      <c r="M37" s="2">
        <f>SUMIF(A:A,A37,L:L)</f>
        <v>2853.0478461163343</v>
      </c>
      <c r="N37" s="3">
        <f t="shared" si="35"/>
        <v>3.4682393194664714E-2</v>
      </c>
      <c r="O37" s="6">
        <f t="shared" si="36"/>
        <v>28.833073726695211</v>
      </c>
      <c r="P37" s="3" t="str">
        <f t="shared" si="37"/>
        <v/>
      </c>
      <c r="Q37" s="3" t="str">
        <f>IF(ISNUMBER(P37),SUMIF(A:A,A37,P:P),"")</f>
        <v/>
      </c>
      <c r="R37" s="3" t="str">
        <f t="shared" si="38"/>
        <v/>
      </c>
      <c r="S37" s="7" t="str">
        <f t="shared" si="39"/>
        <v/>
      </c>
    </row>
    <row r="38" spans="1:19" x14ac:dyDescent="0.3">
      <c r="A38" s="1">
        <v>34</v>
      </c>
      <c r="B38" s="5">
        <v>0.69791666666666663</v>
      </c>
      <c r="C38" s="1" t="s">
        <v>19</v>
      </c>
      <c r="D38" s="1">
        <v>7</v>
      </c>
      <c r="E38" s="1">
        <v>9</v>
      </c>
      <c r="F38" s="1" t="s">
        <v>62</v>
      </c>
      <c r="G38" s="1">
        <v>72.5</v>
      </c>
      <c r="H38" s="1">
        <f>1+COUNTIFS(A:A,A38,G:G,"&gt;"&amp;G38)</f>
        <v>1</v>
      </c>
      <c r="I38" s="2">
        <f>AVERAGEIF(A:A,A38,G:G)</f>
        <v>48.086923076923085</v>
      </c>
      <c r="J38" s="2">
        <f t="shared" ref="J38:J50" si="40">G38-I38</f>
        <v>24.413076923076915</v>
      </c>
      <c r="K38" s="2">
        <f t="shared" ref="K38:K50" si="41">90+J38</f>
        <v>114.41307692307691</v>
      </c>
      <c r="L38" s="2">
        <f t="shared" ref="L38:L50" si="42">EXP(0.06*K38)</f>
        <v>957.93949215331259</v>
      </c>
      <c r="M38" s="2">
        <f>SUMIF(A:A,A38,L:L)</f>
        <v>4239.6432658908807</v>
      </c>
      <c r="N38" s="3">
        <f t="shared" ref="N38:N50" si="43">L38/M38</f>
        <v>0.22594813574533607</v>
      </c>
      <c r="O38" s="6">
        <f t="shared" ref="O38:O50" si="44">1/N38</f>
        <v>4.4257944271206124</v>
      </c>
      <c r="P38" s="3">
        <f t="shared" ref="P38:P50" si="45">IF(O38&gt;21,"",N38)</f>
        <v>0.22594813574533607</v>
      </c>
      <c r="Q38" s="3">
        <f>IF(ISNUMBER(P38),SUMIF(A:A,A38,P:P),"")</f>
        <v>0.79434282807152523</v>
      </c>
      <c r="R38" s="3">
        <f t="shared" ref="R38:R50" si="46">IFERROR(P38*(1/Q38),"")</f>
        <v>0.28444662400223869</v>
      </c>
      <c r="S38" s="7">
        <f t="shared" ref="S38:S50" si="47">IFERROR(1/R38,"")</f>
        <v>3.5155980617021831</v>
      </c>
    </row>
    <row r="39" spans="1:19" x14ac:dyDescent="0.3">
      <c r="A39" s="1">
        <v>34</v>
      </c>
      <c r="B39" s="5">
        <v>0.69791666666666663</v>
      </c>
      <c r="C39" s="1" t="s">
        <v>19</v>
      </c>
      <c r="D39" s="1">
        <v>7</v>
      </c>
      <c r="E39" s="1">
        <v>10</v>
      </c>
      <c r="F39" s="1" t="s">
        <v>63</v>
      </c>
      <c r="G39" s="1">
        <v>65.010000000000005</v>
      </c>
      <c r="H39" s="1">
        <f>1+COUNTIFS(A:A,A39,G:G,"&gt;"&amp;G39)</f>
        <v>2</v>
      </c>
      <c r="I39" s="2">
        <f>AVERAGEIF(A:A,A39,G:G)</f>
        <v>48.086923076923085</v>
      </c>
      <c r="J39" s="2">
        <f t="shared" si="40"/>
        <v>16.92307692307692</v>
      </c>
      <c r="K39" s="2">
        <f t="shared" si="41"/>
        <v>106.92307692307692</v>
      </c>
      <c r="L39" s="2">
        <f t="shared" si="42"/>
        <v>611.1757832275116</v>
      </c>
      <c r="M39" s="2">
        <f>SUMIF(A:A,A39,L:L)</f>
        <v>4239.6432658908807</v>
      </c>
      <c r="N39" s="3">
        <f t="shared" si="43"/>
        <v>0.14415736063092671</v>
      </c>
      <c r="O39" s="6">
        <f t="shared" si="44"/>
        <v>6.9368639632644991</v>
      </c>
      <c r="P39" s="3">
        <f t="shared" si="45"/>
        <v>0.14415736063092671</v>
      </c>
      <c r="Q39" s="3">
        <f>IF(ISNUMBER(P39),SUMIF(A:A,A39,P:P),"")</f>
        <v>0.79434282807152523</v>
      </c>
      <c r="R39" s="3">
        <f t="shared" si="46"/>
        <v>0.18148003045600145</v>
      </c>
      <c r="S39" s="7">
        <f t="shared" si="47"/>
        <v>5.510248138526971</v>
      </c>
    </row>
    <row r="40" spans="1:19" x14ac:dyDescent="0.3">
      <c r="A40" s="1">
        <v>34</v>
      </c>
      <c r="B40" s="5">
        <v>0.69791666666666663</v>
      </c>
      <c r="C40" s="1" t="s">
        <v>19</v>
      </c>
      <c r="D40" s="1">
        <v>7</v>
      </c>
      <c r="E40" s="1">
        <v>2</v>
      </c>
      <c r="F40" s="1" t="s">
        <v>57</v>
      </c>
      <c r="G40" s="1">
        <v>63.13</v>
      </c>
      <c r="H40" s="1">
        <f>1+COUNTIFS(A:A,A40,G:G,"&gt;"&amp;G40)</f>
        <v>3</v>
      </c>
      <c r="I40" s="2">
        <f>AVERAGEIF(A:A,A40,G:G)</f>
        <v>48.086923076923085</v>
      </c>
      <c r="J40" s="2">
        <f t="shared" si="40"/>
        <v>15.043076923076917</v>
      </c>
      <c r="K40" s="2">
        <f t="shared" si="41"/>
        <v>105.04307692307691</v>
      </c>
      <c r="L40" s="2">
        <f t="shared" si="42"/>
        <v>545.98123956559095</v>
      </c>
      <c r="M40" s="2">
        <f>SUMIF(A:A,A40,L:L)</f>
        <v>4239.6432658908807</v>
      </c>
      <c r="N40" s="3">
        <f t="shared" si="43"/>
        <v>0.12877999523171282</v>
      </c>
      <c r="O40" s="6">
        <f t="shared" si="44"/>
        <v>7.7651812162339962</v>
      </c>
      <c r="P40" s="3">
        <f t="shared" si="45"/>
        <v>0.12877999523171282</v>
      </c>
      <c r="Q40" s="3">
        <f>IF(ISNUMBER(P40),SUMIF(A:A,A40,P:P),"")</f>
        <v>0.79434282807152523</v>
      </c>
      <c r="R40" s="3">
        <f t="shared" si="46"/>
        <v>0.16212143004344851</v>
      </c>
      <c r="S40" s="7">
        <f t="shared" si="47"/>
        <v>6.1682160077911981</v>
      </c>
    </row>
    <row r="41" spans="1:19" x14ac:dyDescent="0.3">
      <c r="A41" s="1">
        <v>34</v>
      </c>
      <c r="B41" s="5">
        <v>0.69791666666666663</v>
      </c>
      <c r="C41" s="1" t="s">
        <v>19</v>
      </c>
      <c r="D41" s="1">
        <v>7</v>
      </c>
      <c r="E41" s="1">
        <v>1</v>
      </c>
      <c r="F41" s="1" t="s">
        <v>56</v>
      </c>
      <c r="G41" s="1">
        <v>59.98</v>
      </c>
      <c r="H41" s="1">
        <f>1+COUNTIFS(A:A,A41,G:G,"&gt;"&amp;G41)</f>
        <v>4</v>
      </c>
      <c r="I41" s="2">
        <f>AVERAGEIF(A:A,A41,G:G)</f>
        <v>48.086923076923085</v>
      </c>
      <c r="J41" s="2">
        <f t="shared" si="40"/>
        <v>11.893076923076912</v>
      </c>
      <c r="K41" s="2">
        <f t="shared" si="41"/>
        <v>101.8930769230769</v>
      </c>
      <c r="L41" s="2">
        <f t="shared" si="42"/>
        <v>451.95590302086066</v>
      </c>
      <c r="M41" s="2">
        <f>SUMIF(A:A,A41,L:L)</f>
        <v>4239.6432658908807</v>
      </c>
      <c r="N41" s="3">
        <f t="shared" si="43"/>
        <v>0.10660234238502392</v>
      </c>
      <c r="O41" s="6">
        <f t="shared" si="44"/>
        <v>9.3806569126616637</v>
      </c>
      <c r="P41" s="3">
        <f t="shared" si="45"/>
        <v>0.10660234238502392</v>
      </c>
      <c r="Q41" s="3">
        <f>IF(ISNUMBER(P41),SUMIF(A:A,A41,P:P),"")</f>
        <v>0.79434282807152523</v>
      </c>
      <c r="R41" s="3">
        <f t="shared" si="46"/>
        <v>0.13420193223602075</v>
      </c>
      <c r="S41" s="7">
        <f t="shared" si="47"/>
        <v>7.4514575411723687</v>
      </c>
    </row>
    <row r="42" spans="1:19" x14ac:dyDescent="0.3">
      <c r="A42" s="1">
        <v>34</v>
      </c>
      <c r="B42" s="5">
        <v>0.69791666666666663</v>
      </c>
      <c r="C42" s="1" t="s">
        <v>19</v>
      </c>
      <c r="D42" s="1">
        <v>7</v>
      </c>
      <c r="E42" s="1">
        <v>8</v>
      </c>
      <c r="F42" s="1" t="s">
        <v>61</v>
      </c>
      <c r="G42" s="1">
        <v>58.31</v>
      </c>
      <c r="H42" s="1">
        <f>1+COUNTIFS(A:A,A42,G:G,"&gt;"&amp;G42)</f>
        <v>5</v>
      </c>
      <c r="I42" s="2">
        <f>AVERAGEIF(A:A,A42,G:G)</f>
        <v>48.086923076923085</v>
      </c>
      <c r="J42" s="2">
        <f t="shared" si="40"/>
        <v>10.223076923076917</v>
      </c>
      <c r="K42" s="2">
        <f t="shared" si="41"/>
        <v>100.22307692307692</v>
      </c>
      <c r="L42" s="2">
        <f t="shared" si="42"/>
        <v>408.86483121142231</v>
      </c>
      <c r="M42" s="2">
        <f>SUMIF(A:A,A42,L:L)</f>
        <v>4239.6432658908807</v>
      </c>
      <c r="N42" s="3">
        <f t="shared" si="43"/>
        <v>9.6438498611629564E-2</v>
      </c>
      <c r="O42" s="6">
        <f t="shared" si="44"/>
        <v>10.369302865519824</v>
      </c>
      <c r="P42" s="3">
        <f t="shared" si="45"/>
        <v>9.6438498611629564E-2</v>
      </c>
      <c r="Q42" s="3">
        <f>IF(ISNUMBER(P42),SUMIF(A:A,A42,P:P),"")</f>
        <v>0.79434282807152523</v>
      </c>
      <c r="R42" s="3">
        <f t="shared" si="46"/>
        <v>0.12140664610236265</v>
      </c>
      <c r="S42" s="7">
        <f t="shared" si="47"/>
        <v>8.2367813633271876</v>
      </c>
    </row>
    <row r="43" spans="1:19" x14ac:dyDescent="0.3">
      <c r="A43" s="1">
        <v>34</v>
      </c>
      <c r="B43" s="5">
        <v>0.69791666666666663</v>
      </c>
      <c r="C43" s="1" t="s">
        <v>19</v>
      </c>
      <c r="D43" s="1">
        <v>7</v>
      </c>
      <c r="E43" s="1">
        <v>7</v>
      </c>
      <c r="F43" s="1" t="s">
        <v>60</v>
      </c>
      <c r="G43" s="1">
        <v>57.6</v>
      </c>
      <c r="H43" s="1">
        <f>1+COUNTIFS(A:A,A43,G:G,"&gt;"&amp;G43)</f>
        <v>6</v>
      </c>
      <c r="I43" s="2">
        <f>AVERAGEIF(A:A,A43,G:G)</f>
        <v>48.086923076923085</v>
      </c>
      <c r="J43" s="2">
        <f t="shared" si="40"/>
        <v>9.5130769230769161</v>
      </c>
      <c r="K43" s="2">
        <f t="shared" si="41"/>
        <v>99.513076923076909</v>
      </c>
      <c r="L43" s="2">
        <f t="shared" si="42"/>
        <v>391.81297266346184</v>
      </c>
      <c r="M43" s="2">
        <f>SUMIF(A:A,A43,L:L)</f>
        <v>4239.6432658908807</v>
      </c>
      <c r="N43" s="3">
        <f t="shared" si="43"/>
        <v>9.2416495466896259E-2</v>
      </c>
      <c r="O43" s="6">
        <f t="shared" si="44"/>
        <v>10.820579107094595</v>
      </c>
      <c r="P43" s="3">
        <f t="shared" si="45"/>
        <v>9.2416495466896259E-2</v>
      </c>
      <c r="Q43" s="3">
        <f>IF(ISNUMBER(P43),SUMIF(A:A,A43,P:P),"")</f>
        <v>0.79434282807152523</v>
      </c>
      <c r="R43" s="3">
        <f t="shared" si="46"/>
        <v>0.1163433371599281</v>
      </c>
      <c r="S43" s="7">
        <f t="shared" si="47"/>
        <v>8.5952494093011786</v>
      </c>
    </row>
    <row r="44" spans="1:19" x14ac:dyDescent="0.3">
      <c r="A44" s="1">
        <v>34</v>
      </c>
      <c r="B44" s="5">
        <v>0.69791666666666663</v>
      </c>
      <c r="C44" s="1" t="s">
        <v>19</v>
      </c>
      <c r="D44" s="1">
        <v>7</v>
      </c>
      <c r="E44" s="1">
        <v>4</v>
      </c>
      <c r="F44" s="1" t="s">
        <v>59</v>
      </c>
      <c r="G44" s="1">
        <v>46.09</v>
      </c>
      <c r="H44" s="1">
        <f>1+COUNTIFS(A:A,A44,G:G,"&gt;"&amp;G44)</f>
        <v>7</v>
      </c>
      <c r="I44" s="2">
        <f>AVERAGEIF(A:A,A44,G:G)</f>
        <v>48.086923076923085</v>
      </c>
      <c r="J44" s="2">
        <f t="shared" si="40"/>
        <v>-1.9969230769230819</v>
      </c>
      <c r="K44" s="2">
        <f t="shared" si="41"/>
        <v>88.003076923076918</v>
      </c>
      <c r="L44" s="2">
        <f t="shared" si="42"/>
        <v>196.40613159849062</v>
      </c>
      <c r="M44" s="2">
        <f>SUMIF(A:A,A44,L:L)</f>
        <v>4239.6432658908807</v>
      </c>
      <c r="N44" s="3">
        <f t="shared" si="43"/>
        <v>4.6326098513672843E-2</v>
      </c>
      <c r="O44" s="6">
        <f t="shared" si="44"/>
        <v>21.586104422431699</v>
      </c>
      <c r="P44" s="3" t="str">
        <f t="shared" si="45"/>
        <v/>
      </c>
      <c r="Q44" s="3" t="str">
        <f>IF(ISNUMBER(P44),SUMIF(A:A,A44,P:P),"")</f>
        <v/>
      </c>
      <c r="R44" s="3" t="str">
        <f t="shared" si="46"/>
        <v/>
      </c>
      <c r="S44" s="7" t="str">
        <f t="shared" si="47"/>
        <v/>
      </c>
    </row>
    <row r="45" spans="1:19" x14ac:dyDescent="0.3">
      <c r="A45" s="1">
        <v>34</v>
      </c>
      <c r="B45" s="5">
        <v>0.69791666666666663</v>
      </c>
      <c r="C45" s="1" t="s">
        <v>19</v>
      </c>
      <c r="D45" s="1">
        <v>7</v>
      </c>
      <c r="E45" s="1">
        <v>12</v>
      </c>
      <c r="F45" s="1" t="s">
        <v>65</v>
      </c>
      <c r="G45" s="1">
        <v>46.04</v>
      </c>
      <c r="H45" s="1">
        <f>1+COUNTIFS(A:A,A45,G:G,"&gt;"&amp;G45)</f>
        <v>8</v>
      </c>
      <c r="I45" s="2">
        <f>AVERAGEIF(A:A,A45,G:G)</f>
        <v>48.086923076923085</v>
      </c>
      <c r="J45" s="2">
        <f t="shared" si="40"/>
        <v>-2.0469230769230862</v>
      </c>
      <c r="K45" s="2">
        <f t="shared" si="41"/>
        <v>87.953076923076907</v>
      </c>
      <c r="L45" s="2">
        <f t="shared" si="42"/>
        <v>195.8177961481222</v>
      </c>
      <c r="M45" s="2">
        <f>SUMIF(A:A,A45,L:L)</f>
        <v>4239.6432658908807</v>
      </c>
      <c r="N45" s="3">
        <f t="shared" si="43"/>
        <v>4.618732847726395E-2</v>
      </c>
      <c r="O45" s="6">
        <f t="shared" si="44"/>
        <v>21.650959970379262</v>
      </c>
      <c r="P45" s="3" t="str">
        <f t="shared" si="45"/>
        <v/>
      </c>
      <c r="Q45" s="3" t="str">
        <f>IF(ISNUMBER(P45),SUMIF(A:A,A45,P:P),"")</f>
        <v/>
      </c>
      <c r="R45" s="3" t="str">
        <f t="shared" si="46"/>
        <v/>
      </c>
      <c r="S45" s="7" t="str">
        <f t="shared" si="47"/>
        <v/>
      </c>
    </row>
    <row r="46" spans="1:19" x14ac:dyDescent="0.3">
      <c r="A46" s="1">
        <v>34</v>
      </c>
      <c r="B46" s="5">
        <v>0.69791666666666663</v>
      </c>
      <c r="C46" s="1" t="s">
        <v>19</v>
      </c>
      <c r="D46" s="1">
        <v>7</v>
      </c>
      <c r="E46" s="1">
        <v>3</v>
      </c>
      <c r="F46" s="1" t="s">
        <v>58</v>
      </c>
      <c r="G46" s="1">
        <v>44.15</v>
      </c>
      <c r="H46" s="1">
        <f>1+COUNTIFS(A:A,A46,G:G,"&gt;"&amp;G46)</f>
        <v>9</v>
      </c>
      <c r="I46" s="2">
        <f>AVERAGEIF(A:A,A46,G:G)</f>
        <v>48.086923076923085</v>
      </c>
      <c r="J46" s="2">
        <f t="shared" si="40"/>
        <v>-3.9369230769230867</v>
      </c>
      <c r="K46" s="2">
        <f t="shared" si="41"/>
        <v>86.06307692307692</v>
      </c>
      <c r="L46" s="2">
        <f t="shared" si="42"/>
        <v>174.82484996432009</v>
      </c>
      <c r="M46" s="2">
        <f>SUMIF(A:A,A46,L:L)</f>
        <v>4239.6432658908807</v>
      </c>
      <c r="N46" s="3">
        <f t="shared" si="43"/>
        <v>4.1235745321035626E-2</v>
      </c>
      <c r="O46" s="6">
        <f t="shared" si="44"/>
        <v>24.250804543840005</v>
      </c>
      <c r="P46" s="3" t="str">
        <f t="shared" si="45"/>
        <v/>
      </c>
      <c r="Q46" s="3" t="str">
        <f>IF(ISNUMBER(P46),SUMIF(A:A,A46,P:P),"")</f>
        <v/>
      </c>
      <c r="R46" s="3" t="str">
        <f t="shared" si="46"/>
        <v/>
      </c>
      <c r="S46" s="7" t="str">
        <f t="shared" si="47"/>
        <v/>
      </c>
    </row>
    <row r="47" spans="1:19" x14ac:dyDescent="0.3">
      <c r="A47" s="1">
        <v>34</v>
      </c>
      <c r="B47" s="5">
        <v>0.69791666666666663</v>
      </c>
      <c r="C47" s="1" t="s">
        <v>19</v>
      </c>
      <c r="D47" s="1">
        <v>7</v>
      </c>
      <c r="E47" s="1">
        <v>11</v>
      </c>
      <c r="F47" s="1" t="s">
        <v>64</v>
      </c>
      <c r="G47" s="1">
        <v>40.049999999999997</v>
      </c>
      <c r="H47" s="1">
        <f>1+COUNTIFS(A:A,A47,G:G,"&gt;"&amp;G47)</f>
        <v>10</v>
      </c>
      <c r="I47" s="2">
        <f>AVERAGEIF(A:A,A47,G:G)</f>
        <v>48.086923076923085</v>
      </c>
      <c r="J47" s="2">
        <f t="shared" si="40"/>
        <v>-8.0369230769230882</v>
      </c>
      <c r="K47" s="2">
        <f t="shared" si="41"/>
        <v>81.963076923076912</v>
      </c>
      <c r="L47" s="2">
        <f t="shared" si="42"/>
        <v>136.69943565636385</v>
      </c>
      <c r="M47" s="2">
        <f>SUMIF(A:A,A47,L:L)</f>
        <v>4239.6432658908807</v>
      </c>
      <c r="N47" s="3">
        <f t="shared" si="43"/>
        <v>3.2243145727884504E-2</v>
      </c>
      <c r="O47" s="6">
        <f t="shared" si="44"/>
        <v>31.014343589161044</v>
      </c>
      <c r="P47" s="3" t="str">
        <f t="shared" si="45"/>
        <v/>
      </c>
      <c r="Q47" s="3" t="str">
        <f>IF(ISNUMBER(P47),SUMIF(A:A,A47,P:P),"")</f>
        <v/>
      </c>
      <c r="R47" s="3" t="str">
        <f t="shared" si="46"/>
        <v/>
      </c>
      <c r="S47" s="7" t="str">
        <f t="shared" si="47"/>
        <v/>
      </c>
    </row>
    <row r="48" spans="1:19" x14ac:dyDescent="0.3">
      <c r="A48" s="1">
        <v>34</v>
      </c>
      <c r="B48" s="5">
        <v>0.69791666666666663</v>
      </c>
      <c r="C48" s="1" t="s">
        <v>19</v>
      </c>
      <c r="D48" s="1">
        <v>7</v>
      </c>
      <c r="E48" s="1">
        <v>14</v>
      </c>
      <c r="F48" s="1" t="s">
        <v>67</v>
      </c>
      <c r="G48" s="1">
        <v>30.74</v>
      </c>
      <c r="H48" s="1">
        <f>1+COUNTIFS(A:A,A48,G:G,"&gt;"&amp;G48)</f>
        <v>11</v>
      </c>
      <c r="I48" s="2">
        <f>AVERAGEIF(A:A,A48,G:G)</f>
        <v>48.086923076923085</v>
      </c>
      <c r="J48" s="2">
        <f t="shared" si="40"/>
        <v>-17.346923076923087</v>
      </c>
      <c r="K48" s="2">
        <f t="shared" si="41"/>
        <v>72.65307692307691</v>
      </c>
      <c r="L48" s="2">
        <f t="shared" si="42"/>
        <v>78.193350767271227</v>
      </c>
      <c r="M48" s="2">
        <f>SUMIF(A:A,A48,L:L)</f>
        <v>4239.6432658908807</v>
      </c>
      <c r="N48" s="3">
        <f t="shared" si="43"/>
        <v>1.8443379752338757E-2</v>
      </c>
      <c r="O48" s="6">
        <f t="shared" si="44"/>
        <v>54.21999727968474</v>
      </c>
      <c r="P48" s="3" t="str">
        <f t="shared" si="45"/>
        <v/>
      </c>
      <c r="Q48" s="3" t="str">
        <f>IF(ISNUMBER(P48),SUMIF(A:A,A48,P:P),"")</f>
        <v/>
      </c>
      <c r="R48" s="3" t="str">
        <f t="shared" si="46"/>
        <v/>
      </c>
      <c r="S48" s="7" t="str">
        <f t="shared" si="47"/>
        <v/>
      </c>
    </row>
    <row r="49" spans="1:19" x14ac:dyDescent="0.3">
      <c r="A49" s="1">
        <v>34</v>
      </c>
      <c r="B49" s="5">
        <v>0.69791666666666663</v>
      </c>
      <c r="C49" s="1" t="s">
        <v>19</v>
      </c>
      <c r="D49" s="1">
        <v>7</v>
      </c>
      <c r="E49" s="1">
        <v>13</v>
      </c>
      <c r="F49" s="1" t="s">
        <v>66</v>
      </c>
      <c r="G49" s="1">
        <v>25.84</v>
      </c>
      <c r="H49" s="1">
        <f>1+COUNTIFS(A:A,A49,G:G,"&gt;"&amp;G49)</f>
        <v>12</v>
      </c>
      <c r="I49" s="2">
        <f>AVERAGEIF(A:A,A49,G:G)</f>
        <v>48.086923076923085</v>
      </c>
      <c r="J49" s="2">
        <f t="shared" si="40"/>
        <v>-22.246923076923085</v>
      </c>
      <c r="K49" s="2">
        <f t="shared" si="41"/>
        <v>67.753076923076918</v>
      </c>
      <c r="L49" s="2">
        <f t="shared" si="42"/>
        <v>58.275666114026301</v>
      </c>
      <c r="M49" s="2">
        <f>SUMIF(A:A,A49,L:L)</f>
        <v>4239.6432658908807</v>
      </c>
      <c r="N49" s="3">
        <f t="shared" si="43"/>
        <v>1.3745417352179223E-2</v>
      </c>
      <c r="O49" s="6">
        <f t="shared" si="44"/>
        <v>72.751519606747934</v>
      </c>
      <c r="P49" s="3" t="str">
        <f t="shared" si="45"/>
        <v/>
      </c>
      <c r="Q49" s="3" t="str">
        <f>IF(ISNUMBER(P49),SUMIF(A:A,A49,P:P),"")</f>
        <v/>
      </c>
      <c r="R49" s="3" t="str">
        <f t="shared" si="46"/>
        <v/>
      </c>
      <c r="S49" s="7" t="str">
        <f t="shared" si="47"/>
        <v/>
      </c>
    </row>
    <row r="50" spans="1:19" x14ac:dyDescent="0.3">
      <c r="A50" s="1">
        <v>34</v>
      </c>
      <c r="B50" s="5">
        <v>0.69791666666666663</v>
      </c>
      <c r="C50" s="1" t="s">
        <v>19</v>
      </c>
      <c r="D50" s="1">
        <v>7</v>
      </c>
      <c r="E50" s="1">
        <v>15</v>
      </c>
      <c r="F50" s="1" t="s">
        <v>68</v>
      </c>
      <c r="G50" s="1">
        <v>15.69</v>
      </c>
      <c r="H50" s="1">
        <f>1+COUNTIFS(A:A,A50,G:G,"&gt;"&amp;G50)</f>
        <v>13</v>
      </c>
      <c r="I50" s="2">
        <f>AVERAGEIF(A:A,A50,G:G)</f>
        <v>48.086923076923085</v>
      </c>
      <c r="J50" s="2">
        <f t="shared" si="40"/>
        <v>-32.396923076923088</v>
      </c>
      <c r="K50" s="2">
        <f t="shared" si="41"/>
        <v>57.603076923076912</v>
      </c>
      <c r="L50" s="2">
        <f t="shared" si="42"/>
        <v>31.69581380012611</v>
      </c>
      <c r="M50" s="2">
        <f>SUMIF(A:A,A50,L:L)</f>
        <v>4239.6432658908807</v>
      </c>
      <c r="N50" s="3">
        <f t="shared" si="43"/>
        <v>7.4760567840996958E-3</v>
      </c>
      <c r="O50" s="6">
        <f t="shared" si="44"/>
        <v>133.76035373712386</v>
      </c>
      <c r="P50" s="3" t="str">
        <f t="shared" si="45"/>
        <v/>
      </c>
      <c r="Q50" s="3" t="str">
        <f>IF(ISNUMBER(P50),SUMIF(A:A,A50,P:P),"")</f>
        <v/>
      </c>
      <c r="R50" s="3" t="str">
        <f t="shared" si="46"/>
        <v/>
      </c>
      <c r="S50" s="7" t="str">
        <f t="shared" si="47"/>
        <v/>
      </c>
    </row>
  </sheetData>
  <autoFilter ref="A1:S6" xr:uid="{00000000-0009-0000-0000-000000000000}"/>
  <sortState xmlns:xlrd2="http://schemas.microsoft.com/office/spreadsheetml/2017/richdata2" ref="A2:T50">
    <sortCondition ref="B2:B50"/>
    <sortCondition ref="H2:H50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9:G1048576 G1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:G8">
    <cfRule type="colorScale" priority="1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01062022 -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2022-05-31T22:52:19Z</cp:lastPrinted>
  <dcterms:created xsi:type="dcterms:W3CDTF">2016-03-11T05:58:01Z</dcterms:created>
  <dcterms:modified xsi:type="dcterms:W3CDTF">2022-05-31T22:57:30Z</dcterms:modified>
</cp:coreProperties>
</file>