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0C175BF7-09AA-4C00-B504-29E5E27037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4082022 - Belmont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24082022 - Belmont'!$A$8:$S$8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 s="1"/>
  <c r="K22" i="1" s="1"/>
  <c r="L22" i="1" s="1"/>
  <c r="H23" i="1"/>
  <c r="I23" i="1"/>
  <c r="J23" i="1" s="1"/>
  <c r="K23" i="1" s="1"/>
  <c r="L23" i="1" s="1"/>
  <c r="H18" i="1"/>
  <c r="I18" i="1"/>
  <c r="J18" i="1" s="1"/>
  <c r="K18" i="1" s="1"/>
  <c r="L18" i="1" s="1"/>
  <c r="H20" i="1"/>
  <c r="I20" i="1"/>
  <c r="J20" i="1" s="1"/>
  <c r="K20" i="1" s="1"/>
  <c r="L20" i="1" s="1"/>
  <c r="H19" i="1"/>
  <c r="I19" i="1"/>
  <c r="J19" i="1" s="1"/>
  <c r="K19" i="1" s="1"/>
  <c r="L19" i="1" s="1"/>
  <c r="H21" i="1"/>
  <c r="I21" i="1"/>
  <c r="J21" i="1" s="1"/>
  <c r="K21" i="1" s="1"/>
  <c r="L21" i="1" s="1"/>
  <c r="H17" i="1"/>
  <c r="I17" i="1"/>
  <c r="J17" i="1" s="1"/>
  <c r="K17" i="1" s="1"/>
  <c r="L17" i="1" s="1"/>
  <c r="H24" i="1"/>
  <c r="I24" i="1"/>
  <c r="J24" i="1" s="1"/>
  <c r="K24" i="1" s="1"/>
  <c r="L24" i="1" s="1"/>
  <c r="H26" i="1"/>
  <c r="I26" i="1"/>
  <c r="J26" i="1" s="1"/>
  <c r="K26" i="1" s="1"/>
  <c r="L26" i="1" s="1"/>
  <c r="H25" i="1"/>
  <c r="I25" i="1"/>
  <c r="J25" i="1" s="1"/>
  <c r="K25" i="1" s="1"/>
  <c r="L25" i="1" s="1"/>
  <c r="H32" i="1"/>
  <c r="I32" i="1"/>
  <c r="J32" i="1" s="1"/>
  <c r="K32" i="1" s="1"/>
  <c r="L32" i="1" s="1"/>
  <c r="H30" i="1"/>
  <c r="I30" i="1"/>
  <c r="J30" i="1" s="1"/>
  <c r="K30" i="1" s="1"/>
  <c r="L30" i="1" s="1"/>
  <c r="H34" i="1"/>
  <c r="I34" i="1"/>
  <c r="J34" i="1" s="1"/>
  <c r="K34" i="1" s="1"/>
  <c r="L34" i="1" s="1"/>
  <c r="H36" i="1"/>
  <c r="I36" i="1"/>
  <c r="J36" i="1" s="1"/>
  <c r="K36" i="1" s="1"/>
  <c r="L36" i="1" s="1"/>
  <c r="H35" i="1"/>
  <c r="I35" i="1"/>
  <c r="J35" i="1" s="1"/>
  <c r="K35" i="1" s="1"/>
  <c r="L35" i="1" s="1"/>
  <c r="H28" i="1"/>
  <c r="I28" i="1"/>
  <c r="J28" i="1" s="1"/>
  <c r="K28" i="1" s="1"/>
  <c r="L28" i="1" s="1"/>
  <c r="H29" i="1"/>
  <c r="I29" i="1"/>
  <c r="J29" i="1" s="1"/>
  <c r="K29" i="1" s="1"/>
  <c r="L29" i="1" s="1"/>
  <c r="H27" i="1"/>
  <c r="I27" i="1"/>
  <c r="J27" i="1" s="1"/>
  <c r="K27" i="1" s="1"/>
  <c r="L27" i="1" s="1"/>
  <c r="H31" i="1"/>
  <c r="I31" i="1"/>
  <c r="J31" i="1" s="1"/>
  <c r="K31" i="1" s="1"/>
  <c r="L31" i="1" s="1"/>
  <c r="H37" i="1"/>
  <c r="I37" i="1"/>
  <c r="J37" i="1" s="1"/>
  <c r="K37" i="1" s="1"/>
  <c r="L37" i="1" s="1"/>
  <c r="H33" i="1"/>
  <c r="I33" i="1"/>
  <c r="J33" i="1" s="1"/>
  <c r="K33" i="1" s="1"/>
  <c r="L33" i="1" s="1"/>
  <c r="H38" i="1"/>
  <c r="I38" i="1"/>
  <c r="J38" i="1" s="1"/>
  <c r="K38" i="1" s="1"/>
  <c r="L38" i="1" s="1"/>
  <c r="H46" i="1"/>
  <c r="I46" i="1"/>
  <c r="J46" i="1" s="1"/>
  <c r="K46" i="1" s="1"/>
  <c r="L46" i="1" s="1"/>
  <c r="H40" i="1"/>
  <c r="I40" i="1"/>
  <c r="J40" i="1" s="1"/>
  <c r="K40" i="1" s="1"/>
  <c r="L40" i="1" s="1"/>
  <c r="H43" i="1"/>
  <c r="I43" i="1"/>
  <c r="J43" i="1" s="1"/>
  <c r="K43" i="1" s="1"/>
  <c r="L43" i="1" s="1"/>
  <c r="H44" i="1"/>
  <c r="I44" i="1"/>
  <c r="J44" i="1" s="1"/>
  <c r="K44" i="1" s="1"/>
  <c r="L44" i="1" s="1"/>
  <c r="H45" i="1"/>
  <c r="I45" i="1"/>
  <c r="J45" i="1" s="1"/>
  <c r="K45" i="1" s="1"/>
  <c r="L45" i="1" s="1"/>
  <c r="H39" i="1"/>
  <c r="I39" i="1"/>
  <c r="J39" i="1" s="1"/>
  <c r="K39" i="1" s="1"/>
  <c r="L39" i="1" s="1"/>
  <c r="H47" i="1"/>
  <c r="I47" i="1"/>
  <c r="J47" i="1" s="1"/>
  <c r="K47" i="1" s="1"/>
  <c r="L47" i="1" s="1"/>
  <c r="H42" i="1"/>
  <c r="I42" i="1"/>
  <c r="J42" i="1" s="1"/>
  <c r="K42" i="1" s="1"/>
  <c r="L42" i="1" s="1"/>
  <c r="H48" i="1"/>
  <c r="I48" i="1"/>
  <c r="J48" i="1" s="1"/>
  <c r="K48" i="1" s="1"/>
  <c r="L48" i="1" s="1"/>
  <c r="H41" i="1"/>
  <c r="I41" i="1"/>
  <c r="J41" i="1" s="1"/>
  <c r="K41" i="1" s="1"/>
  <c r="L41" i="1" s="1"/>
  <c r="H52" i="1"/>
  <c r="I52" i="1"/>
  <c r="J52" i="1" s="1"/>
  <c r="K52" i="1" s="1"/>
  <c r="L52" i="1" s="1"/>
  <c r="H57" i="1"/>
  <c r="I57" i="1"/>
  <c r="J57" i="1" s="1"/>
  <c r="K57" i="1" s="1"/>
  <c r="L57" i="1" s="1"/>
  <c r="H51" i="1"/>
  <c r="I51" i="1"/>
  <c r="J51" i="1" s="1"/>
  <c r="K51" i="1" s="1"/>
  <c r="L51" i="1" s="1"/>
  <c r="H50" i="1"/>
  <c r="I50" i="1"/>
  <c r="J50" i="1" s="1"/>
  <c r="K50" i="1" s="1"/>
  <c r="L50" i="1" s="1"/>
  <c r="H56" i="1"/>
  <c r="I56" i="1"/>
  <c r="J56" i="1" s="1"/>
  <c r="K56" i="1" s="1"/>
  <c r="L56" i="1" s="1"/>
  <c r="H49" i="1"/>
  <c r="I49" i="1"/>
  <c r="J49" i="1" s="1"/>
  <c r="K49" i="1" s="1"/>
  <c r="L49" i="1" s="1"/>
  <c r="H60" i="1"/>
  <c r="I60" i="1"/>
  <c r="J60" i="1" s="1"/>
  <c r="K60" i="1" s="1"/>
  <c r="L60" i="1" s="1"/>
  <c r="H55" i="1"/>
  <c r="I55" i="1"/>
  <c r="J55" i="1" s="1"/>
  <c r="K55" i="1" s="1"/>
  <c r="L55" i="1" s="1"/>
  <c r="H59" i="1"/>
  <c r="I59" i="1"/>
  <c r="J59" i="1" s="1"/>
  <c r="K59" i="1" s="1"/>
  <c r="L59" i="1" s="1"/>
  <c r="H54" i="1"/>
  <c r="I54" i="1"/>
  <c r="J54" i="1" s="1"/>
  <c r="K54" i="1" s="1"/>
  <c r="L54" i="1" s="1"/>
  <c r="H58" i="1"/>
  <c r="I58" i="1"/>
  <c r="J58" i="1" s="1"/>
  <c r="K58" i="1" s="1"/>
  <c r="L58" i="1" s="1"/>
  <c r="H53" i="1"/>
  <c r="I53" i="1"/>
  <c r="J53" i="1" s="1"/>
  <c r="K53" i="1" s="1"/>
  <c r="L53" i="1" s="1"/>
  <c r="H13" i="1"/>
  <c r="I13" i="1"/>
  <c r="J13" i="1" s="1"/>
  <c r="K13" i="1" s="1"/>
  <c r="L13" i="1" s="1"/>
  <c r="H16" i="1"/>
  <c r="I16" i="1"/>
  <c r="J16" i="1" s="1"/>
  <c r="K16" i="1" s="1"/>
  <c r="L16" i="1" s="1"/>
  <c r="H14" i="1"/>
  <c r="I14" i="1"/>
  <c r="J14" i="1" s="1"/>
  <c r="K14" i="1" s="1"/>
  <c r="L14" i="1" s="1"/>
  <c r="H15" i="1"/>
  <c r="I15" i="1"/>
  <c r="J15" i="1" s="1"/>
  <c r="K15" i="1" s="1"/>
  <c r="L15" i="1" s="1"/>
  <c r="H11" i="1"/>
  <c r="I11" i="1"/>
  <c r="J11" i="1" s="1"/>
  <c r="K11" i="1" s="1"/>
  <c r="L11" i="1" s="1"/>
  <c r="H9" i="1"/>
  <c r="I9" i="1"/>
  <c r="J9" i="1" s="1"/>
  <c r="K9" i="1" s="1"/>
  <c r="L9" i="1" s="1"/>
  <c r="H12" i="1"/>
  <c r="I12" i="1"/>
  <c r="J12" i="1" s="1"/>
  <c r="K12" i="1" s="1"/>
  <c r="L12" i="1" s="1"/>
  <c r="H10" i="1"/>
  <c r="I10" i="1"/>
  <c r="J10" i="1" s="1"/>
  <c r="K10" i="1" s="1"/>
  <c r="L10" i="1" s="1"/>
  <c r="M52" i="1" l="1"/>
  <c r="N52" i="1" s="1"/>
  <c r="O52" i="1" s="1"/>
  <c r="P52" i="1" s="1"/>
  <c r="M56" i="1"/>
  <c r="M59" i="1"/>
  <c r="M51" i="1"/>
  <c r="N51" i="1" s="1"/>
  <c r="O51" i="1" s="1"/>
  <c r="P51" i="1" s="1"/>
  <c r="M60" i="1"/>
  <c r="M58" i="1"/>
  <c r="N58" i="1" s="1"/>
  <c r="O58" i="1" s="1"/>
  <c r="P58" i="1" s="1"/>
  <c r="M55" i="1"/>
  <c r="N55" i="1" s="1"/>
  <c r="O55" i="1" s="1"/>
  <c r="P55" i="1" s="1"/>
  <c r="M54" i="1"/>
  <c r="N54" i="1" s="1"/>
  <c r="O54" i="1" s="1"/>
  <c r="P54" i="1" s="1"/>
  <c r="M49" i="1"/>
  <c r="N49" i="1" s="1"/>
  <c r="O49" i="1" s="1"/>
  <c r="P49" i="1" s="1"/>
  <c r="M57" i="1"/>
  <c r="N57" i="1" s="1"/>
  <c r="O57" i="1" s="1"/>
  <c r="P57" i="1" s="1"/>
  <c r="M50" i="1"/>
  <c r="M53" i="1"/>
  <c r="N53" i="1" s="1"/>
  <c r="O53" i="1" s="1"/>
  <c r="P53" i="1" s="1"/>
  <c r="M32" i="1"/>
  <c r="N32" i="1" s="1"/>
  <c r="O32" i="1" s="1"/>
  <c r="P32" i="1" s="1"/>
  <c r="M36" i="1"/>
  <c r="N36" i="1" s="1"/>
  <c r="O36" i="1" s="1"/>
  <c r="P36" i="1" s="1"/>
  <c r="M29" i="1"/>
  <c r="N29" i="1" s="1"/>
  <c r="O29" i="1" s="1"/>
  <c r="P29" i="1" s="1"/>
  <c r="M33" i="1"/>
  <c r="N33" i="1" s="1"/>
  <c r="O33" i="1" s="1"/>
  <c r="P33" i="1" s="1"/>
  <c r="M31" i="1"/>
  <c r="N31" i="1" s="1"/>
  <c r="O31" i="1" s="1"/>
  <c r="P31" i="1" s="1"/>
  <c r="M30" i="1"/>
  <c r="N30" i="1" s="1"/>
  <c r="O30" i="1" s="1"/>
  <c r="P30" i="1" s="1"/>
  <c r="M34" i="1"/>
  <c r="N34" i="1" s="1"/>
  <c r="O34" i="1" s="1"/>
  <c r="P34" i="1" s="1"/>
  <c r="M28" i="1"/>
  <c r="N28" i="1" s="1"/>
  <c r="O28" i="1" s="1"/>
  <c r="P28" i="1" s="1"/>
  <c r="M27" i="1"/>
  <c r="N27" i="1" s="1"/>
  <c r="O27" i="1" s="1"/>
  <c r="P27" i="1" s="1"/>
  <c r="M37" i="1"/>
  <c r="N37" i="1" s="1"/>
  <c r="O37" i="1" s="1"/>
  <c r="P37" i="1" s="1"/>
  <c r="M35" i="1"/>
  <c r="N35" i="1" s="1"/>
  <c r="O35" i="1" s="1"/>
  <c r="P35" i="1" s="1"/>
  <c r="N59" i="1"/>
  <c r="O59" i="1" s="1"/>
  <c r="P59" i="1" s="1"/>
  <c r="N50" i="1"/>
  <c r="O50" i="1" s="1"/>
  <c r="P50" i="1" s="1"/>
  <c r="M39" i="1"/>
  <c r="N39" i="1" s="1"/>
  <c r="O39" i="1" s="1"/>
  <c r="P39" i="1" s="1"/>
  <c r="M42" i="1"/>
  <c r="N42" i="1" s="1"/>
  <c r="O42" i="1" s="1"/>
  <c r="P42" i="1" s="1"/>
  <c r="M41" i="1"/>
  <c r="N41" i="1" s="1"/>
  <c r="O41" i="1" s="1"/>
  <c r="P41" i="1" s="1"/>
  <c r="M38" i="1"/>
  <c r="N38" i="1" s="1"/>
  <c r="O38" i="1" s="1"/>
  <c r="P38" i="1" s="1"/>
  <c r="M40" i="1"/>
  <c r="N40" i="1" s="1"/>
  <c r="O40" i="1" s="1"/>
  <c r="P40" i="1" s="1"/>
  <c r="M44" i="1"/>
  <c r="N44" i="1" s="1"/>
  <c r="O44" i="1" s="1"/>
  <c r="P44" i="1" s="1"/>
  <c r="N56" i="1"/>
  <c r="O56" i="1" s="1"/>
  <c r="P56" i="1" s="1"/>
  <c r="N60" i="1"/>
  <c r="O60" i="1" s="1"/>
  <c r="P60" i="1" s="1"/>
  <c r="M21" i="1"/>
  <c r="N21" i="1" s="1"/>
  <c r="O21" i="1" s="1"/>
  <c r="P21" i="1" s="1"/>
  <c r="M25" i="1"/>
  <c r="N25" i="1" s="1"/>
  <c r="O25" i="1" s="1"/>
  <c r="P25" i="1" s="1"/>
  <c r="M22" i="1"/>
  <c r="N22" i="1" s="1"/>
  <c r="O22" i="1" s="1"/>
  <c r="P22" i="1" s="1"/>
  <c r="M18" i="1"/>
  <c r="N18" i="1" s="1"/>
  <c r="O18" i="1" s="1"/>
  <c r="P18" i="1" s="1"/>
  <c r="M19" i="1"/>
  <c r="N19" i="1" s="1"/>
  <c r="O19" i="1" s="1"/>
  <c r="P19" i="1" s="1"/>
  <c r="M17" i="1"/>
  <c r="N17" i="1" s="1"/>
  <c r="O17" i="1" s="1"/>
  <c r="P17" i="1" s="1"/>
  <c r="M26" i="1"/>
  <c r="N26" i="1" s="1"/>
  <c r="O26" i="1" s="1"/>
  <c r="P26" i="1" s="1"/>
  <c r="M20" i="1"/>
  <c r="M23" i="1"/>
  <c r="N23" i="1" s="1"/>
  <c r="O23" i="1" s="1"/>
  <c r="P23" i="1" s="1"/>
  <c r="M24" i="1"/>
  <c r="N24" i="1" s="1"/>
  <c r="O24" i="1" s="1"/>
  <c r="P24" i="1" s="1"/>
  <c r="M43" i="1"/>
  <c r="N43" i="1" s="1"/>
  <c r="O43" i="1" s="1"/>
  <c r="P43" i="1" s="1"/>
  <c r="M47" i="1"/>
  <c r="N47" i="1" s="1"/>
  <c r="O47" i="1" s="1"/>
  <c r="P47" i="1" s="1"/>
  <c r="M46" i="1"/>
  <c r="N46" i="1" s="1"/>
  <c r="O46" i="1" s="1"/>
  <c r="P46" i="1" s="1"/>
  <c r="M45" i="1"/>
  <c r="N45" i="1" s="1"/>
  <c r="O45" i="1" s="1"/>
  <c r="P45" i="1" s="1"/>
  <c r="M48" i="1"/>
  <c r="N48" i="1" s="1"/>
  <c r="O48" i="1" s="1"/>
  <c r="P48" i="1" s="1"/>
  <c r="N20" i="1"/>
  <c r="O20" i="1" s="1"/>
  <c r="P20" i="1" s="1"/>
  <c r="M14" i="1"/>
  <c r="N14" i="1" s="1"/>
  <c r="O14" i="1" s="1"/>
  <c r="P14" i="1" s="1"/>
  <c r="M16" i="1"/>
  <c r="N16" i="1" s="1"/>
  <c r="O16" i="1" s="1"/>
  <c r="P16" i="1" s="1"/>
  <c r="M15" i="1"/>
  <c r="N15" i="1" s="1"/>
  <c r="O15" i="1" s="1"/>
  <c r="P15" i="1" s="1"/>
  <c r="M13" i="1"/>
  <c r="N13" i="1" s="1"/>
  <c r="O13" i="1" s="1"/>
  <c r="P13" i="1" s="1"/>
  <c r="M9" i="1"/>
  <c r="N9" i="1" s="1"/>
  <c r="O9" i="1" s="1"/>
  <c r="P9" i="1" s="1"/>
  <c r="M11" i="1"/>
  <c r="N11" i="1" s="1"/>
  <c r="O11" i="1" s="1"/>
  <c r="P11" i="1" s="1"/>
  <c r="M10" i="1"/>
  <c r="N10" i="1" s="1"/>
  <c r="O10" i="1" s="1"/>
  <c r="P10" i="1" s="1"/>
  <c r="M12" i="1"/>
  <c r="N12" i="1" s="1"/>
  <c r="O12" i="1" s="1"/>
  <c r="P12" i="1" s="1"/>
  <c r="Q25" i="1" l="1"/>
  <c r="R25" i="1" s="1"/>
  <c r="S25" i="1" s="1"/>
  <c r="Q53" i="1"/>
  <c r="R53" i="1" s="1"/>
  <c r="S53" i="1" s="1"/>
  <c r="Q57" i="1"/>
  <c r="R57" i="1" s="1"/>
  <c r="S57" i="1" s="1"/>
  <c r="Q29" i="1"/>
  <c r="R29" i="1" s="1"/>
  <c r="S29" i="1" s="1"/>
  <c r="Q48" i="1"/>
  <c r="R48" i="1" s="1"/>
  <c r="S48" i="1" s="1"/>
  <c r="Q32" i="1"/>
  <c r="R32" i="1" s="1"/>
  <c r="S32" i="1" s="1"/>
  <c r="Q45" i="1"/>
  <c r="R45" i="1" s="1"/>
  <c r="S45" i="1" s="1"/>
  <c r="Q54" i="1"/>
  <c r="R54" i="1" s="1"/>
  <c r="S54" i="1" s="1"/>
  <c r="Q46" i="1"/>
  <c r="R46" i="1" s="1"/>
  <c r="S46" i="1" s="1"/>
  <c r="Q24" i="1"/>
  <c r="R24" i="1" s="1"/>
  <c r="S24" i="1" s="1"/>
  <c r="Q55" i="1"/>
  <c r="R55" i="1" s="1"/>
  <c r="S55" i="1" s="1"/>
  <c r="Q23" i="1"/>
  <c r="R23" i="1" s="1"/>
  <c r="S23" i="1" s="1"/>
  <c r="Q43" i="1"/>
  <c r="R43" i="1" s="1"/>
  <c r="S43" i="1" s="1"/>
  <c r="Q28" i="1"/>
  <c r="R28" i="1" s="1"/>
  <c r="S28" i="1" s="1"/>
  <c r="Q26" i="1"/>
  <c r="R26" i="1" s="1"/>
  <c r="S26" i="1" s="1"/>
  <c r="Q44" i="1"/>
  <c r="R44" i="1" s="1"/>
  <c r="S44" i="1" s="1"/>
  <c r="Q40" i="1"/>
  <c r="R40" i="1" s="1"/>
  <c r="S40" i="1" s="1"/>
  <c r="Q30" i="1"/>
  <c r="R30" i="1" s="1"/>
  <c r="S30" i="1" s="1"/>
  <c r="Q31" i="1"/>
  <c r="R31" i="1" s="1"/>
  <c r="S31" i="1" s="1"/>
  <c r="Q41" i="1"/>
  <c r="R41" i="1" s="1"/>
  <c r="S41" i="1" s="1"/>
  <c r="Q33" i="1"/>
  <c r="R33" i="1" s="1"/>
  <c r="S33" i="1" s="1"/>
  <c r="Q52" i="1"/>
  <c r="R52" i="1" s="1"/>
  <c r="S52" i="1" s="1"/>
  <c r="Q36" i="1"/>
  <c r="R36" i="1" s="1"/>
  <c r="S36" i="1" s="1"/>
  <c r="Q37" i="1"/>
  <c r="R37" i="1" s="1"/>
  <c r="S37" i="1" s="1"/>
  <c r="Q56" i="1"/>
  <c r="R56" i="1" s="1"/>
  <c r="S56" i="1" s="1"/>
  <c r="Q42" i="1"/>
  <c r="R42" i="1" s="1"/>
  <c r="S42" i="1" s="1"/>
  <c r="Q49" i="1"/>
  <c r="R49" i="1" s="1"/>
  <c r="S49" i="1" s="1"/>
  <c r="Q21" i="1"/>
  <c r="R21" i="1" s="1"/>
  <c r="S21" i="1" s="1"/>
  <c r="Q50" i="1"/>
  <c r="R50" i="1" s="1"/>
  <c r="S50" i="1" s="1"/>
  <c r="Q19" i="1"/>
  <c r="R19" i="1" s="1"/>
  <c r="S19" i="1" s="1"/>
  <c r="Q59" i="1"/>
  <c r="R59" i="1" s="1"/>
  <c r="S59" i="1" s="1"/>
  <c r="Q20" i="1"/>
  <c r="R20" i="1" s="1"/>
  <c r="S20" i="1" s="1"/>
  <c r="Q58" i="1"/>
  <c r="R58" i="1" s="1"/>
  <c r="S58" i="1" s="1"/>
  <c r="Q22" i="1"/>
  <c r="R22" i="1" s="1"/>
  <c r="S22" i="1" s="1"/>
  <c r="Q38" i="1"/>
  <c r="R38" i="1" s="1"/>
  <c r="S38" i="1" s="1"/>
  <c r="Q51" i="1"/>
  <c r="R51" i="1" s="1"/>
  <c r="S51" i="1" s="1"/>
  <c r="Q35" i="1"/>
  <c r="R35" i="1" s="1"/>
  <c r="S35" i="1" s="1"/>
  <c r="Q60" i="1"/>
  <c r="R60" i="1" s="1"/>
  <c r="S60" i="1" s="1"/>
  <c r="Q34" i="1"/>
  <c r="R34" i="1" s="1"/>
  <c r="S34" i="1" s="1"/>
  <c r="Q27" i="1"/>
  <c r="R27" i="1" s="1"/>
  <c r="S27" i="1" s="1"/>
  <c r="Q39" i="1"/>
  <c r="R39" i="1" s="1"/>
  <c r="S39" i="1" s="1"/>
  <c r="Q18" i="1"/>
  <c r="R18" i="1" s="1"/>
  <c r="S18" i="1" s="1"/>
  <c r="Q47" i="1"/>
  <c r="R47" i="1" s="1"/>
  <c r="S47" i="1" s="1"/>
  <c r="Q17" i="1"/>
  <c r="R17" i="1" s="1"/>
  <c r="S17" i="1" s="1"/>
  <c r="Q16" i="1"/>
  <c r="R16" i="1" s="1"/>
  <c r="S16" i="1" s="1"/>
  <c r="Q15" i="1"/>
  <c r="R15" i="1" s="1"/>
  <c r="S15" i="1" s="1"/>
  <c r="Q14" i="1"/>
  <c r="R14" i="1" s="1"/>
  <c r="S14" i="1" s="1"/>
  <c r="Q13" i="1"/>
  <c r="R13" i="1" s="1"/>
  <c r="S13" i="1" s="1"/>
  <c r="Q10" i="1"/>
  <c r="R10" i="1" s="1"/>
  <c r="S10" i="1" s="1"/>
  <c r="Q9" i="1"/>
  <c r="R9" i="1" s="1"/>
  <c r="S9" i="1" s="1"/>
  <c r="Q11" i="1"/>
  <c r="R11" i="1" s="1"/>
  <c r="S11" i="1" s="1"/>
  <c r="Q12" i="1"/>
  <c r="R12" i="1" s="1"/>
  <c r="S12" i="1" s="1"/>
</calcChain>
</file>

<file path=xl/sharedStrings.xml><?xml version="1.0" encoding="utf-8"?>
<sst xmlns="http://schemas.openxmlformats.org/spreadsheetml/2006/main" count="123" uniqueCount="72">
  <si>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</si>
  <si>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</si>
  <si>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</si>
  <si>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</si>
  <si>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</si>
  <si>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</si>
  <si>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</si>
  <si>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</si>
  <si>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</si>
  <si>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</si>
  <si>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</si>
  <si>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</si>
  <si>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</si>
  <si>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</si>
  <si>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</si>
  <si>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</si>
  <si>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</si>
  <si>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</si>
  <si>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</si>
  <si>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Belmont</t>
  </si>
  <si>
    <t xml:space="preserve">Positive Impact     </t>
  </si>
  <si>
    <t xml:space="preserve">Lukes Pierro        </t>
  </si>
  <si>
    <t xml:space="preserve">Red Hot Hope        </t>
  </si>
  <si>
    <t xml:space="preserve">Special Picture     </t>
  </si>
  <si>
    <t xml:space="preserve">Devonia             </t>
  </si>
  <si>
    <t xml:space="preserve">Bring One Home      </t>
  </si>
  <si>
    <t xml:space="preserve">Choose Freedom      </t>
  </si>
  <si>
    <t xml:space="preserve">Lexden Gambler      </t>
  </si>
  <si>
    <t xml:space="preserve">His Eminence        </t>
  </si>
  <si>
    <t xml:space="preserve">Forlane             </t>
  </si>
  <si>
    <t xml:space="preserve">Candlelight Supper  </t>
  </si>
  <si>
    <t xml:space="preserve">Rommels Jeuney      </t>
  </si>
  <si>
    <t xml:space="preserve">Ruby Noir           </t>
  </si>
  <si>
    <t xml:space="preserve">Shes Our Witness    </t>
  </si>
  <si>
    <t xml:space="preserve">Arrowswift          </t>
  </si>
  <si>
    <t xml:space="preserve">Lady Of Babylon     </t>
  </si>
  <si>
    <t xml:space="preserve">Soulsana            </t>
  </si>
  <si>
    <t xml:space="preserve">Vitai Lampada       </t>
  </si>
  <si>
    <t xml:space="preserve">Winning Aces        </t>
  </si>
  <si>
    <t xml:space="preserve">Bigdayonit          </t>
  </si>
  <si>
    <t xml:space="preserve">Disco Donut         </t>
  </si>
  <si>
    <t xml:space="preserve">Stars Aplenty       </t>
  </si>
  <si>
    <t xml:space="preserve">Nights Mystery      </t>
  </si>
  <si>
    <t xml:space="preserve">Shes Greysful       </t>
  </si>
  <si>
    <t xml:space="preserve">Fiorucci Mama       </t>
  </si>
  <si>
    <t xml:space="preserve">Queenship           </t>
  </si>
  <si>
    <t xml:space="preserve">Foxy Son            </t>
  </si>
  <si>
    <t xml:space="preserve">My Hidden Journey   </t>
  </si>
  <si>
    <t xml:space="preserve">Paeroa Lad          </t>
  </si>
  <si>
    <t xml:space="preserve">Defending           </t>
  </si>
  <si>
    <t xml:space="preserve">Getyourmoneyandrun  </t>
  </si>
  <si>
    <t xml:space="preserve">Simple Logic        </t>
  </si>
  <si>
    <t xml:space="preserve">Skipping Digits     </t>
  </si>
  <si>
    <t xml:space="preserve">Lord Augustus       </t>
  </si>
  <si>
    <t xml:space="preserve">Mussa               </t>
  </si>
  <si>
    <t xml:space="preserve">Wise Words          </t>
  </si>
  <si>
    <t xml:space="preserve">Niigata             </t>
  </si>
  <si>
    <t xml:space="preserve">Zac Luvs To Fly     </t>
  </si>
  <si>
    <t xml:space="preserve">Domineer            </t>
  </si>
  <si>
    <t xml:space="preserve">Universal Vain      </t>
  </si>
  <si>
    <t xml:space="preserve">Wine Night          </t>
  </si>
  <si>
    <t xml:space="preserve">Call Again          </t>
  </si>
  <si>
    <t xml:space="preserve">Inflation           </t>
  </si>
  <si>
    <t xml:space="preserve">No Change           </t>
  </si>
  <si>
    <t xml:space="preserve">Dipara              </t>
  </si>
  <si>
    <t xml:space="preserve">Shes A Sweet Deel   </t>
  </si>
  <si>
    <t xml:space="preserve">Indominus           </t>
  </si>
  <si>
    <t xml:space="preserve">Keeper Sweet        </t>
  </si>
  <si>
    <t xml:space="preserve">Pink And Purple     </t>
  </si>
  <si>
    <t xml:space="preserve">Rockon Tommy        </t>
  </si>
  <si>
    <t xml:space="preserve">Deel Red            </t>
  </si>
  <si>
    <t xml:space="preserve">Rocky Path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</si>
</sst>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6</xdr:row>
      <xdr:rowOff>93245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615E57-3A1A-7443-E630-516E47D8F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8540" cy="11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8:S60"/>
  <sheetViews>
    <sheetView tabSelected="1" topLeftCell="B1" zoomScaleNormal="100" workbookViewId="0">
      <pane ySplit="8" topLeftCell="A9" activePane="bottomLeft" state="frozen"/>
      <selection activeCell="B1" sqref="B1"/>
      <selection pane="bottomLeft" activeCell="F25" sqref="F2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24.21875" style="9" bestFit="1" customWidth="1"/>
    <col min="4" max="4" width="6.44140625" style="9" bestFit="1" customWidth="1"/>
    <col min="5" max="5" width="6.33203125" style="9" bestFit="1" customWidth="1"/>
    <col min="6" max="6" width="25.44140625" style="9" bestFit="1" customWidth="1"/>
    <col min="7" max="7" width="13.66406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8" spans="1:19" s="4" customFormat="1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3" t="s">
        <v>13</v>
      </c>
      <c r="O8" s="2" t="s">
        <v>14</v>
      </c>
      <c r="P8" s="2" t="s">
        <v>15</v>
      </c>
      <c r="Q8" s="2" t="s">
        <v>16</v>
      </c>
      <c r="R8" s="2" t="s">
        <v>17</v>
      </c>
      <c r="S8" s="1" t="s">
        <v>18</v>
      </c>
    </row>
    <row r="9" spans="1:19" x14ac:dyDescent="0.3">
      <c r="A9" s="1">
        <v>11</v>
      </c>
      <c r="B9" s="5">
        <v>0.63472222222222219</v>
      </c>
      <c r="C9" s="1" t="s">
        <v>19</v>
      </c>
      <c r="D9" s="1">
        <v>1</v>
      </c>
      <c r="E9" s="1">
        <v>2</v>
      </c>
      <c r="F9" s="1" t="s">
        <v>21</v>
      </c>
      <c r="G9" s="1">
        <v>65.28</v>
      </c>
      <c r="H9" s="1">
        <f>1+COUNTIFS(A:A,A9,G:G,"&gt;"&amp;G9)</f>
        <v>1</v>
      </c>
      <c r="I9" s="2">
        <f>AVERAGEIF(A:A,A9,G:G)</f>
        <v>49.447500000000005</v>
      </c>
      <c r="J9" s="2">
        <f t="shared" ref="J9:J16" si="0">G9-I9</f>
        <v>15.832499999999996</v>
      </c>
      <c r="K9" s="2">
        <f t="shared" ref="K9:K16" si="1">90+J9</f>
        <v>105.8325</v>
      </c>
      <c r="L9" s="2">
        <f t="shared" ref="L9:L16" si="2">EXP(0.06*K9)</f>
        <v>572.46408509382422</v>
      </c>
      <c r="M9" s="2">
        <f>SUMIF(A:A,A9,L:L)</f>
        <v>2204.1424708510594</v>
      </c>
      <c r="N9" s="3">
        <f t="shared" ref="N9:N16" si="3">L9/M9</f>
        <v>0.25972190666639866</v>
      </c>
      <c r="O9" s="6">
        <f t="shared" ref="O9:O16" si="4">1/N9</f>
        <v>3.8502720576607192</v>
      </c>
      <c r="P9" s="3">
        <f t="shared" ref="P9:P16" si="5">IF(O9&gt;21,"",N9)</f>
        <v>0.25972190666639866</v>
      </c>
      <c r="Q9" s="3">
        <f>IF(ISNUMBER(P9),SUMIF(A:A,A9,P:P),"")</f>
        <v>0.92443138703025629</v>
      </c>
      <c r="R9" s="3">
        <f t="shared" ref="R9:R16" si="6">IFERROR(P9*(1/Q9),"")</f>
        <v>0.28095314623701551</v>
      </c>
      <c r="S9" s="7">
        <f t="shared" ref="S9:S16" si="7">IFERROR(1/R9,"")</f>
        <v>3.5593123387071373</v>
      </c>
    </row>
    <row r="10" spans="1:19" x14ac:dyDescent="0.3">
      <c r="A10" s="1">
        <v>11</v>
      </c>
      <c r="B10" s="5">
        <v>0.63472222222222219</v>
      </c>
      <c r="C10" s="1" t="s">
        <v>19</v>
      </c>
      <c r="D10" s="1">
        <v>1</v>
      </c>
      <c r="E10" s="1">
        <v>4</v>
      </c>
      <c r="F10" s="1" t="s">
        <v>23</v>
      </c>
      <c r="G10" s="1">
        <v>61.83</v>
      </c>
      <c r="H10" s="1">
        <f>1+COUNTIFS(A:A,A10,G:G,"&gt;"&amp;G10)</f>
        <v>2</v>
      </c>
      <c r="I10" s="2">
        <f>AVERAGEIF(A:A,A10,G:G)</f>
        <v>49.447500000000005</v>
      </c>
      <c r="J10" s="2">
        <f t="shared" si="0"/>
        <v>12.382499999999993</v>
      </c>
      <c r="K10" s="2">
        <f t="shared" si="1"/>
        <v>102.38249999999999</v>
      </c>
      <c r="L10" s="2">
        <f t="shared" si="2"/>
        <v>465.42455009343564</v>
      </c>
      <c r="M10" s="2">
        <f>SUMIF(A:A,A10,L:L)</f>
        <v>2204.1424708510594</v>
      </c>
      <c r="N10" s="3">
        <f t="shared" si="3"/>
        <v>0.21115901365201986</v>
      </c>
      <c r="O10" s="6">
        <f t="shared" si="4"/>
        <v>4.7357675275371056</v>
      </c>
      <c r="P10" s="3">
        <f t="shared" si="5"/>
        <v>0.21115901365201986</v>
      </c>
      <c r="Q10" s="3">
        <f>IF(ISNUMBER(P10),SUMIF(A:A,A10,P:P),"")</f>
        <v>0.92443138703025629</v>
      </c>
      <c r="R10" s="3">
        <f t="shared" si="6"/>
        <v>0.22842042861652503</v>
      </c>
      <c r="S10" s="7">
        <f t="shared" si="7"/>
        <v>4.3778921441339733</v>
      </c>
    </row>
    <row r="11" spans="1:19" x14ac:dyDescent="0.3">
      <c r="A11" s="1">
        <v>11</v>
      </c>
      <c r="B11" s="5">
        <v>0.63472222222222219</v>
      </c>
      <c r="C11" s="1" t="s">
        <v>19</v>
      </c>
      <c r="D11" s="1">
        <v>1</v>
      </c>
      <c r="E11" s="1">
        <v>1</v>
      </c>
      <c r="F11" s="1" t="s">
        <v>20</v>
      </c>
      <c r="G11" s="1">
        <v>58.41</v>
      </c>
      <c r="H11" s="1">
        <f>1+COUNTIFS(A:A,A11,G:G,"&gt;"&amp;G11)</f>
        <v>3</v>
      </c>
      <c r="I11" s="2">
        <f>AVERAGEIF(A:A,A11,G:G)</f>
        <v>49.447500000000005</v>
      </c>
      <c r="J11" s="2">
        <f t="shared" si="0"/>
        <v>8.9624999999999915</v>
      </c>
      <c r="K11" s="2">
        <f t="shared" si="1"/>
        <v>98.962499999999991</v>
      </c>
      <c r="L11" s="2">
        <f t="shared" si="2"/>
        <v>379.08103693609405</v>
      </c>
      <c r="M11" s="2">
        <f>SUMIF(A:A,A11,L:L)</f>
        <v>2204.1424708510594</v>
      </c>
      <c r="N11" s="3">
        <f t="shared" si="3"/>
        <v>0.17198572322311087</v>
      </c>
      <c r="O11" s="6">
        <f t="shared" si="4"/>
        <v>5.8144361128320874</v>
      </c>
      <c r="P11" s="3">
        <f t="shared" si="5"/>
        <v>0.17198572322311087</v>
      </c>
      <c r="Q11" s="3">
        <f>IF(ISNUMBER(P11),SUMIF(A:A,A11,P:P),"")</f>
        <v>0.92443138703025629</v>
      </c>
      <c r="R11" s="3">
        <f t="shared" si="6"/>
        <v>0.18604487648955373</v>
      </c>
      <c r="S11" s="7">
        <f t="shared" si="7"/>
        <v>5.3750472405841778</v>
      </c>
    </row>
    <row r="12" spans="1:19" x14ac:dyDescent="0.3">
      <c r="A12" s="1">
        <v>11</v>
      </c>
      <c r="B12" s="5">
        <v>0.63472222222222219</v>
      </c>
      <c r="C12" s="1" t="s">
        <v>19</v>
      </c>
      <c r="D12" s="1">
        <v>1</v>
      </c>
      <c r="E12" s="1">
        <v>3</v>
      </c>
      <c r="F12" s="1" t="s">
        <v>22</v>
      </c>
      <c r="G12" s="1">
        <v>52.03</v>
      </c>
      <c r="H12" s="1">
        <f>1+COUNTIFS(A:A,A12,G:G,"&gt;"&amp;G12)</f>
        <v>4</v>
      </c>
      <c r="I12" s="2">
        <f>AVERAGEIF(A:A,A12,G:G)</f>
        <v>49.447500000000005</v>
      </c>
      <c r="J12" s="2">
        <f t="shared" si="0"/>
        <v>2.582499999999996</v>
      </c>
      <c r="K12" s="2">
        <f t="shared" si="1"/>
        <v>92.582499999999996</v>
      </c>
      <c r="L12" s="2">
        <f t="shared" si="2"/>
        <v>258.51403849550104</v>
      </c>
      <c r="M12" s="2">
        <f>SUMIF(A:A,A12,L:L)</f>
        <v>2204.1424708510594</v>
      </c>
      <c r="N12" s="3">
        <f t="shared" si="3"/>
        <v>0.11728553934886254</v>
      </c>
      <c r="O12" s="6">
        <f t="shared" si="4"/>
        <v>8.5262002933330781</v>
      </c>
      <c r="P12" s="3">
        <f t="shared" si="5"/>
        <v>0.11728553934886254</v>
      </c>
      <c r="Q12" s="3">
        <f>IF(ISNUMBER(P12),SUMIF(A:A,A12,P:P),"")</f>
        <v>0.92443138703025629</v>
      </c>
      <c r="R12" s="3">
        <f t="shared" si="6"/>
        <v>0.12687316873309912</v>
      </c>
      <c r="S12" s="7">
        <f t="shared" si="7"/>
        <v>7.8818871632636736</v>
      </c>
    </row>
    <row r="13" spans="1:19" x14ac:dyDescent="0.3">
      <c r="A13" s="1">
        <v>11</v>
      </c>
      <c r="B13" s="5">
        <v>0.63472222222222219</v>
      </c>
      <c r="C13" s="1" t="s">
        <v>19</v>
      </c>
      <c r="D13" s="1">
        <v>1</v>
      </c>
      <c r="E13" s="1">
        <v>5</v>
      </c>
      <c r="F13" s="1" t="s">
        <v>24</v>
      </c>
      <c r="G13" s="1">
        <v>46.86</v>
      </c>
      <c r="H13" s="1">
        <f>1+COUNTIFS(A:A,A13,G:G,"&gt;"&amp;G13)</f>
        <v>5</v>
      </c>
      <c r="I13" s="2">
        <f>AVERAGEIF(A:A,A13,G:G)</f>
        <v>49.447500000000005</v>
      </c>
      <c r="J13" s="2">
        <f t="shared" si="0"/>
        <v>-2.5875000000000057</v>
      </c>
      <c r="K13" s="2">
        <f t="shared" si="1"/>
        <v>87.412499999999994</v>
      </c>
      <c r="L13" s="2">
        <f t="shared" si="2"/>
        <v>189.56841720071273</v>
      </c>
      <c r="M13" s="2">
        <f>SUMIF(A:A,A13,L:L)</f>
        <v>2204.1424708510594</v>
      </c>
      <c r="N13" s="3">
        <f t="shared" si="3"/>
        <v>8.6005519020518173E-2</v>
      </c>
      <c r="O13" s="6">
        <f t="shared" si="4"/>
        <v>11.627160807685282</v>
      </c>
      <c r="P13" s="3">
        <f t="shared" si="5"/>
        <v>8.6005519020518173E-2</v>
      </c>
      <c r="Q13" s="3">
        <f>IF(ISNUMBER(P13),SUMIF(A:A,A13,P:P),"")</f>
        <v>0.92443138703025629</v>
      </c>
      <c r="R13" s="3">
        <f t="shared" si="6"/>
        <v>9.3036130346906165E-2</v>
      </c>
      <c r="S13" s="7">
        <f t="shared" si="7"/>
        <v>10.748512392672339</v>
      </c>
    </row>
    <row r="14" spans="1:19" x14ac:dyDescent="0.3">
      <c r="A14" s="1">
        <v>11</v>
      </c>
      <c r="B14" s="5">
        <v>0.63472222222222219</v>
      </c>
      <c r="C14" s="1" t="s">
        <v>19</v>
      </c>
      <c r="D14" s="1">
        <v>1</v>
      </c>
      <c r="E14" s="1">
        <v>7</v>
      </c>
      <c r="F14" s="1" t="s">
        <v>26</v>
      </c>
      <c r="G14" s="1">
        <v>45.29</v>
      </c>
      <c r="H14" s="1">
        <f>1+COUNTIFS(A:A,A14,G:G,"&gt;"&amp;G14)</f>
        <v>6</v>
      </c>
      <c r="I14" s="2">
        <f>AVERAGEIF(A:A,A14,G:G)</f>
        <v>49.447500000000005</v>
      </c>
      <c r="J14" s="2">
        <f t="shared" si="0"/>
        <v>-4.157500000000006</v>
      </c>
      <c r="K14" s="2">
        <f t="shared" si="1"/>
        <v>85.842500000000001</v>
      </c>
      <c r="L14" s="2">
        <f t="shared" si="2"/>
        <v>172.52635372157351</v>
      </c>
      <c r="M14" s="2">
        <f>SUMIF(A:A,A14,L:L)</f>
        <v>2204.1424708510594</v>
      </c>
      <c r="N14" s="3">
        <f t="shared" si="3"/>
        <v>7.8273685119346195E-2</v>
      </c>
      <c r="O14" s="6">
        <f t="shared" si="4"/>
        <v>12.775685704273032</v>
      </c>
      <c r="P14" s="3">
        <f t="shared" si="5"/>
        <v>7.8273685119346195E-2</v>
      </c>
      <c r="Q14" s="3">
        <f>IF(ISNUMBER(P14),SUMIF(A:A,A14,P:P),"")</f>
        <v>0.92443138703025629</v>
      </c>
      <c r="R14" s="3">
        <f t="shared" si="6"/>
        <v>8.4672249576900546E-2</v>
      </c>
      <c r="S14" s="7">
        <f t="shared" si="7"/>
        <v>11.810244855863735</v>
      </c>
    </row>
    <row r="15" spans="1:19" x14ac:dyDescent="0.3">
      <c r="A15" s="1">
        <v>11</v>
      </c>
      <c r="B15" s="5">
        <v>0.63472222222222219</v>
      </c>
      <c r="C15" s="1" t="s">
        <v>19</v>
      </c>
      <c r="D15" s="1">
        <v>1</v>
      </c>
      <c r="E15" s="1">
        <v>8</v>
      </c>
      <c r="F15" s="1" t="s">
        <v>27</v>
      </c>
      <c r="G15" s="1">
        <v>35.6</v>
      </c>
      <c r="H15" s="1">
        <f>1+COUNTIFS(A:A,A15,G:G,"&gt;"&amp;G15)</f>
        <v>7</v>
      </c>
      <c r="I15" s="2">
        <f>AVERAGEIF(A:A,A15,G:G)</f>
        <v>49.447500000000005</v>
      </c>
      <c r="J15" s="2">
        <f t="shared" si="0"/>
        <v>-13.847500000000004</v>
      </c>
      <c r="K15" s="2">
        <f t="shared" si="1"/>
        <v>76.152500000000003</v>
      </c>
      <c r="L15" s="2">
        <f t="shared" si="2"/>
        <v>96.462082146217753</v>
      </c>
      <c r="M15" s="2">
        <f>SUMIF(A:A,A15,L:L)</f>
        <v>2204.1424708510594</v>
      </c>
      <c r="N15" s="3">
        <f t="shared" si="3"/>
        <v>4.3763995940322313E-2</v>
      </c>
      <c r="O15" s="6">
        <f t="shared" si="4"/>
        <v>22.849833030869146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11</v>
      </c>
      <c r="B16" s="5">
        <v>0.63472222222222219</v>
      </c>
      <c r="C16" s="1" t="s">
        <v>19</v>
      </c>
      <c r="D16" s="1">
        <v>1</v>
      </c>
      <c r="E16" s="1">
        <v>6</v>
      </c>
      <c r="F16" s="1" t="s">
        <v>25</v>
      </c>
      <c r="G16" s="1">
        <v>30.28</v>
      </c>
      <c r="H16" s="1">
        <f>1+COUNTIFS(A:A,A16,G:G,"&gt;"&amp;G16)</f>
        <v>8</v>
      </c>
      <c r="I16" s="2">
        <f>AVERAGEIF(A:A,A16,G:G)</f>
        <v>49.447500000000005</v>
      </c>
      <c r="J16" s="2">
        <f t="shared" si="0"/>
        <v>-19.167500000000004</v>
      </c>
      <c r="K16" s="2">
        <f t="shared" si="1"/>
        <v>70.832499999999996</v>
      </c>
      <c r="L16" s="2">
        <f t="shared" si="2"/>
        <v>70.101907163700773</v>
      </c>
      <c r="M16" s="2">
        <f>SUMIF(A:A,A16,L:L)</f>
        <v>2204.1424708510594</v>
      </c>
      <c r="N16" s="3">
        <f t="shared" si="3"/>
        <v>3.1804617029421493E-2</v>
      </c>
      <c r="O16" s="6">
        <f t="shared" si="4"/>
        <v>31.44197583246892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20</v>
      </c>
      <c r="B17" s="5">
        <v>0.68333333333333324</v>
      </c>
      <c r="C17" s="1" t="s">
        <v>19</v>
      </c>
      <c r="D17" s="1">
        <v>3</v>
      </c>
      <c r="E17" s="1">
        <v>7</v>
      </c>
      <c r="F17" s="1" t="s">
        <v>34</v>
      </c>
      <c r="G17" s="1">
        <v>62.11</v>
      </c>
      <c r="H17" s="1">
        <f>1+COUNTIFS(A:A,A17,G:G,"&gt;"&amp;G17)</f>
        <v>1</v>
      </c>
      <c r="I17" s="2">
        <f>AVERAGEIF(A:A,A17,G:G)</f>
        <v>50.094999999999992</v>
      </c>
      <c r="J17" s="2">
        <f t="shared" ref="J17:J26" si="8">G17-I17</f>
        <v>12.015000000000008</v>
      </c>
      <c r="K17" s="2">
        <f t="shared" ref="K17:K26" si="9">90+J17</f>
        <v>102.01500000000001</v>
      </c>
      <c r="L17" s="2">
        <f t="shared" ref="L17:L26" si="10">EXP(0.06*K17)</f>
        <v>455.2742570000546</v>
      </c>
      <c r="M17" s="2">
        <f>SUMIF(A:A,A17,L:L)</f>
        <v>2779.725812325079</v>
      </c>
      <c r="N17" s="3">
        <f t="shared" ref="N17:N26" si="11">L17/M17</f>
        <v>0.16378387212918821</v>
      </c>
      <c r="O17" s="6">
        <f t="shared" ref="O17:O26" si="12">1/N17</f>
        <v>6.1056072676754614</v>
      </c>
      <c r="P17" s="3">
        <f t="shared" ref="P17:P26" si="13">IF(O17&gt;21,"",N17)</f>
        <v>0.16378387212918821</v>
      </c>
      <c r="Q17" s="3">
        <f>IF(ISNUMBER(P17),SUMIF(A:A,A17,P:P),"")</f>
        <v>0.96305258792479176</v>
      </c>
      <c r="R17" s="3">
        <f t="shared" ref="R17:R26" si="14">IFERROR(P17*(1/Q17),"")</f>
        <v>0.17006742329836164</v>
      </c>
      <c r="S17" s="7">
        <f t="shared" ref="S17:S26" si="15">IFERROR(1/R17,"")</f>
        <v>5.8800208799872706</v>
      </c>
    </row>
    <row r="18" spans="1:19" x14ac:dyDescent="0.3">
      <c r="A18" s="1">
        <v>20</v>
      </c>
      <c r="B18" s="5">
        <v>0.68333333333333324</v>
      </c>
      <c r="C18" s="1" t="s">
        <v>19</v>
      </c>
      <c r="D18" s="1">
        <v>3</v>
      </c>
      <c r="E18" s="1">
        <v>3</v>
      </c>
      <c r="F18" s="1" t="s">
        <v>30</v>
      </c>
      <c r="G18" s="1">
        <v>61.03</v>
      </c>
      <c r="H18" s="1">
        <f>1+COUNTIFS(A:A,A18,G:G,"&gt;"&amp;G18)</f>
        <v>2</v>
      </c>
      <c r="I18" s="2">
        <f>AVERAGEIF(A:A,A18,G:G)</f>
        <v>50.094999999999992</v>
      </c>
      <c r="J18" s="2">
        <f t="shared" si="8"/>
        <v>10.935000000000009</v>
      </c>
      <c r="K18" s="2">
        <f t="shared" si="9"/>
        <v>100.935</v>
      </c>
      <c r="L18" s="2">
        <f t="shared" si="10"/>
        <v>426.70802621972518</v>
      </c>
      <c r="M18" s="2">
        <f>SUMIF(A:A,A18,L:L)</f>
        <v>2779.725812325079</v>
      </c>
      <c r="N18" s="3">
        <f t="shared" si="11"/>
        <v>0.15350723597548233</v>
      </c>
      <c r="O18" s="6">
        <f t="shared" si="12"/>
        <v>6.5143508945709678</v>
      </c>
      <c r="P18" s="3">
        <f t="shared" si="13"/>
        <v>0.15350723597548233</v>
      </c>
      <c r="Q18" s="3">
        <f>IF(ISNUMBER(P18),SUMIF(A:A,A18,P:P),"")</f>
        <v>0.96305258792479176</v>
      </c>
      <c r="R18" s="3">
        <f t="shared" si="14"/>
        <v>0.15939652507062288</v>
      </c>
      <c r="S18" s="7">
        <f t="shared" si="15"/>
        <v>6.2736624876667539</v>
      </c>
    </row>
    <row r="19" spans="1:19" x14ac:dyDescent="0.3">
      <c r="A19" s="1">
        <v>20</v>
      </c>
      <c r="B19" s="5">
        <v>0.68333333333333324</v>
      </c>
      <c r="C19" s="1" t="s">
        <v>19</v>
      </c>
      <c r="D19" s="1">
        <v>3</v>
      </c>
      <c r="E19" s="1">
        <v>5</v>
      </c>
      <c r="F19" s="1" t="s">
        <v>32</v>
      </c>
      <c r="G19" s="1">
        <v>59.58</v>
      </c>
      <c r="H19" s="1">
        <f>1+COUNTIFS(A:A,A19,G:G,"&gt;"&amp;G19)</f>
        <v>3</v>
      </c>
      <c r="I19" s="2">
        <f>AVERAGEIF(A:A,A19,G:G)</f>
        <v>50.094999999999992</v>
      </c>
      <c r="J19" s="2">
        <f t="shared" si="8"/>
        <v>9.4850000000000065</v>
      </c>
      <c r="K19" s="2">
        <f t="shared" si="9"/>
        <v>99.485000000000014</v>
      </c>
      <c r="L19" s="2">
        <f t="shared" si="10"/>
        <v>391.15347415845315</v>
      </c>
      <c r="M19" s="2">
        <f>SUMIF(A:A,A19,L:L)</f>
        <v>2779.725812325079</v>
      </c>
      <c r="N19" s="3">
        <f t="shared" si="11"/>
        <v>0.14071656723267825</v>
      </c>
      <c r="O19" s="6">
        <f t="shared" si="12"/>
        <v>7.1064837614072536</v>
      </c>
      <c r="P19" s="3">
        <f t="shared" si="13"/>
        <v>0.14071656723267825</v>
      </c>
      <c r="Q19" s="3">
        <f>IF(ISNUMBER(P19),SUMIF(A:A,A19,P:P),"")</f>
        <v>0.96305258792479176</v>
      </c>
      <c r="R19" s="3">
        <f t="shared" si="14"/>
        <v>0.1461151436557557</v>
      </c>
      <c r="S19" s="7">
        <f t="shared" si="15"/>
        <v>6.8439175774687637</v>
      </c>
    </row>
    <row r="20" spans="1:19" x14ac:dyDescent="0.3">
      <c r="A20" s="1">
        <v>20</v>
      </c>
      <c r="B20" s="5">
        <v>0.68333333333333324</v>
      </c>
      <c r="C20" s="1" t="s">
        <v>19</v>
      </c>
      <c r="D20" s="1">
        <v>3</v>
      </c>
      <c r="E20" s="1">
        <v>4</v>
      </c>
      <c r="F20" s="1" t="s">
        <v>31</v>
      </c>
      <c r="G20" s="1">
        <v>56.73</v>
      </c>
      <c r="H20" s="1">
        <f>1+COUNTIFS(A:A,A20,G:G,"&gt;"&amp;G20)</f>
        <v>4</v>
      </c>
      <c r="I20" s="2">
        <f>AVERAGEIF(A:A,A20,G:G)</f>
        <v>50.094999999999992</v>
      </c>
      <c r="J20" s="2">
        <f t="shared" si="8"/>
        <v>6.6350000000000051</v>
      </c>
      <c r="K20" s="2">
        <f t="shared" si="9"/>
        <v>96.635000000000005</v>
      </c>
      <c r="L20" s="2">
        <f t="shared" si="10"/>
        <v>329.67258655911775</v>
      </c>
      <c r="M20" s="2">
        <f>SUMIF(A:A,A20,L:L)</f>
        <v>2779.725812325079</v>
      </c>
      <c r="N20" s="3">
        <f t="shared" si="11"/>
        <v>0.11859895860857075</v>
      </c>
      <c r="O20" s="6">
        <f t="shared" si="12"/>
        <v>8.4317772409827327</v>
      </c>
      <c r="P20" s="3">
        <f t="shared" si="13"/>
        <v>0.11859895860857075</v>
      </c>
      <c r="Q20" s="3">
        <f>IF(ISNUMBER(P20),SUMIF(A:A,A20,P:P),"")</f>
        <v>0.96305258792479176</v>
      </c>
      <c r="R20" s="3">
        <f t="shared" si="14"/>
        <v>0.12314899528397567</v>
      </c>
      <c r="S20" s="7">
        <f t="shared" si="15"/>
        <v>8.1202448927337816</v>
      </c>
    </row>
    <row r="21" spans="1:19" x14ac:dyDescent="0.3">
      <c r="A21" s="1">
        <v>20</v>
      </c>
      <c r="B21" s="5">
        <v>0.68333333333333324</v>
      </c>
      <c r="C21" s="1" t="s">
        <v>19</v>
      </c>
      <c r="D21" s="1">
        <v>3</v>
      </c>
      <c r="E21" s="1">
        <v>6</v>
      </c>
      <c r="F21" s="1" t="s">
        <v>33</v>
      </c>
      <c r="G21" s="1">
        <v>56.46</v>
      </c>
      <c r="H21" s="1">
        <f>1+COUNTIFS(A:A,A21,G:G,"&gt;"&amp;G21)</f>
        <v>5</v>
      </c>
      <c r="I21" s="2">
        <f>AVERAGEIF(A:A,A21,G:G)</f>
        <v>50.094999999999992</v>
      </c>
      <c r="J21" s="2">
        <f t="shared" si="8"/>
        <v>6.3650000000000091</v>
      </c>
      <c r="K21" s="2">
        <f t="shared" si="9"/>
        <v>96.365000000000009</v>
      </c>
      <c r="L21" s="2">
        <f t="shared" si="10"/>
        <v>324.3749176346609</v>
      </c>
      <c r="M21" s="2">
        <f>SUMIF(A:A,A21,L:L)</f>
        <v>2779.725812325079</v>
      </c>
      <c r="N21" s="3">
        <f t="shared" si="11"/>
        <v>0.11669313433591501</v>
      </c>
      <c r="O21" s="6">
        <f t="shared" si="12"/>
        <v>8.5694844490283515</v>
      </c>
      <c r="P21" s="3">
        <f t="shared" si="13"/>
        <v>0.11669313433591501</v>
      </c>
      <c r="Q21" s="3">
        <f>IF(ISNUMBER(P21),SUMIF(A:A,A21,P:P),"")</f>
        <v>0.96305258792479176</v>
      </c>
      <c r="R21" s="3">
        <f t="shared" si="14"/>
        <v>0.12117005426190496</v>
      </c>
      <c r="S21" s="7">
        <f t="shared" si="15"/>
        <v>8.2528641758180115</v>
      </c>
    </row>
    <row r="22" spans="1:19" x14ac:dyDescent="0.3">
      <c r="A22" s="1">
        <v>20</v>
      </c>
      <c r="B22" s="5">
        <v>0.68333333333333324</v>
      </c>
      <c r="C22" s="1" t="s">
        <v>19</v>
      </c>
      <c r="D22" s="1">
        <v>3</v>
      </c>
      <c r="E22" s="1">
        <v>1</v>
      </c>
      <c r="F22" s="1" t="s">
        <v>28</v>
      </c>
      <c r="G22" s="1">
        <v>56.43</v>
      </c>
      <c r="H22" s="1">
        <f>1+COUNTIFS(A:A,A22,G:G,"&gt;"&amp;G22)</f>
        <v>6</v>
      </c>
      <c r="I22" s="2">
        <f>AVERAGEIF(A:A,A22,G:G)</f>
        <v>50.094999999999992</v>
      </c>
      <c r="J22" s="2">
        <f t="shared" si="8"/>
        <v>6.335000000000008</v>
      </c>
      <c r="K22" s="2">
        <f t="shared" si="9"/>
        <v>96.335000000000008</v>
      </c>
      <c r="L22" s="2">
        <f t="shared" si="10"/>
        <v>323.79156795513438</v>
      </c>
      <c r="M22" s="2">
        <f>SUMIF(A:A,A22,L:L)</f>
        <v>2779.725812325079</v>
      </c>
      <c r="N22" s="3">
        <f t="shared" si="11"/>
        <v>0.11648327562361324</v>
      </c>
      <c r="O22" s="6">
        <f t="shared" si="12"/>
        <v>8.5849234119347013</v>
      </c>
      <c r="P22" s="3">
        <f t="shared" si="13"/>
        <v>0.11648327562361324</v>
      </c>
      <c r="Q22" s="3">
        <f>IF(ISNUMBER(P22),SUMIF(A:A,A22,P:P),"")</f>
        <v>0.96305258792479176</v>
      </c>
      <c r="R22" s="3">
        <f t="shared" si="14"/>
        <v>0.12095214434199707</v>
      </c>
      <c r="S22" s="7">
        <f t="shared" si="15"/>
        <v>8.2677327089998478</v>
      </c>
    </row>
    <row r="23" spans="1:19" x14ac:dyDescent="0.3">
      <c r="A23" s="1">
        <v>20</v>
      </c>
      <c r="B23" s="5">
        <v>0.68333333333333324</v>
      </c>
      <c r="C23" s="1" t="s">
        <v>19</v>
      </c>
      <c r="D23" s="1">
        <v>3</v>
      </c>
      <c r="E23" s="1">
        <v>2</v>
      </c>
      <c r="F23" s="1" t="s">
        <v>29</v>
      </c>
      <c r="G23" s="1">
        <v>54.05</v>
      </c>
      <c r="H23" s="1">
        <f>1+COUNTIFS(A:A,A23,G:G,"&gt;"&amp;G23)</f>
        <v>7</v>
      </c>
      <c r="I23" s="2">
        <f>AVERAGEIF(A:A,A23,G:G)</f>
        <v>50.094999999999992</v>
      </c>
      <c r="J23" s="2">
        <f t="shared" si="8"/>
        <v>3.9550000000000054</v>
      </c>
      <c r="K23" s="2">
        <f t="shared" si="9"/>
        <v>93.955000000000013</v>
      </c>
      <c r="L23" s="2">
        <f t="shared" si="10"/>
        <v>280.70379414429038</v>
      </c>
      <c r="M23" s="2">
        <f>SUMIF(A:A,A23,L:L)</f>
        <v>2779.725812325079</v>
      </c>
      <c r="N23" s="3">
        <f t="shared" si="11"/>
        <v>0.10098254759504427</v>
      </c>
      <c r="O23" s="6">
        <f t="shared" si="12"/>
        <v>9.902701247052665</v>
      </c>
      <c r="P23" s="3">
        <f t="shared" si="13"/>
        <v>0.10098254759504427</v>
      </c>
      <c r="Q23" s="3">
        <f>IF(ISNUMBER(P23),SUMIF(A:A,A23,P:P),"")</f>
        <v>0.96305258792479176</v>
      </c>
      <c r="R23" s="3">
        <f t="shared" si="14"/>
        <v>0.10485673249956561</v>
      </c>
      <c r="S23" s="7">
        <f t="shared" si="15"/>
        <v>9.5368220634201322</v>
      </c>
    </row>
    <row r="24" spans="1:19" x14ac:dyDescent="0.3">
      <c r="A24" s="1">
        <v>20</v>
      </c>
      <c r="B24" s="5">
        <v>0.68333333333333324</v>
      </c>
      <c r="C24" s="1" t="s">
        <v>19</v>
      </c>
      <c r="D24" s="1">
        <v>3</v>
      </c>
      <c r="E24" s="1">
        <v>8</v>
      </c>
      <c r="F24" s="1" t="s">
        <v>35</v>
      </c>
      <c r="G24" s="1">
        <v>43.08</v>
      </c>
      <c r="H24" s="1">
        <f>1+COUNTIFS(A:A,A24,G:G,"&gt;"&amp;G24)</f>
        <v>8</v>
      </c>
      <c r="I24" s="2">
        <f>AVERAGEIF(A:A,A24,G:G)</f>
        <v>50.094999999999992</v>
      </c>
      <c r="J24" s="2">
        <f t="shared" si="8"/>
        <v>-7.0149999999999935</v>
      </c>
      <c r="K24" s="2">
        <f t="shared" si="9"/>
        <v>82.985000000000014</v>
      </c>
      <c r="L24" s="2">
        <f t="shared" si="10"/>
        <v>145.34351360957524</v>
      </c>
      <c r="M24" s="2">
        <f>SUMIF(A:A,A24,L:L)</f>
        <v>2779.725812325079</v>
      </c>
      <c r="N24" s="3">
        <f t="shared" si="11"/>
        <v>5.2286996424299792E-2</v>
      </c>
      <c r="O24" s="6">
        <f t="shared" si="12"/>
        <v>19.125214075889456</v>
      </c>
      <c r="P24" s="3">
        <f t="shared" si="13"/>
        <v>5.2286996424299792E-2</v>
      </c>
      <c r="Q24" s="3">
        <f>IF(ISNUMBER(P24),SUMIF(A:A,A24,P:P),"")</f>
        <v>0.96305258792479176</v>
      </c>
      <c r="R24" s="3">
        <f t="shared" si="14"/>
        <v>5.4292981587816543E-2</v>
      </c>
      <c r="S24" s="7">
        <f t="shared" si="15"/>
        <v>18.418586910400997</v>
      </c>
    </row>
    <row r="25" spans="1:19" x14ac:dyDescent="0.3">
      <c r="A25" s="1">
        <v>20</v>
      </c>
      <c r="B25" s="5">
        <v>0.68333333333333324</v>
      </c>
      <c r="C25" s="1" t="s">
        <v>19</v>
      </c>
      <c r="D25" s="1">
        <v>3</v>
      </c>
      <c r="E25" s="1">
        <v>10</v>
      </c>
      <c r="F25" s="1" t="s">
        <v>37</v>
      </c>
      <c r="G25" s="1">
        <v>25.76</v>
      </c>
      <c r="H25" s="1">
        <f>1+COUNTIFS(A:A,A25,G:G,"&gt;"&amp;G25)</f>
        <v>9</v>
      </c>
      <c r="I25" s="2">
        <f>AVERAGEIF(A:A,A25,G:G)</f>
        <v>50.094999999999992</v>
      </c>
      <c r="J25" s="2">
        <f t="shared" si="8"/>
        <v>-24.33499999999999</v>
      </c>
      <c r="K25" s="2">
        <f t="shared" si="9"/>
        <v>65.665000000000006</v>
      </c>
      <c r="L25" s="2">
        <f t="shared" si="10"/>
        <v>51.413459697481308</v>
      </c>
      <c r="M25" s="2">
        <f>SUMIF(A:A,A25,L:L)</f>
        <v>2779.725812325079</v>
      </c>
      <c r="N25" s="3">
        <f t="shared" si="11"/>
        <v>1.8495874474208283E-2</v>
      </c>
      <c r="O25" s="6">
        <f t="shared" si="12"/>
        <v>54.066110872154646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20</v>
      </c>
      <c r="B26" s="5">
        <v>0.68333333333333324</v>
      </c>
      <c r="C26" s="1" t="s">
        <v>19</v>
      </c>
      <c r="D26" s="1">
        <v>3</v>
      </c>
      <c r="E26" s="1">
        <v>9</v>
      </c>
      <c r="F26" s="1" t="s">
        <v>36</v>
      </c>
      <c r="G26" s="1">
        <v>25.72</v>
      </c>
      <c r="H26" s="1">
        <f>1+COUNTIFS(A:A,A26,G:G,"&gt;"&amp;G26)</f>
        <v>10</v>
      </c>
      <c r="I26" s="2">
        <f>AVERAGEIF(A:A,A26,G:G)</f>
        <v>50.094999999999992</v>
      </c>
      <c r="J26" s="2">
        <f t="shared" si="8"/>
        <v>-24.374999999999993</v>
      </c>
      <c r="K26" s="2">
        <f t="shared" si="9"/>
        <v>65.625</v>
      </c>
      <c r="L26" s="2">
        <f t="shared" si="10"/>
        <v>51.290215346585704</v>
      </c>
      <c r="M26" s="2">
        <f>SUMIF(A:A,A26,L:L)</f>
        <v>2779.725812325079</v>
      </c>
      <c r="N26" s="3">
        <f t="shared" si="11"/>
        <v>1.8451537600999726E-2</v>
      </c>
      <c r="O26" s="6">
        <f t="shared" si="12"/>
        <v>54.196025373290233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25</v>
      </c>
      <c r="B27" s="5">
        <v>0.73611111111111116</v>
      </c>
      <c r="C27" s="1" t="s">
        <v>19</v>
      </c>
      <c r="D27" s="1">
        <v>5</v>
      </c>
      <c r="E27" s="1">
        <v>8</v>
      </c>
      <c r="F27" s="1" t="s">
        <v>45</v>
      </c>
      <c r="G27" s="1">
        <v>66.56</v>
      </c>
      <c r="H27" s="1">
        <f>1+COUNTIFS(A:A,A27,G:G,"&gt;"&amp;G27)</f>
        <v>1</v>
      </c>
      <c r="I27" s="2">
        <f>AVERAGEIF(A:A,A27,G:G)</f>
        <v>48.610909090909082</v>
      </c>
      <c r="J27" s="2">
        <f t="shared" ref="J27:J42" si="16">G27-I27</f>
        <v>17.94909090909092</v>
      </c>
      <c r="K27" s="2">
        <f t="shared" ref="K27:K42" si="17">90+J27</f>
        <v>107.94909090909093</v>
      </c>
      <c r="L27" s="2">
        <f t="shared" ref="L27:L42" si="18">EXP(0.06*K27)</f>
        <v>649.98250981156912</v>
      </c>
      <c r="M27" s="2">
        <f>SUMIF(A:A,A27,L:L)</f>
        <v>3091.2615325846605</v>
      </c>
      <c r="N27" s="3">
        <f t="shared" ref="N27:N42" si="19">L27/M27</f>
        <v>0.21026448359680094</v>
      </c>
      <c r="O27" s="6">
        <f t="shared" ref="O27:O42" si="20">1/N27</f>
        <v>4.7559149452818694</v>
      </c>
      <c r="P27" s="3">
        <f t="shared" ref="P27:P42" si="21">IF(O27&gt;21,"",N27)</f>
        <v>0.21026448359680094</v>
      </c>
      <c r="Q27" s="3">
        <f>IF(ISNUMBER(P27),SUMIF(A:A,A27,P:P),"")</f>
        <v>0.91736449521600316</v>
      </c>
      <c r="R27" s="3">
        <f t="shared" ref="R27:R42" si="22">IFERROR(P27*(1/Q27),"")</f>
        <v>0.2292049503695823</v>
      </c>
      <c r="S27" s="7">
        <f t="shared" ref="S27:S42" si="23">IFERROR(1/R27,"")</f>
        <v>4.3629075130687474</v>
      </c>
    </row>
    <row r="28" spans="1:19" x14ac:dyDescent="0.3">
      <c r="A28" s="1">
        <v>25</v>
      </c>
      <c r="B28" s="5">
        <v>0.73611111111111116</v>
      </c>
      <c r="C28" s="1" t="s">
        <v>19</v>
      </c>
      <c r="D28" s="1">
        <v>5</v>
      </c>
      <c r="E28" s="1">
        <v>6</v>
      </c>
      <c r="F28" s="1" t="s">
        <v>43</v>
      </c>
      <c r="G28" s="1">
        <v>65.05</v>
      </c>
      <c r="H28" s="1">
        <f>1+COUNTIFS(A:A,A28,G:G,"&gt;"&amp;G28)</f>
        <v>2</v>
      </c>
      <c r="I28" s="2">
        <f>AVERAGEIF(A:A,A28,G:G)</f>
        <v>48.610909090909082</v>
      </c>
      <c r="J28" s="2">
        <f t="shared" si="16"/>
        <v>16.439090909090915</v>
      </c>
      <c r="K28" s="2">
        <f t="shared" si="17"/>
        <v>106.43909090909091</v>
      </c>
      <c r="L28" s="2">
        <f t="shared" si="18"/>
        <v>593.68296893198499</v>
      </c>
      <c r="M28" s="2">
        <f>SUMIF(A:A,A28,L:L)</f>
        <v>3091.2615325846605</v>
      </c>
      <c r="N28" s="3">
        <f t="shared" si="19"/>
        <v>0.19205200293602973</v>
      </c>
      <c r="O28" s="6">
        <f t="shared" si="20"/>
        <v>5.2069230453852038</v>
      </c>
      <c r="P28" s="3">
        <f t="shared" si="21"/>
        <v>0.19205200293602973</v>
      </c>
      <c r="Q28" s="3">
        <f>IF(ISNUMBER(P28),SUMIF(A:A,A28,P:P),"")</f>
        <v>0.91736449521600316</v>
      </c>
      <c r="R28" s="3">
        <f t="shared" si="22"/>
        <v>0.20935190312854765</v>
      </c>
      <c r="S28" s="7">
        <f t="shared" si="23"/>
        <v>4.7766463311583722</v>
      </c>
    </row>
    <row r="29" spans="1:19" x14ac:dyDescent="0.3">
      <c r="A29" s="1">
        <v>25</v>
      </c>
      <c r="B29" s="5">
        <v>0.73611111111111116</v>
      </c>
      <c r="C29" s="1" t="s">
        <v>19</v>
      </c>
      <c r="D29" s="1">
        <v>5</v>
      </c>
      <c r="E29" s="1">
        <v>7</v>
      </c>
      <c r="F29" s="1" t="s">
        <v>44</v>
      </c>
      <c r="G29" s="1">
        <v>60.04</v>
      </c>
      <c r="H29" s="1">
        <f>1+COUNTIFS(A:A,A29,G:G,"&gt;"&amp;G29)</f>
        <v>3</v>
      </c>
      <c r="I29" s="2">
        <f>AVERAGEIF(A:A,A29,G:G)</f>
        <v>48.610909090909082</v>
      </c>
      <c r="J29" s="2">
        <f t="shared" si="16"/>
        <v>11.429090909090917</v>
      </c>
      <c r="K29" s="2">
        <f t="shared" si="17"/>
        <v>101.42909090909092</v>
      </c>
      <c r="L29" s="2">
        <f t="shared" si="18"/>
        <v>439.54735314699519</v>
      </c>
      <c r="M29" s="2">
        <f>SUMIF(A:A,A29,L:L)</f>
        <v>3091.2615325846605</v>
      </c>
      <c r="N29" s="3">
        <f t="shared" si="19"/>
        <v>0.14219028332406466</v>
      </c>
      <c r="O29" s="6">
        <f t="shared" si="20"/>
        <v>7.0328293651466218</v>
      </c>
      <c r="P29" s="3">
        <f t="shared" si="21"/>
        <v>0.14219028332406466</v>
      </c>
      <c r="Q29" s="3">
        <f>IF(ISNUMBER(P29),SUMIF(A:A,A29,P:P),"")</f>
        <v>0.91736449521600316</v>
      </c>
      <c r="R29" s="3">
        <f t="shared" si="22"/>
        <v>0.15499867726032329</v>
      </c>
      <c r="S29" s="7">
        <f t="shared" si="23"/>
        <v>6.4516679604980149</v>
      </c>
    </row>
    <row r="30" spans="1:19" x14ac:dyDescent="0.3">
      <c r="A30" s="1">
        <v>25</v>
      </c>
      <c r="B30" s="5">
        <v>0.73611111111111116</v>
      </c>
      <c r="C30" s="1" t="s">
        <v>19</v>
      </c>
      <c r="D30" s="1">
        <v>5</v>
      </c>
      <c r="E30" s="1">
        <v>2</v>
      </c>
      <c r="F30" s="1" t="s">
        <v>39</v>
      </c>
      <c r="G30" s="1">
        <v>51.3</v>
      </c>
      <c r="H30" s="1">
        <f>1+COUNTIFS(A:A,A30,G:G,"&gt;"&amp;G30)</f>
        <v>4</v>
      </c>
      <c r="I30" s="2">
        <f>AVERAGEIF(A:A,A30,G:G)</f>
        <v>48.610909090909082</v>
      </c>
      <c r="J30" s="2">
        <f t="shared" si="16"/>
        <v>2.6890909090909147</v>
      </c>
      <c r="K30" s="2">
        <f t="shared" si="17"/>
        <v>92.689090909090908</v>
      </c>
      <c r="L30" s="2">
        <f t="shared" si="18"/>
        <v>260.17265141647709</v>
      </c>
      <c r="M30" s="2">
        <f>SUMIF(A:A,A30,L:L)</f>
        <v>3091.2615325846605</v>
      </c>
      <c r="N30" s="3">
        <f t="shared" si="19"/>
        <v>8.4163908059549389E-2</v>
      </c>
      <c r="O30" s="6">
        <f t="shared" si="20"/>
        <v>11.881577543814378</v>
      </c>
      <c r="P30" s="3">
        <f t="shared" si="21"/>
        <v>8.4163908059549389E-2</v>
      </c>
      <c r="Q30" s="3">
        <f>IF(ISNUMBER(P30),SUMIF(A:A,A30,P:P),"")</f>
        <v>0.91736449521600316</v>
      </c>
      <c r="R30" s="3">
        <f t="shared" si="22"/>
        <v>9.1745329690061855E-2</v>
      </c>
      <c r="S30" s="7">
        <f t="shared" si="23"/>
        <v>10.899737385851077</v>
      </c>
    </row>
    <row r="31" spans="1:19" x14ac:dyDescent="0.3">
      <c r="A31" s="1">
        <v>25</v>
      </c>
      <c r="B31" s="5">
        <v>0.73611111111111116</v>
      </c>
      <c r="C31" s="1" t="s">
        <v>19</v>
      </c>
      <c r="D31" s="1">
        <v>5</v>
      </c>
      <c r="E31" s="1">
        <v>9</v>
      </c>
      <c r="F31" s="1" t="s">
        <v>46</v>
      </c>
      <c r="G31" s="1">
        <v>50.08</v>
      </c>
      <c r="H31" s="1">
        <f>1+COUNTIFS(A:A,A31,G:G,"&gt;"&amp;G31)</f>
        <v>5</v>
      </c>
      <c r="I31" s="2">
        <f>AVERAGEIF(A:A,A31,G:G)</f>
        <v>48.610909090909082</v>
      </c>
      <c r="J31" s="2">
        <f t="shared" si="16"/>
        <v>1.4690909090909159</v>
      </c>
      <c r="K31" s="2">
        <f t="shared" si="17"/>
        <v>91.469090909090909</v>
      </c>
      <c r="L31" s="2">
        <f t="shared" si="18"/>
        <v>241.8083462010388</v>
      </c>
      <c r="M31" s="2">
        <f>SUMIF(A:A,A31,L:L)</f>
        <v>3091.2615325846605</v>
      </c>
      <c r="N31" s="3">
        <f t="shared" si="19"/>
        <v>7.8223192587286008E-2</v>
      </c>
      <c r="O31" s="6">
        <f t="shared" si="20"/>
        <v>12.783932321403803</v>
      </c>
      <c r="P31" s="3">
        <f t="shared" si="21"/>
        <v>7.8223192587286008E-2</v>
      </c>
      <c r="Q31" s="3">
        <f>IF(ISNUMBER(P31),SUMIF(A:A,A31,P:P),"")</f>
        <v>0.91736449521600316</v>
      </c>
      <c r="R31" s="3">
        <f t="shared" si="22"/>
        <v>8.526947902956232E-2</v>
      </c>
      <c r="S31" s="7">
        <f t="shared" si="23"/>
        <v>11.727525620900147</v>
      </c>
    </row>
    <row r="32" spans="1:19" x14ac:dyDescent="0.3">
      <c r="A32" s="1">
        <v>25</v>
      </c>
      <c r="B32" s="5">
        <v>0.73611111111111116</v>
      </c>
      <c r="C32" s="1" t="s">
        <v>19</v>
      </c>
      <c r="D32" s="1">
        <v>5</v>
      </c>
      <c r="E32" s="1">
        <v>1</v>
      </c>
      <c r="F32" s="1" t="s">
        <v>38</v>
      </c>
      <c r="G32" s="1">
        <v>49.65</v>
      </c>
      <c r="H32" s="1">
        <f>1+COUNTIFS(A:A,A32,G:G,"&gt;"&amp;G32)</f>
        <v>6</v>
      </c>
      <c r="I32" s="2">
        <f>AVERAGEIF(A:A,A32,G:G)</f>
        <v>48.610909090909082</v>
      </c>
      <c r="J32" s="2">
        <f t="shared" si="16"/>
        <v>1.0390909090909162</v>
      </c>
      <c r="K32" s="2">
        <f t="shared" si="17"/>
        <v>91.039090909090916</v>
      </c>
      <c r="L32" s="2">
        <f t="shared" si="18"/>
        <v>235.64948184762684</v>
      </c>
      <c r="M32" s="2">
        <f>SUMIF(A:A,A32,L:L)</f>
        <v>3091.2615325846605</v>
      </c>
      <c r="N32" s="3">
        <f t="shared" si="19"/>
        <v>7.623084600370128E-2</v>
      </c>
      <c r="O32" s="6">
        <f t="shared" si="20"/>
        <v>13.118049351721039</v>
      </c>
      <c r="P32" s="3">
        <f t="shared" si="21"/>
        <v>7.623084600370128E-2</v>
      </c>
      <c r="Q32" s="3">
        <f>IF(ISNUMBER(P32),SUMIF(A:A,A32,P:P),"")</f>
        <v>0.91736449521600316</v>
      </c>
      <c r="R32" s="3">
        <f t="shared" si="22"/>
        <v>8.3097663361989954E-2</v>
      </c>
      <c r="S32" s="7">
        <f t="shared" si="23"/>
        <v>12.034032721760191</v>
      </c>
    </row>
    <row r="33" spans="1:19" x14ac:dyDescent="0.3">
      <c r="A33" s="1">
        <v>25</v>
      </c>
      <c r="B33" s="5">
        <v>0.73611111111111116</v>
      </c>
      <c r="C33" s="1" t="s">
        <v>19</v>
      </c>
      <c r="D33" s="1">
        <v>5</v>
      </c>
      <c r="E33" s="1">
        <v>11</v>
      </c>
      <c r="F33" s="1" t="s">
        <v>48</v>
      </c>
      <c r="G33" s="1">
        <v>47.87</v>
      </c>
      <c r="H33" s="1">
        <f>1+COUNTIFS(A:A,A33,G:G,"&gt;"&amp;G33)</f>
        <v>7</v>
      </c>
      <c r="I33" s="2">
        <f>AVERAGEIF(A:A,A33,G:G)</f>
        <v>48.610909090909082</v>
      </c>
      <c r="J33" s="2">
        <f t="shared" si="16"/>
        <v>-0.74090909090908497</v>
      </c>
      <c r="K33" s="2">
        <f t="shared" si="17"/>
        <v>89.259090909090915</v>
      </c>
      <c r="L33" s="2">
        <f t="shared" si="18"/>
        <v>211.77946092383365</v>
      </c>
      <c r="M33" s="2">
        <f>SUMIF(A:A,A33,L:L)</f>
        <v>3091.2615325846605</v>
      </c>
      <c r="N33" s="3">
        <f t="shared" si="19"/>
        <v>6.8509072652536446E-2</v>
      </c>
      <c r="O33" s="6">
        <f t="shared" si="20"/>
        <v>14.596606862156621</v>
      </c>
      <c r="P33" s="3">
        <f t="shared" si="21"/>
        <v>6.8509072652536446E-2</v>
      </c>
      <c r="Q33" s="3">
        <f>IF(ISNUMBER(P33),SUMIF(A:A,A33,P:P),"")</f>
        <v>0.91736449521600316</v>
      </c>
      <c r="R33" s="3">
        <f t="shared" si="22"/>
        <v>7.4680318466440382E-2</v>
      </c>
      <c r="S33" s="7">
        <f t="shared" si="23"/>
        <v>13.390408885968757</v>
      </c>
    </row>
    <row r="34" spans="1:19" x14ac:dyDescent="0.3">
      <c r="A34" s="1">
        <v>25</v>
      </c>
      <c r="B34" s="5">
        <v>0.73611111111111116</v>
      </c>
      <c r="C34" s="1" t="s">
        <v>19</v>
      </c>
      <c r="D34" s="1">
        <v>5</v>
      </c>
      <c r="E34" s="1">
        <v>3</v>
      </c>
      <c r="F34" s="1" t="s">
        <v>40</v>
      </c>
      <c r="G34" s="1">
        <v>47.18</v>
      </c>
      <c r="H34" s="1">
        <f>1+COUNTIFS(A:A,A34,G:G,"&gt;"&amp;G34)</f>
        <v>8</v>
      </c>
      <c r="I34" s="2">
        <f>AVERAGEIF(A:A,A34,G:G)</f>
        <v>48.610909090909082</v>
      </c>
      <c r="J34" s="2">
        <f t="shared" si="16"/>
        <v>-1.4309090909090827</v>
      </c>
      <c r="K34" s="2">
        <f t="shared" si="17"/>
        <v>88.569090909090917</v>
      </c>
      <c r="L34" s="2">
        <f t="shared" si="18"/>
        <v>203.19080314064897</v>
      </c>
      <c r="M34" s="2">
        <f>SUMIF(A:A,A34,L:L)</f>
        <v>3091.2615325846605</v>
      </c>
      <c r="N34" s="3">
        <f t="shared" si="19"/>
        <v>6.5730706056034482E-2</v>
      </c>
      <c r="O34" s="6">
        <f t="shared" si="20"/>
        <v>15.213589812157416</v>
      </c>
      <c r="P34" s="3">
        <f t="shared" si="21"/>
        <v>6.5730706056034482E-2</v>
      </c>
      <c r="Q34" s="3">
        <f>IF(ISNUMBER(P34),SUMIF(A:A,A34,P:P),"")</f>
        <v>0.91736449521600316</v>
      </c>
      <c r="R34" s="3">
        <f t="shared" si="22"/>
        <v>7.1651678693491941E-2</v>
      </c>
      <c r="S34" s="7">
        <f t="shared" si="23"/>
        <v>13.956407138453116</v>
      </c>
    </row>
    <row r="35" spans="1:19" x14ac:dyDescent="0.3">
      <c r="A35" s="1">
        <v>25</v>
      </c>
      <c r="B35" s="5">
        <v>0.73611111111111116</v>
      </c>
      <c r="C35" s="1" t="s">
        <v>19</v>
      </c>
      <c r="D35" s="1">
        <v>5</v>
      </c>
      <c r="E35" s="1">
        <v>5</v>
      </c>
      <c r="F35" s="1" t="s">
        <v>42</v>
      </c>
      <c r="G35" s="1">
        <v>36.090000000000003</v>
      </c>
      <c r="H35" s="1">
        <f>1+COUNTIFS(A:A,A35,G:G,"&gt;"&amp;G35)</f>
        <v>9</v>
      </c>
      <c r="I35" s="2">
        <f>AVERAGEIF(A:A,A35,G:G)</f>
        <v>48.610909090909082</v>
      </c>
      <c r="J35" s="2">
        <f t="shared" si="16"/>
        <v>-12.520909090909079</v>
      </c>
      <c r="K35" s="2">
        <f t="shared" si="17"/>
        <v>77.479090909090928</v>
      </c>
      <c r="L35" s="2">
        <f t="shared" si="18"/>
        <v>104.45386122677154</v>
      </c>
      <c r="M35" s="2">
        <f>SUMIF(A:A,A35,L:L)</f>
        <v>3091.2615325846605</v>
      </c>
      <c r="N35" s="3">
        <f t="shared" si="19"/>
        <v>3.3790043361176157E-2</v>
      </c>
      <c r="O35" s="6">
        <f t="shared" si="20"/>
        <v>29.594516624650826</v>
      </c>
      <c r="P35" s="3" t="str">
        <f t="shared" si="21"/>
        <v/>
      </c>
      <c r="Q35" s="3" t="str">
        <f>IF(ISNUMBER(P35),SUMIF(A:A,A35,P:P),"")</f>
        <v/>
      </c>
      <c r="R35" s="3" t="str">
        <f t="shared" si="22"/>
        <v/>
      </c>
      <c r="S35" s="7" t="str">
        <f t="shared" si="23"/>
        <v/>
      </c>
    </row>
    <row r="36" spans="1:19" x14ac:dyDescent="0.3">
      <c r="A36" s="1">
        <v>25</v>
      </c>
      <c r="B36" s="5">
        <v>0.73611111111111116</v>
      </c>
      <c r="C36" s="1" t="s">
        <v>19</v>
      </c>
      <c r="D36" s="1">
        <v>5</v>
      </c>
      <c r="E36" s="1">
        <v>4</v>
      </c>
      <c r="F36" s="1" t="s">
        <v>41</v>
      </c>
      <c r="G36" s="1">
        <v>33.22</v>
      </c>
      <c r="H36" s="1">
        <f>1+COUNTIFS(A:A,A36,G:G,"&gt;"&amp;G36)</f>
        <v>10</v>
      </c>
      <c r="I36" s="2">
        <f>AVERAGEIF(A:A,A36,G:G)</f>
        <v>48.610909090909082</v>
      </c>
      <c r="J36" s="2">
        <f t="shared" si="16"/>
        <v>-15.390909090909084</v>
      </c>
      <c r="K36" s="2">
        <f t="shared" si="17"/>
        <v>74.609090909090924</v>
      </c>
      <c r="L36" s="2">
        <f t="shared" si="18"/>
        <v>87.93038787367459</v>
      </c>
      <c r="M36" s="2">
        <f>SUMIF(A:A,A36,L:L)</f>
        <v>3091.2615325846605</v>
      </c>
      <c r="N36" s="3">
        <f t="shared" si="19"/>
        <v>2.8444823236989068E-2</v>
      </c>
      <c r="O36" s="6">
        <f t="shared" si="20"/>
        <v>35.155781833076055</v>
      </c>
      <c r="P36" s="3" t="str">
        <f t="shared" si="21"/>
        <v/>
      </c>
      <c r="Q36" s="3" t="str">
        <f>IF(ISNUMBER(P36),SUMIF(A:A,A36,P:P),"")</f>
        <v/>
      </c>
      <c r="R36" s="3" t="str">
        <f t="shared" si="22"/>
        <v/>
      </c>
      <c r="S36" s="7" t="str">
        <f t="shared" si="23"/>
        <v/>
      </c>
    </row>
    <row r="37" spans="1:19" x14ac:dyDescent="0.3">
      <c r="A37" s="1">
        <v>25</v>
      </c>
      <c r="B37" s="5">
        <v>0.73611111111111116</v>
      </c>
      <c r="C37" s="1" t="s">
        <v>19</v>
      </c>
      <c r="D37" s="1">
        <v>5</v>
      </c>
      <c r="E37" s="1">
        <v>10</v>
      </c>
      <c r="F37" s="1" t="s">
        <v>47</v>
      </c>
      <c r="G37" s="1">
        <v>27.68</v>
      </c>
      <c r="H37" s="1">
        <f>1+COUNTIFS(A:A,A37,G:G,"&gt;"&amp;G37)</f>
        <v>11</v>
      </c>
      <c r="I37" s="2">
        <f>AVERAGEIF(A:A,A37,G:G)</f>
        <v>48.610909090909082</v>
      </c>
      <c r="J37" s="2">
        <f t="shared" si="16"/>
        <v>-20.930909090909083</v>
      </c>
      <c r="K37" s="2">
        <f t="shared" si="17"/>
        <v>69.069090909090917</v>
      </c>
      <c r="L37" s="2">
        <f t="shared" si="18"/>
        <v>63.063708064040533</v>
      </c>
      <c r="M37" s="2">
        <f>SUMIF(A:A,A37,L:L)</f>
        <v>3091.2615325846605</v>
      </c>
      <c r="N37" s="3">
        <f t="shared" si="19"/>
        <v>2.0400638185832116E-2</v>
      </c>
      <c r="O37" s="6">
        <f t="shared" si="20"/>
        <v>49.018074380363373</v>
      </c>
      <c r="P37" s="3" t="str">
        <f t="shared" si="21"/>
        <v/>
      </c>
      <c r="Q37" s="3" t="str">
        <f>IF(ISNUMBER(P37),SUMIF(A:A,A37,P:P),"")</f>
        <v/>
      </c>
      <c r="R37" s="3" t="str">
        <f t="shared" si="22"/>
        <v/>
      </c>
      <c r="S37" s="7" t="str">
        <f t="shared" si="23"/>
        <v/>
      </c>
    </row>
    <row r="38" spans="1:19" x14ac:dyDescent="0.3">
      <c r="A38" s="1">
        <v>26</v>
      </c>
      <c r="B38" s="5">
        <v>0.76388888888888884</v>
      </c>
      <c r="C38" s="1" t="s">
        <v>19</v>
      </c>
      <c r="D38" s="1">
        <v>6</v>
      </c>
      <c r="E38" s="1">
        <v>1</v>
      </c>
      <c r="F38" s="1" t="s">
        <v>49</v>
      </c>
      <c r="G38" s="1">
        <v>68.010000000000005</v>
      </c>
      <c r="H38" s="1">
        <f>1+COUNTIFS(A:A,A38,G:G,"&gt;"&amp;G38)</f>
        <v>1</v>
      </c>
      <c r="I38" s="2">
        <f>AVERAGEIF(A:A,A38,G:G)</f>
        <v>50.165454545454551</v>
      </c>
      <c r="J38" s="2">
        <f t="shared" si="16"/>
        <v>17.844545454545454</v>
      </c>
      <c r="K38" s="2">
        <f t="shared" si="17"/>
        <v>107.84454545454545</v>
      </c>
      <c r="L38" s="2">
        <f t="shared" si="18"/>
        <v>645.91810756574898</v>
      </c>
      <c r="M38" s="2">
        <f>SUMIF(A:A,A38,L:L)</f>
        <v>2739.2898070297356</v>
      </c>
      <c r="N38" s="3">
        <f t="shared" si="19"/>
        <v>0.2357976530661903</v>
      </c>
      <c r="O38" s="6">
        <f t="shared" si="20"/>
        <v>4.24092431369235</v>
      </c>
      <c r="P38" s="3">
        <f t="shared" si="21"/>
        <v>0.2357976530661903</v>
      </c>
      <c r="Q38" s="3">
        <f>IF(ISNUMBER(P38),SUMIF(A:A,A38,P:P),"")</f>
        <v>0.96571959065134938</v>
      </c>
      <c r="R38" s="3">
        <f t="shared" si="22"/>
        <v>0.24416782609447921</v>
      </c>
      <c r="S38" s="7">
        <f t="shared" si="23"/>
        <v>4.0955436922023312</v>
      </c>
    </row>
    <row r="39" spans="1:19" x14ac:dyDescent="0.3">
      <c r="A39" s="1">
        <v>26</v>
      </c>
      <c r="B39" s="5">
        <v>0.76388888888888884</v>
      </c>
      <c r="C39" s="1" t="s">
        <v>19</v>
      </c>
      <c r="D39" s="1">
        <v>6</v>
      </c>
      <c r="E39" s="1">
        <v>7</v>
      </c>
      <c r="F39" s="1" t="s">
        <v>55</v>
      </c>
      <c r="G39" s="1">
        <v>54.97</v>
      </c>
      <c r="H39" s="1">
        <f>1+COUNTIFS(A:A,A39,G:G,"&gt;"&amp;G39)</f>
        <v>2</v>
      </c>
      <c r="I39" s="2">
        <f>AVERAGEIF(A:A,A39,G:G)</f>
        <v>50.165454545454551</v>
      </c>
      <c r="J39" s="2">
        <f t="shared" si="16"/>
        <v>4.8045454545454476</v>
      </c>
      <c r="K39" s="2">
        <f t="shared" si="17"/>
        <v>94.804545454545448</v>
      </c>
      <c r="L39" s="2">
        <f t="shared" si="18"/>
        <v>295.38297280037983</v>
      </c>
      <c r="M39" s="2">
        <f>SUMIF(A:A,A39,L:L)</f>
        <v>2739.2898070297356</v>
      </c>
      <c r="N39" s="3">
        <f t="shared" si="19"/>
        <v>0.10783195412268892</v>
      </c>
      <c r="O39" s="6">
        <f t="shared" si="20"/>
        <v>9.2736889369752227</v>
      </c>
      <c r="P39" s="3">
        <f t="shared" si="21"/>
        <v>0.10783195412268892</v>
      </c>
      <c r="Q39" s="3">
        <f>IF(ISNUMBER(P39),SUMIF(A:A,A39,P:P),"")</f>
        <v>0.96571959065134938</v>
      </c>
      <c r="R39" s="3">
        <f t="shared" si="22"/>
        <v>0.11165969414575037</v>
      </c>
      <c r="S39" s="7">
        <f t="shared" si="23"/>
        <v>8.9557830840436594</v>
      </c>
    </row>
    <row r="40" spans="1:19" x14ac:dyDescent="0.3">
      <c r="A40" s="1">
        <v>26</v>
      </c>
      <c r="B40" s="5">
        <v>0.76388888888888884</v>
      </c>
      <c r="C40" s="1" t="s">
        <v>19</v>
      </c>
      <c r="D40" s="1">
        <v>6</v>
      </c>
      <c r="E40" s="1">
        <v>3</v>
      </c>
      <c r="F40" s="1" t="s">
        <v>51</v>
      </c>
      <c r="G40" s="1">
        <v>54.18</v>
      </c>
      <c r="H40" s="1">
        <f>1+COUNTIFS(A:A,A40,G:G,"&gt;"&amp;G40)</f>
        <v>3</v>
      </c>
      <c r="I40" s="2">
        <f>AVERAGEIF(A:A,A40,G:G)</f>
        <v>50.165454545454551</v>
      </c>
      <c r="J40" s="2">
        <f t="shared" si="16"/>
        <v>4.0145454545454484</v>
      </c>
      <c r="K40" s="2">
        <f t="shared" si="17"/>
        <v>94.014545454545441</v>
      </c>
      <c r="L40" s="2">
        <f t="shared" si="18"/>
        <v>281.70846588558493</v>
      </c>
      <c r="M40" s="2">
        <f>SUMIF(A:A,A40,L:L)</f>
        <v>2739.2898070297356</v>
      </c>
      <c r="N40" s="3">
        <f t="shared" si="19"/>
        <v>0.1028399642719975</v>
      </c>
      <c r="O40" s="6">
        <f t="shared" si="20"/>
        <v>9.7238462408946216</v>
      </c>
      <c r="P40" s="3">
        <f t="shared" si="21"/>
        <v>0.1028399642719975</v>
      </c>
      <c r="Q40" s="3">
        <f>IF(ISNUMBER(P40),SUMIF(A:A,A40,P:P),"")</f>
        <v>0.96571959065134938</v>
      </c>
      <c r="R40" s="3">
        <f t="shared" si="22"/>
        <v>0.10649050228196674</v>
      </c>
      <c r="S40" s="7">
        <f t="shared" si="23"/>
        <v>9.3905088113134152</v>
      </c>
    </row>
    <row r="41" spans="1:19" x14ac:dyDescent="0.3">
      <c r="A41" s="1">
        <v>26</v>
      </c>
      <c r="B41" s="5">
        <v>0.76388888888888884</v>
      </c>
      <c r="C41" s="1" t="s">
        <v>19</v>
      </c>
      <c r="D41" s="1">
        <v>6</v>
      </c>
      <c r="E41" s="1">
        <v>11</v>
      </c>
      <c r="F41" s="1" t="s">
        <v>59</v>
      </c>
      <c r="G41" s="1">
        <v>52.51</v>
      </c>
      <c r="H41" s="1">
        <f>1+COUNTIFS(A:A,A41,G:G,"&gt;"&amp;G41)</f>
        <v>4</v>
      </c>
      <c r="I41" s="2">
        <f>AVERAGEIF(A:A,A41,G:G)</f>
        <v>50.165454545454551</v>
      </c>
      <c r="J41" s="2">
        <f t="shared" si="16"/>
        <v>2.3445454545454467</v>
      </c>
      <c r="K41" s="2">
        <f t="shared" si="17"/>
        <v>92.344545454545454</v>
      </c>
      <c r="L41" s="2">
        <f t="shared" si="18"/>
        <v>254.8493859362693</v>
      </c>
      <c r="M41" s="2">
        <f>SUMIF(A:A,A41,L:L)</f>
        <v>2739.2898070297356</v>
      </c>
      <c r="N41" s="3">
        <f t="shared" si="19"/>
        <v>9.3034838914180962E-2</v>
      </c>
      <c r="O41" s="6">
        <f t="shared" si="20"/>
        <v>10.74866159463596</v>
      </c>
      <c r="P41" s="3">
        <f t="shared" si="21"/>
        <v>9.3034838914180962E-2</v>
      </c>
      <c r="Q41" s="3">
        <f>IF(ISNUMBER(P41),SUMIF(A:A,A41,P:P),"")</f>
        <v>0.96571959065134938</v>
      </c>
      <c r="R41" s="3">
        <f t="shared" si="22"/>
        <v>9.6337321738944645E-2</v>
      </c>
      <c r="S41" s="7">
        <f t="shared" si="23"/>
        <v>10.380193075221719</v>
      </c>
    </row>
    <row r="42" spans="1:19" x14ac:dyDescent="0.3">
      <c r="A42" s="1">
        <v>26</v>
      </c>
      <c r="B42" s="5">
        <v>0.76388888888888884</v>
      </c>
      <c r="C42" s="1" t="s">
        <v>19</v>
      </c>
      <c r="D42" s="1">
        <v>6</v>
      </c>
      <c r="E42" s="1">
        <v>9</v>
      </c>
      <c r="F42" s="1" t="s">
        <v>57</v>
      </c>
      <c r="G42" s="1">
        <v>52.09</v>
      </c>
      <c r="H42" s="1">
        <f>1+COUNTIFS(A:A,A42,G:G,"&gt;"&amp;G42)</f>
        <v>5</v>
      </c>
      <c r="I42" s="2">
        <f>AVERAGEIF(A:A,A42,G:G)</f>
        <v>50.165454545454551</v>
      </c>
      <c r="J42" s="2">
        <f t="shared" si="16"/>
        <v>1.9245454545454521</v>
      </c>
      <c r="K42" s="2">
        <f t="shared" si="17"/>
        <v>91.924545454545452</v>
      </c>
      <c r="L42" s="2">
        <f t="shared" si="18"/>
        <v>248.5074257223531</v>
      </c>
      <c r="M42" s="2">
        <f>SUMIF(A:A,A42,L:L)</f>
        <v>2739.2898070297356</v>
      </c>
      <c r="N42" s="3">
        <f t="shared" si="19"/>
        <v>9.0719654811483585E-2</v>
      </c>
      <c r="O42" s="6">
        <f t="shared" si="20"/>
        <v>11.022969631862145</v>
      </c>
      <c r="P42" s="3">
        <f t="shared" si="21"/>
        <v>9.0719654811483585E-2</v>
      </c>
      <c r="Q42" s="3">
        <f>IF(ISNUMBER(P42),SUMIF(A:A,A42,P:P),"")</f>
        <v>0.96571959065134938</v>
      </c>
      <c r="R42" s="3">
        <f t="shared" si="22"/>
        <v>9.3939954920346874E-2</v>
      </c>
      <c r="S42" s="7">
        <f t="shared" si="23"/>
        <v>10.645097720644163</v>
      </c>
    </row>
    <row r="43" spans="1:19" x14ac:dyDescent="0.3">
      <c r="A43" s="1">
        <v>26</v>
      </c>
      <c r="B43" s="5">
        <v>0.76388888888888884</v>
      </c>
      <c r="C43" s="1" t="s">
        <v>19</v>
      </c>
      <c r="D43" s="1">
        <v>6</v>
      </c>
      <c r="E43" s="1">
        <v>4</v>
      </c>
      <c r="F43" s="1" t="s">
        <v>52</v>
      </c>
      <c r="G43" s="1">
        <v>51.24</v>
      </c>
      <c r="H43" s="1">
        <f>1+COUNTIFS(A:A,A43,G:G,"&gt;"&amp;G43)</f>
        <v>6</v>
      </c>
      <c r="I43" s="2">
        <f>AVERAGEIF(A:A,A43,G:G)</f>
        <v>50.165454545454551</v>
      </c>
      <c r="J43" s="2">
        <f t="shared" ref="J43:J106" si="24">G43-I43</f>
        <v>1.0745454545454507</v>
      </c>
      <c r="K43" s="2">
        <f t="shared" ref="K43:K106" si="25">90+J43</f>
        <v>91.074545454545444</v>
      </c>
      <c r="L43" s="2">
        <f t="shared" ref="L43:L106" si="26">EXP(0.06*K43)</f>
        <v>236.15130613287329</v>
      </c>
      <c r="M43" s="2">
        <f>SUMIF(A:A,A43,L:L)</f>
        <v>2739.2898070297356</v>
      </c>
      <c r="N43" s="3">
        <f t="shared" ref="N43:N106" si="27">L43/M43</f>
        <v>8.6208952965417224E-2</v>
      </c>
      <c r="O43" s="6">
        <f t="shared" ref="O43:O106" si="28">1/N43</f>
        <v>11.599723295574076</v>
      </c>
      <c r="P43" s="3">
        <f t="shared" ref="P43:P106" si="29">IF(O43&gt;21,"",N43)</f>
        <v>8.6208952965417224E-2</v>
      </c>
      <c r="Q43" s="3">
        <f>IF(ISNUMBER(P43),SUMIF(A:A,A43,P:P),"")</f>
        <v>0.96571959065134938</v>
      </c>
      <c r="R43" s="3">
        <f t="shared" ref="R43:R106" si="30">IFERROR(P43*(1/Q43),"")</f>
        <v>8.9269135471583258E-2</v>
      </c>
      <c r="S43" s="7">
        <f t="shared" ref="S43:S106" si="31">IFERROR(1/R43,"")</f>
        <v>11.202080032670716</v>
      </c>
    </row>
    <row r="44" spans="1:19" x14ac:dyDescent="0.3">
      <c r="A44" s="1">
        <v>26</v>
      </c>
      <c r="B44" s="5">
        <v>0.76388888888888884</v>
      </c>
      <c r="C44" s="1" t="s">
        <v>19</v>
      </c>
      <c r="D44" s="1">
        <v>6</v>
      </c>
      <c r="E44" s="1">
        <v>5</v>
      </c>
      <c r="F44" s="1" t="s">
        <v>53</v>
      </c>
      <c r="G44" s="1">
        <v>47.69</v>
      </c>
      <c r="H44" s="1">
        <f>1+COUNTIFS(A:A,A44,G:G,"&gt;"&amp;G44)</f>
        <v>7</v>
      </c>
      <c r="I44" s="2">
        <f>AVERAGEIF(A:A,A44,G:G)</f>
        <v>50.165454545454551</v>
      </c>
      <c r="J44" s="2">
        <f t="shared" si="24"/>
        <v>-2.4754545454545536</v>
      </c>
      <c r="K44" s="2">
        <f t="shared" si="25"/>
        <v>87.524545454545446</v>
      </c>
      <c r="L44" s="2">
        <f t="shared" si="26"/>
        <v>190.84712736297129</v>
      </c>
      <c r="M44" s="2">
        <f>SUMIF(A:A,A44,L:L)</f>
        <v>2739.2898070297356</v>
      </c>
      <c r="N44" s="3">
        <f t="shared" si="27"/>
        <v>6.9670294422009504E-2</v>
      </c>
      <c r="O44" s="6">
        <f t="shared" si="28"/>
        <v>14.353319564616202</v>
      </c>
      <c r="P44" s="3">
        <f t="shared" si="29"/>
        <v>6.9670294422009504E-2</v>
      </c>
      <c r="Q44" s="3">
        <f>IF(ISNUMBER(P44),SUMIF(A:A,A44,P:P),"")</f>
        <v>0.96571959065134938</v>
      </c>
      <c r="R44" s="3">
        <f t="shared" si="30"/>
        <v>7.214339969537012E-2</v>
      </c>
      <c r="S44" s="7">
        <f t="shared" si="31"/>
        <v>13.86128189442916</v>
      </c>
    </row>
    <row r="45" spans="1:19" x14ac:dyDescent="0.3">
      <c r="A45" s="1">
        <v>26</v>
      </c>
      <c r="B45" s="5">
        <v>0.76388888888888884</v>
      </c>
      <c r="C45" s="1" t="s">
        <v>19</v>
      </c>
      <c r="D45" s="1">
        <v>6</v>
      </c>
      <c r="E45" s="1">
        <v>6</v>
      </c>
      <c r="F45" s="1" t="s">
        <v>54</v>
      </c>
      <c r="G45" s="1">
        <v>47.11</v>
      </c>
      <c r="H45" s="1">
        <f>1+COUNTIFS(A:A,A45,G:G,"&gt;"&amp;G45)</f>
        <v>8</v>
      </c>
      <c r="I45" s="2">
        <f>AVERAGEIF(A:A,A45,G:G)</f>
        <v>50.165454545454551</v>
      </c>
      <c r="J45" s="2">
        <f t="shared" si="24"/>
        <v>-3.0554545454545519</v>
      </c>
      <c r="K45" s="2">
        <f t="shared" si="25"/>
        <v>86.944545454545448</v>
      </c>
      <c r="L45" s="2">
        <f t="shared" si="26"/>
        <v>184.31988014876063</v>
      </c>
      <c r="M45" s="2">
        <f>SUMIF(A:A,A45,L:L)</f>
        <v>2739.2898070297356</v>
      </c>
      <c r="N45" s="3">
        <f t="shared" si="27"/>
        <v>6.7287469794450924E-2</v>
      </c>
      <c r="O45" s="6">
        <f t="shared" si="28"/>
        <v>14.861608008961992</v>
      </c>
      <c r="P45" s="3">
        <f t="shared" si="29"/>
        <v>6.7287469794450924E-2</v>
      </c>
      <c r="Q45" s="3">
        <f>IF(ISNUMBER(P45),SUMIF(A:A,A45,P:P),"")</f>
        <v>0.96571959065134938</v>
      </c>
      <c r="R45" s="3">
        <f t="shared" si="30"/>
        <v>6.9675991297916531E-2</v>
      </c>
      <c r="S45" s="7">
        <f t="shared" si="31"/>
        <v>14.352146002835589</v>
      </c>
    </row>
    <row r="46" spans="1:19" x14ac:dyDescent="0.3">
      <c r="A46" s="1">
        <v>26</v>
      </c>
      <c r="B46" s="5">
        <v>0.76388888888888884</v>
      </c>
      <c r="C46" s="1" t="s">
        <v>19</v>
      </c>
      <c r="D46" s="1">
        <v>6</v>
      </c>
      <c r="E46" s="1">
        <v>2</v>
      </c>
      <c r="F46" s="1" t="s">
        <v>50</v>
      </c>
      <c r="G46" s="1">
        <v>44.96</v>
      </c>
      <c r="H46" s="1">
        <f>1+COUNTIFS(A:A,A46,G:G,"&gt;"&amp;G46)</f>
        <v>9</v>
      </c>
      <c r="I46" s="2">
        <f>AVERAGEIF(A:A,A46,G:G)</f>
        <v>50.165454545454551</v>
      </c>
      <c r="J46" s="2">
        <f t="shared" si="24"/>
        <v>-5.2054545454545504</v>
      </c>
      <c r="K46" s="2">
        <f t="shared" si="25"/>
        <v>84.794545454545442</v>
      </c>
      <c r="L46" s="2">
        <f t="shared" si="26"/>
        <v>162.01237598324269</v>
      </c>
      <c r="M46" s="2">
        <f>SUMIF(A:A,A46,L:L)</f>
        <v>2739.2898070297356</v>
      </c>
      <c r="N46" s="3">
        <f t="shared" si="27"/>
        <v>5.9143934156757151E-2</v>
      </c>
      <c r="O46" s="6">
        <f t="shared" si="28"/>
        <v>16.907904661018407</v>
      </c>
      <c r="P46" s="3">
        <f t="shared" si="29"/>
        <v>5.9143934156757151E-2</v>
      </c>
      <c r="Q46" s="3">
        <f>IF(ISNUMBER(P46),SUMIF(A:A,A46,P:P),"")</f>
        <v>0.96571959065134938</v>
      </c>
      <c r="R46" s="3">
        <f t="shared" si="30"/>
        <v>6.1243382374449207E-2</v>
      </c>
      <c r="S46" s="7">
        <f t="shared" si="31"/>
        <v>16.328294768010739</v>
      </c>
    </row>
    <row r="47" spans="1:19" x14ac:dyDescent="0.3">
      <c r="A47" s="1">
        <v>26</v>
      </c>
      <c r="B47" s="5">
        <v>0.76388888888888884</v>
      </c>
      <c r="C47" s="1" t="s">
        <v>19</v>
      </c>
      <c r="D47" s="1">
        <v>6</v>
      </c>
      <c r="E47" s="1">
        <v>8</v>
      </c>
      <c r="F47" s="1" t="s">
        <v>56</v>
      </c>
      <c r="G47" s="1">
        <v>43.19</v>
      </c>
      <c r="H47" s="1">
        <f>1+COUNTIFS(A:A,A47,G:G,"&gt;"&amp;G47)</f>
        <v>10</v>
      </c>
      <c r="I47" s="2">
        <f>AVERAGEIF(A:A,A47,G:G)</f>
        <v>50.165454545454551</v>
      </c>
      <c r="J47" s="2">
        <f t="shared" si="24"/>
        <v>-6.9754545454545536</v>
      </c>
      <c r="K47" s="2">
        <f t="shared" si="25"/>
        <v>83.024545454545446</v>
      </c>
      <c r="L47" s="2">
        <f t="shared" si="26"/>
        <v>145.68878358198609</v>
      </c>
      <c r="M47" s="2">
        <f>SUMIF(A:A,A47,L:L)</f>
        <v>2739.2898070297356</v>
      </c>
      <c r="N47" s="3">
        <f t="shared" si="27"/>
        <v>5.3184874126173322E-2</v>
      </c>
      <c r="O47" s="6">
        <f t="shared" si="28"/>
        <v>18.802338379661226</v>
      </c>
      <c r="P47" s="3">
        <f t="shared" si="29"/>
        <v>5.3184874126173322E-2</v>
      </c>
      <c r="Q47" s="3">
        <f>IF(ISNUMBER(P47),SUMIF(A:A,A47,P:P),"")</f>
        <v>0.96571959065134938</v>
      </c>
      <c r="R47" s="3">
        <f t="shared" si="30"/>
        <v>5.5072791979193153E-2</v>
      </c>
      <c r="S47" s="7">
        <f t="shared" si="31"/>
        <v>18.157786523294593</v>
      </c>
    </row>
    <row r="48" spans="1:19" x14ac:dyDescent="0.3">
      <c r="A48" s="1">
        <v>26</v>
      </c>
      <c r="B48" s="5">
        <v>0.76388888888888884</v>
      </c>
      <c r="C48" s="1" t="s">
        <v>19</v>
      </c>
      <c r="D48" s="1">
        <v>6</v>
      </c>
      <c r="E48" s="1">
        <v>10</v>
      </c>
      <c r="F48" s="1" t="s">
        <v>58</v>
      </c>
      <c r="G48" s="1">
        <v>35.869999999999997</v>
      </c>
      <c r="H48" s="1">
        <f>1+COUNTIFS(A:A,A48,G:G,"&gt;"&amp;G48)</f>
        <v>11</v>
      </c>
      <c r="I48" s="2">
        <f>AVERAGEIF(A:A,A48,G:G)</f>
        <v>50.165454545454551</v>
      </c>
      <c r="J48" s="2">
        <f t="shared" si="24"/>
        <v>-14.295454545454554</v>
      </c>
      <c r="K48" s="2">
        <f t="shared" si="25"/>
        <v>75.704545454545439</v>
      </c>
      <c r="L48" s="2">
        <f t="shared" si="26"/>
        <v>93.903975909565503</v>
      </c>
      <c r="M48" s="2">
        <f>SUMIF(A:A,A48,L:L)</f>
        <v>2739.2898070297356</v>
      </c>
      <c r="N48" s="3">
        <f t="shared" si="27"/>
        <v>3.428040934865062E-2</v>
      </c>
      <c r="O48" s="6">
        <f t="shared" si="28"/>
        <v>29.171180245528866</v>
      </c>
      <c r="P48" s="3" t="str">
        <f t="shared" si="29"/>
        <v/>
      </c>
      <c r="Q48" s="3" t="str">
        <f>IF(ISNUMBER(P48),SUMIF(A:A,A48,P:P),"")</f>
        <v/>
      </c>
      <c r="R48" s="3" t="str">
        <f t="shared" si="30"/>
        <v/>
      </c>
      <c r="S48" s="7" t="str">
        <f t="shared" si="31"/>
        <v/>
      </c>
    </row>
    <row r="49" spans="1:19" x14ac:dyDescent="0.3">
      <c r="A49" s="1">
        <v>27</v>
      </c>
      <c r="B49" s="5">
        <v>0.79166666666666663</v>
      </c>
      <c r="C49" s="1" t="s">
        <v>19</v>
      </c>
      <c r="D49" s="1">
        <v>7</v>
      </c>
      <c r="E49" s="1">
        <v>6</v>
      </c>
      <c r="F49" s="1" t="s">
        <v>65</v>
      </c>
      <c r="G49" s="1">
        <v>65.16</v>
      </c>
      <c r="H49" s="1">
        <f>1+COUNTIFS(A:A,A49,G:G,"&gt;"&amp;G49)</f>
        <v>1</v>
      </c>
      <c r="I49" s="2">
        <f>AVERAGEIF(A:A,A49,G:G)</f>
        <v>48.955833333333324</v>
      </c>
      <c r="J49" s="2">
        <f t="shared" si="24"/>
        <v>16.204166666666673</v>
      </c>
      <c r="K49" s="2">
        <f t="shared" si="25"/>
        <v>106.20416666666668</v>
      </c>
      <c r="L49" s="2">
        <f t="shared" si="26"/>
        <v>585.37343851210096</v>
      </c>
      <c r="M49" s="2">
        <f>SUMIF(A:A,A49,L:L)</f>
        <v>3530.7360291239715</v>
      </c>
      <c r="N49" s="3">
        <f t="shared" si="27"/>
        <v>0.16579360045144492</v>
      </c>
      <c r="O49" s="6">
        <f t="shared" si="28"/>
        <v>6.0315958956019209</v>
      </c>
      <c r="P49" s="3">
        <f t="shared" si="29"/>
        <v>0.16579360045144492</v>
      </c>
      <c r="Q49" s="3">
        <f>IF(ISNUMBER(P49),SUMIF(A:A,A49,P:P),"")</f>
        <v>0.86025630723751034</v>
      </c>
      <c r="R49" s="3">
        <f t="shared" si="30"/>
        <v>0.19272581794122265</v>
      </c>
      <c r="S49" s="7">
        <f t="shared" si="31"/>
        <v>5.1887184118994325</v>
      </c>
    </row>
    <row r="50" spans="1:19" x14ac:dyDescent="0.3">
      <c r="A50" s="1">
        <v>27</v>
      </c>
      <c r="B50" s="5">
        <v>0.79166666666666663</v>
      </c>
      <c r="C50" s="1" t="s">
        <v>19</v>
      </c>
      <c r="D50" s="1">
        <v>7</v>
      </c>
      <c r="E50" s="1">
        <v>4</v>
      </c>
      <c r="F50" s="1" t="s">
        <v>63</v>
      </c>
      <c r="G50" s="1">
        <v>64.28</v>
      </c>
      <c r="H50" s="1">
        <f>1+COUNTIFS(A:A,A50,G:G,"&gt;"&amp;G50)</f>
        <v>2</v>
      </c>
      <c r="I50" s="2">
        <f>AVERAGEIF(A:A,A50,G:G)</f>
        <v>48.955833333333324</v>
      </c>
      <c r="J50" s="2">
        <f t="shared" si="24"/>
        <v>15.324166666666677</v>
      </c>
      <c r="K50" s="2">
        <f t="shared" si="25"/>
        <v>105.32416666666668</v>
      </c>
      <c r="L50" s="2">
        <f t="shared" si="26"/>
        <v>555.26751132056654</v>
      </c>
      <c r="M50" s="2">
        <f>SUMIF(A:A,A50,L:L)</f>
        <v>3530.7360291239715</v>
      </c>
      <c r="N50" s="3">
        <f t="shared" si="27"/>
        <v>0.15726678707791608</v>
      </c>
      <c r="O50" s="6">
        <f t="shared" si="28"/>
        <v>6.358621668188345</v>
      </c>
      <c r="P50" s="3">
        <f t="shared" si="29"/>
        <v>0.15726678707791608</v>
      </c>
      <c r="Q50" s="3">
        <f>IF(ISNUMBER(P50),SUMIF(A:A,A50,P:P),"")</f>
        <v>0.86025630723751034</v>
      </c>
      <c r="R50" s="3">
        <f t="shared" si="30"/>
        <v>0.18281387274327288</v>
      </c>
      <c r="S50" s="7">
        <f t="shared" si="31"/>
        <v>5.4700443953961235</v>
      </c>
    </row>
    <row r="51" spans="1:19" x14ac:dyDescent="0.3">
      <c r="A51" s="1">
        <v>27</v>
      </c>
      <c r="B51" s="5">
        <v>0.79166666666666663</v>
      </c>
      <c r="C51" s="1" t="s">
        <v>19</v>
      </c>
      <c r="D51" s="1">
        <v>7</v>
      </c>
      <c r="E51" s="1">
        <v>3</v>
      </c>
      <c r="F51" s="1" t="s">
        <v>62</v>
      </c>
      <c r="G51" s="1">
        <v>62.53</v>
      </c>
      <c r="H51" s="1">
        <f>1+COUNTIFS(A:A,A51,G:G,"&gt;"&amp;G51)</f>
        <v>3</v>
      </c>
      <c r="I51" s="2">
        <f>AVERAGEIF(A:A,A51,G:G)</f>
        <v>48.955833333333324</v>
      </c>
      <c r="J51" s="2">
        <f t="shared" si="24"/>
        <v>13.574166666666677</v>
      </c>
      <c r="K51" s="2">
        <f t="shared" si="25"/>
        <v>103.57416666666668</v>
      </c>
      <c r="L51" s="2">
        <f t="shared" si="26"/>
        <v>499.92095703735316</v>
      </c>
      <c r="M51" s="2">
        <f>SUMIF(A:A,A51,L:L)</f>
        <v>3530.7360291239715</v>
      </c>
      <c r="N51" s="3">
        <f t="shared" si="27"/>
        <v>0.14159114499460076</v>
      </c>
      <c r="O51" s="6">
        <f t="shared" si="28"/>
        <v>7.0625885540944848</v>
      </c>
      <c r="P51" s="3">
        <f t="shared" si="29"/>
        <v>0.14159114499460076</v>
      </c>
      <c r="Q51" s="3">
        <f>IF(ISNUMBER(P51),SUMIF(A:A,A51,P:P),"")</f>
        <v>0.86025630723751034</v>
      </c>
      <c r="R51" s="3">
        <f t="shared" si="30"/>
        <v>0.16459181269973358</v>
      </c>
      <c r="S51" s="7">
        <f t="shared" si="31"/>
        <v>6.0756363490832292</v>
      </c>
    </row>
    <row r="52" spans="1:19" x14ac:dyDescent="0.3">
      <c r="A52" s="1">
        <v>27</v>
      </c>
      <c r="B52" s="5">
        <v>0.79166666666666663</v>
      </c>
      <c r="C52" s="1" t="s">
        <v>19</v>
      </c>
      <c r="D52" s="1">
        <v>7</v>
      </c>
      <c r="E52" s="1">
        <v>1</v>
      </c>
      <c r="F52" s="1" t="s">
        <v>60</v>
      </c>
      <c r="G52" s="1">
        <v>62.06</v>
      </c>
      <c r="H52" s="1">
        <f>1+COUNTIFS(A:A,A52,G:G,"&gt;"&amp;G52)</f>
        <v>4</v>
      </c>
      <c r="I52" s="2">
        <f>AVERAGEIF(A:A,A52,G:G)</f>
        <v>48.955833333333324</v>
      </c>
      <c r="J52" s="2">
        <f t="shared" si="24"/>
        <v>13.104166666666679</v>
      </c>
      <c r="K52" s="2">
        <f t="shared" si="25"/>
        <v>103.10416666666669</v>
      </c>
      <c r="L52" s="2">
        <f t="shared" si="26"/>
        <v>486.02010920037787</v>
      </c>
      <c r="M52" s="2">
        <f>SUMIF(A:A,A52,L:L)</f>
        <v>3530.7360291239715</v>
      </c>
      <c r="N52" s="3">
        <f t="shared" si="27"/>
        <v>0.13765404867181949</v>
      </c>
      <c r="O52" s="6">
        <f t="shared" si="28"/>
        <v>7.2645883622652923</v>
      </c>
      <c r="P52" s="3">
        <f t="shared" si="29"/>
        <v>0.13765404867181949</v>
      </c>
      <c r="Q52" s="3">
        <f>IF(ISNUMBER(P52),SUMIF(A:A,A52,P:P),"")</f>
        <v>0.86025630723751034</v>
      </c>
      <c r="R52" s="3">
        <f t="shared" si="30"/>
        <v>0.16001515770789254</v>
      </c>
      <c r="S52" s="7">
        <f t="shared" si="31"/>
        <v>6.2494079581229345</v>
      </c>
    </row>
    <row r="53" spans="1:19" x14ac:dyDescent="0.3">
      <c r="A53" s="1">
        <v>27</v>
      </c>
      <c r="B53" s="5">
        <v>0.79166666666666663</v>
      </c>
      <c r="C53" s="1" t="s">
        <v>19</v>
      </c>
      <c r="D53" s="1">
        <v>7</v>
      </c>
      <c r="E53" s="1">
        <v>12</v>
      </c>
      <c r="F53" s="1" t="s">
        <v>71</v>
      </c>
      <c r="G53" s="1">
        <v>57.42</v>
      </c>
      <c r="H53" s="1">
        <f>1+COUNTIFS(A:A,A53,G:G,"&gt;"&amp;G53)</f>
        <v>5</v>
      </c>
      <c r="I53" s="2">
        <f>AVERAGEIF(A:A,A53,G:G)</f>
        <v>48.955833333333324</v>
      </c>
      <c r="J53" s="2">
        <f t="shared" si="24"/>
        <v>8.4641666666666779</v>
      </c>
      <c r="K53" s="2">
        <f t="shared" si="25"/>
        <v>98.464166666666671</v>
      </c>
      <c r="L53" s="2">
        <f t="shared" si="26"/>
        <v>367.91428873693326</v>
      </c>
      <c r="M53" s="2">
        <f>SUMIF(A:A,A53,L:L)</f>
        <v>3530.7360291239715</v>
      </c>
      <c r="N53" s="3">
        <f t="shared" si="27"/>
        <v>0.10420328387682336</v>
      </c>
      <c r="O53" s="6">
        <f t="shared" si="28"/>
        <v>9.5966265437668952</v>
      </c>
      <c r="P53" s="3">
        <f t="shared" si="29"/>
        <v>0.10420328387682336</v>
      </c>
      <c r="Q53" s="3">
        <f>IF(ISNUMBER(P53),SUMIF(A:A,A53,P:P),"")</f>
        <v>0.86025630723751034</v>
      </c>
      <c r="R53" s="3">
        <f t="shared" si="30"/>
        <v>0.12113050843119666</v>
      </c>
      <c r="S53" s="7">
        <f t="shared" si="31"/>
        <v>8.2555585124783821</v>
      </c>
    </row>
    <row r="54" spans="1:19" x14ac:dyDescent="0.3">
      <c r="A54" s="1">
        <v>27</v>
      </c>
      <c r="B54" s="5">
        <v>0.79166666666666663</v>
      </c>
      <c r="C54" s="1" t="s">
        <v>19</v>
      </c>
      <c r="D54" s="1">
        <v>7</v>
      </c>
      <c r="E54" s="1">
        <v>10</v>
      </c>
      <c r="F54" s="1" t="s">
        <v>69</v>
      </c>
      <c r="G54" s="1">
        <v>55.97</v>
      </c>
      <c r="H54" s="1">
        <f>1+COUNTIFS(A:A,A54,G:G,"&gt;"&amp;G54)</f>
        <v>6</v>
      </c>
      <c r="I54" s="2">
        <f>AVERAGEIF(A:A,A54,G:G)</f>
        <v>48.955833333333324</v>
      </c>
      <c r="J54" s="2">
        <f t="shared" si="24"/>
        <v>7.0141666666666751</v>
      </c>
      <c r="K54" s="2">
        <f t="shared" si="25"/>
        <v>97.014166666666682</v>
      </c>
      <c r="L54" s="2">
        <f t="shared" si="26"/>
        <v>337.25860164130933</v>
      </c>
      <c r="M54" s="2">
        <f>SUMIF(A:A,A54,L:L)</f>
        <v>3530.7360291239715</v>
      </c>
      <c r="N54" s="3">
        <f t="shared" si="27"/>
        <v>9.5520763619643415E-2</v>
      </c>
      <c r="O54" s="6">
        <f t="shared" si="28"/>
        <v>10.468928033091588</v>
      </c>
      <c r="P54" s="3">
        <f t="shared" si="29"/>
        <v>9.5520763619643415E-2</v>
      </c>
      <c r="Q54" s="3">
        <f>IF(ISNUMBER(P54),SUMIF(A:A,A54,P:P),"")</f>
        <v>0.86025630723751034</v>
      </c>
      <c r="R54" s="3">
        <f t="shared" si="30"/>
        <v>0.11103756266127653</v>
      </c>
      <c r="S54" s="7">
        <f t="shared" si="31"/>
        <v>9.0059613704826216</v>
      </c>
    </row>
    <row r="55" spans="1:19" x14ac:dyDescent="0.3">
      <c r="A55" s="1">
        <v>27</v>
      </c>
      <c r="B55" s="5">
        <v>0.79166666666666663</v>
      </c>
      <c r="C55" s="1" t="s">
        <v>19</v>
      </c>
      <c r="D55" s="1">
        <v>7</v>
      </c>
      <c r="E55" s="1">
        <v>8</v>
      </c>
      <c r="F55" s="1" t="s">
        <v>67</v>
      </c>
      <c r="G55" s="1">
        <v>47.72</v>
      </c>
      <c r="H55" s="1">
        <f>1+COUNTIFS(A:A,A55,G:G,"&gt;"&amp;G55)</f>
        <v>7</v>
      </c>
      <c r="I55" s="2">
        <f>AVERAGEIF(A:A,A55,G:G)</f>
        <v>48.955833333333324</v>
      </c>
      <c r="J55" s="2">
        <f t="shared" si="24"/>
        <v>-1.2358333333333249</v>
      </c>
      <c r="K55" s="2">
        <f t="shared" si="25"/>
        <v>88.764166666666682</v>
      </c>
      <c r="L55" s="2">
        <f t="shared" si="26"/>
        <v>205.58303179597746</v>
      </c>
      <c r="M55" s="2">
        <f>SUMIF(A:A,A55,L:L)</f>
        <v>3530.7360291239715</v>
      </c>
      <c r="N55" s="3">
        <f t="shared" si="27"/>
        <v>5.8226678545262325E-2</v>
      </c>
      <c r="O55" s="6">
        <f t="shared" si="28"/>
        <v>17.174258003101674</v>
      </c>
      <c r="P55" s="3">
        <f t="shared" si="29"/>
        <v>5.8226678545262325E-2</v>
      </c>
      <c r="Q55" s="3">
        <f>IF(ISNUMBER(P55),SUMIF(A:A,A55,P:P),"")</f>
        <v>0.86025630723751034</v>
      </c>
      <c r="R55" s="3">
        <f t="shared" si="30"/>
        <v>6.7685267815405126E-2</v>
      </c>
      <c r="S55" s="7">
        <f t="shared" si="31"/>
        <v>14.774263769292505</v>
      </c>
    </row>
    <row r="56" spans="1:19" x14ac:dyDescent="0.3">
      <c r="A56" s="1">
        <v>27</v>
      </c>
      <c r="B56" s="5">
        <v>0.79166666666666663</v>
      </c>
      <c r="C56" s="1" t="s">
        <v>19</v>
      </c>
      <c r="D56" s="1">
        <v>7</v>
      </c>
      <c r="E56" s="1">
        <v>5</v>
      </c>
      <c r="F56" s="1" t="s">
        <v>64</v>
      </c>
      <c r="G56" s="1">
        <v>41.24</v>
      </c>
      <c r="H56" s="1">
        <f>1+COUNTIFS(A:A,A56,G:G,"&gt;"&amp;G56)</f>
        <v>8</v>
      </c>
      <c r="I56" s="2">
        <f>AVERAGEIF(A:A,A56,G:G)</f>
        <v>48.955833333333324</v>
      </c>
      <c r="J56" s="2">
        <f t="shared" si="24"/>
        <v>-7.7158333333333218</v>
      </c>
      <c r="K56" s="2">
        <f t="shared" si="25"/>
        <v>82.284166666666678</v>
      </c>
      <c r="L56" s="2">
        <f t="shared" si="26"/>
        <v>139.35853490150112</v>
      </c>
      <c r="M56" s="2">
        <f>SUMIF(A:A,A56,L:L)</f>
        <v>3530.7360291239715</v>
      </c>
      <c r="N56" s="3">
        <f t="shared" si="27"/>
        <v>3.9470108711604265E-2</v>
      </c>
      <c r="O56" s="6">
        <f t="shared" si="28"/>
        <v>25.335628216954941</v>
      </c>
      <c r="P56" s="3" t="str">
        <f t="shared" si="29"/>
        <v/>
      </c>
      <c r="Q56" s="3" t="str">
        <f>IF(ISNUMBER(P56),SUMIF(A:A,A56,P:P),"")</f>
        <v/>
      </c>
      <c r="R56" s="3" t="str">
        <f t="shared" si="30"/>
        <v/>
      </c>
      <c r="S56" s="7" t="str">
        <f t="shared" si="31"/>
        <v/>
      </c>
    </row>
    <row r="57" spans="1:19" x14ac:dyDescent="0.3">
      <c r="A57" s="1">
        <v>27</v>
      </c>
      <c r="B57" s="5">
        <v>0.79166666666666663</v>
      </c>
      <c r="C57" s="1" t="s">
        <v>19</v>
      </c>
      <c r="D57" s="1">
        <v>7</v>
      </c>
      <c r="E57" s="1">
        <v>2</v>
      </c>
      <c r="F57" s="1" t="s">
        <v>61</v>
      </c>
      <c r="G57" s="1">
        <v>40.520000000000003</v>
      </c>
      <c r="H57" s="1">
        <f>1+COUNTIFS(A:A,A57,G:G,"&gt;"&amp;G57)</f>
        <v>9</v>
      </c>
      <c r="I57" s="2">
        <f>AVERAGEIF(A:A,A57,G:G)</f>
        <v>48.955833333333324</v>
      </c>
      <c r="J57" s="2">
        <f t="shared" si="24"/>
        <v>-8.4358333333333206</v>
      </c>
      <c r="K57" s="2">
        <f t="shared" si="25"/>
        <v>81.564166666666679</v>
      </c>
      <c r="L57" s="2">
        <f t="shared" si="26"/>
        <v>133.46643192930932</v>
      </c>
      <c r="M57" s="2">
        <f>SUMIF(A:A,A57,L:L)</f>
        <v>3530.7360291239715</v>
      </c>
      <c r="N57" s="3">
        <f t="shared" si="27"/>
        <v>3.780130568481619E-2</v>
      </c>
      <c r="O57" s="6">
        <f t="shared" si="28"/>
        <v>26.454112679014528</v>
      </c>
      <c r="P57" s="3" t="str">
        <f t="shared" si="29"/>
        <v/>
      </c>
      <c r="Q57" s="3" t="str">
        <f>IF(ISNUMBER(P57),SUMIF(A:A,A57,P:P),"")</f>
        <v/>
      </c>
      <c r="R57" s="3" t="str">
        <f t="shared" si="30"/>
        <v/>
      </c>
      <c r="S57" s="7" t="str">
        <f t="shared" si="31"/>
        <v/>
      </c>
    </row>
    <row r="58" spans="1:19" x14ac:dyDescent="0.3">
      <c r="A58" s="1">
        <v>27</v>
      </c>
      <c r="B58" s="5">
        <v>0.79166666666666663</v>
      </c>
      <c r="C58" s="1" t="s">
        <v>19</v>
      </c>
      <c r="D58" s="1">
        <v>7</v>
      </c>
      <c r="E58" s="1">
        <v>11</v>
      </c>
      <c r="F58" s="1" t="s">
        <v>70</v>
      </c>
      <c r="G58" s="1">
        <v>33.42</v>
      </c>
      <c r="H58" s="1">
        <f>1+COUNTIFS(A:A,A58,G:G,"&gt;"&amp;G58)</f>
        <v>10</v>
      </c>
      <c r="I58" s="2">
        <f>AVERAGEIF(A:A,A58,G:G)</f>
        <v>48.955833333333324</v>
      </c>
      <c r="J58" s="2">
        <f t="shared" si="24"/>
        <v>-15.535833333333322</v>
      </c>
      <c r="K58" s="2">
        <f t="shared" si="25"/>
        <v>74.464166666666671</v>
      </c>
      <c r="L58" s="2">
        <f t="shared" si="26"/>
        <v>87.16910781756863</v>
      </c>
      <c r="M58" s="2">
        <f>SUMIF(A:A,A58,L:L)</f>
        <v>3530.7360291239715</v>
      </c>
      <c r="N58" s="3">
        <f t="shared" si="27"/>
        <v>2.4688650496252643E-2</v>
      </c>
      <c r="O58" s="6">
        <f t="shared" si="28"/>
        <v>40.504441510555004</v>
      </c>
      <c r="P58" s="3" t="str">
        <f t="shared" si="29"/>
        <v/>
      </c>
      <c r="Q58" s="3" t="str">
        <f>IF(ISNUMBER(P58),SUMIF(A:A,A58,P:P),"")</f>
        <v/>
      </c>
      <c r="R58" s="3" t="str">
        <f t="shared" si="30"/>
        <v/>
      </c>
      <c r="S58" s="7" t="str">
        <f t="shared" si="31"/>
        <v/>
      </c>
    </row>
    <row r="59" spans="1:19" x14ac:dyDescent="0.3">
      <c r="A59" s="1">
        <v>27</v>
      </c>
      <c r="B59" s="5">
        <v>0.79166666666666663</v>
      </c>
      <c r="C59" s="1" t="s">
        <v>19</v>
      </c>
      <c r="D59" s="1">
        <v>7</v>
      </c>
      <c r="E59" s="1">
        <v>9</v>
      </c>
      <c r="F59" s="1" t="s">
        <v>68</v>
      </c>
      <c r="G59" s="1">
        <v>32.17</v>
      </c>
      <c r="H59" s="1">
        <f>1+COUNTIFS(A:A,A59,G:G,"&gt;"&amp;G59)</f>
        <v>11</v>
      </c>
      <c r="I59" s="2">
        <f>AVERAGEIF(A:A,A59,G:G)</f>
        <v>48.955833333333324</v>
      </c>
      <c r="J59" s="2">
        <f t="shared" si="24"/>
        <v>-16.785833333333322</v>
      </c>
      <c r="K59" s="2">
        <f t="shared" si="25"/>
        <v>73.214166666666671</v>
      </c>
      <c r="L59" s="2">
        <f t="shared" si="26"/>
        <v>80.870571986820622</v>
      </c>
      <c r="M59" s="2">
        <f>SUMIF(A:A,A59,L:L)</f>
        <v>3530.7360291239715</v>
      </c>
      <c r="N59" s="3">
        <f t="shared" si="27"/>
        <v>2.2904734684140581E-2</v>
      </c>
      <c r="O59" s="6">
        <f t="shared" si="28"/>
        <v>43.659095544660815</v>
      </c>
      <c r="P59" s="3" t="str">
        <f t="shared" si="29"/>
        <v/>
      </c>
      <c r="Q59" s="3" t="str">
        <f>IF(ISNUMBER(P59),SUMIF(A:A,A59,P:P),"")</f>
        <v/>
      </c>
      <c r="R59" s="3" t="str">
        <f t="shared" si="30"/>
        <v/>
      </c>
      <c r="S59" s="7" t="str">
        <f t="shared" si="31"/>
        <v/>
      </c>
    </row>
    <row r="60" spans="1:19" x14ac:dyDescent="0.3">
      <c r="A60" s="1">
        <v>27</v>
      </c>
      <c r="B60" s="5">
        <v>0.79166666666666663</v>
      </c>
      <c r="C60" s="1" t="s">
        <v>19</v>
      </c>
      <c r="D60" s="1">
        <v>7</v>
      </c>
      <c r="E60" s="1">
        <v>7</v>
      </c>
      <c r="F60" s="1" t="s">
        <v>66</v>
      </c>
      <c r="G60" s="1">
        <v>24.98</v>
      </c>
      <c r="H60" s="1">
        <f>1+COUNTIFS(A:A,A60,G:G,"&gt;"&amp;G60)</f>
        <v>12</v>
      </c>
      <c r="I60" s="2">
        <f>AVERAGEIF(A:A,A60,G:G)</f>
        <v>48.955833333333324</v>
      </c>
      <c r="J60" s="2">
        <f t="shared" si="24"/>
        <v>-23.975833333333323</v>
      </c>
      <c r="K60" s="2">
        <f t="shared" si="25"/>
        <v>66.024166666666673</v>
      </c>
      <c r="L60" s="2">
        <f t="shared" si="26"/>
        <v>52.533444244152605</v>
      </c>
      <c r="M60" s="2">
        <f>SUMIF(A:A,A60,L:L)</f>
        <v>3530.7360291239715</v>
      </c>
      <c r="N60" s="3">
        <f t="shared" si="27"/>
        <v>1.4878893185675776E-2</v>
      </c>
      <c r="O60" s="6">
        <f t="shared" si="28"/>
        <v>67.209300283351794</v>
      </c>
      <c r="P60" s="3" t="str">
        <f t="shared" si="29"/>
        <v/>
      </c>
      <c r="Q60" s="3" t="str">
        <f>IF(ISNUMBER(P60),SUMIF(A:A,A60,P:P),"")</f>
        <v/>
      </c>
      <c r="R60" s="3" t="str">
        <f t="shared" si="30"/>
        <v/>
      </c>
      <c r="S60" s="7" t="str">
        <f t="shared" si="31"/>
        <v/>
      </c>
    </row>
  </sheetData>
  <autoFilter ref="A8:S8" xr:uid="{00000000-0009-0000-0000-000000000000}"/>
  <sortState xmlns:xlrd2="http://schemas.microsoft.com/office/spreadsheetml/2017/richdata2" ref="A9:T60">
    <sortCondition ref="B9:B60"/>
    <sortCondition ref="H9:H60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24082022 - Belmont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2022-08-23T22:56:01Z</cp:lastPrinted>
  <dcterms:created xsi:type="dcterms:W3CDTF">2016-03-11T05:58:01Z</dcterms:created>
  <dcterms:modified xsi:type="dcterms:W3CDTF">2022-08-23T22:58:05Z</dcterms:modified>
</cp:coreProperties>
</file>