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058F9410-9E73-44A3-90AC-EE53191EEE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CES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PRICES!$A$8:$S$32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2" i="1" l="1"/>
  <c r="I62" i="1"/>
  <c r="J62" i="1" s="1"/>
  <c r="K62" i="1" s="1"/>
  <c r="L62" i="1" s="1"/>
  <c r="H68" i="1"/>
  <c r="I68" i="1"/>
  <c r="J68" i="1" s="1"/>
  <c r="K68" i="1" s="1"/>
  <c r="L68" i="1" s="1"/>
  <c r="H66" i="1"/>
  <c r="I66" i="1"/>
  <c r="J66" i="1" s="1"/>
  <c r="K66" i="1" s="1"/>
  <c r="L66" i="1" s="1"/>
  <c r="H72" i="1"/>
  <c r="I72" i="1"/>
  <c r="J72" i="1" s="1"/>
  <c r="K72" i="1" s="1"/>
  <c r="L72" i="1" s="1"/>
  <c r="H73" i="1"/>
  <c r="I73" i="1"/>
  <c r="J73" i="1" s="1"/>
  <c r="K73" i="1" s="1"/>
  <c r="L73" i="1" s="1"/>
  <c r="H64" i="1"/>
  <c r="I64" i="1"/>
  <c r="J64" i="1" s="1"/>
  <c r="K64" i="1" s="1"/>
  <c r="L64" i="1" s="1"/>
  <c r="H69" i="1"/>
  <c r="I69" i="1"/>
  <c r="J69" i="1" s="1"/>
  <c r="K69" i="1" s="1"/>
  <c r="L69" i="1" s="1"/>
  <c r="H71" i="1"/>
  <c r="I71" i="1"/>
  <c r="J71" i="1" s="1"/>
  <c r="K71" i="1" s="1"/>
  <c r="L71" i="1" s="1"/>
  <c r="H63" i="1"/>
  <c r="I63" i="1"/>
  <c r="J63" i="1" s="1"/>
  <c r="K63" i="1" s="1"/>
  <c r="L63" i="1" s="1"/>
  <c r="H67" i="1"/>
  <c r="I67" i="1"/>
  <c r="J67" i="1"/>
  <c r="K67" i="1" s="1"/>
  <c r="L67" i="1" s="1"/>
  <c r="H70" i="1"/>
  <c r="I70" i="1"/>
  <c r="J70" i="1" s="1"/>
  <c r="K70" i="1" s="1"/>
  <c r="L70" i="1" s="1"/>
  <c r="H65" i="1"/>
  <c r="I65" i="1"/>
  <c r="J65" i="1" s="1"/>
  <c r="K65" i="1" s="1"/>
  <c r="L65" i="1" s="1"/>
  <c r="H76" i="1"/>
  <c r="I76" i="1"/>
  <c r="J76" i="1" s="1"/>
  <c r="K76" i="1" s="1"/>
  <c r="L76" i="1" s="1"/>
  <c r="H75" i="1"/>
  <c r="I75" i="1"/>
  <c r="J75" i="1" s="1"/>
  <c r="K75" i="1" s="1"/>
  <c r="L75" i="1" s="1"/>
  <c r="H80" i="1"/>
  <c r="I80" i="1"/>
  <c r="J80" i="1" s="1"/>
  <c r="K80" i="1" s="1"/>
  <c r="L80" i="1" s="1"/>
  <c r="H74" i="1"/>
  <c r="I74" i="1"/>
  <c r="J74" i="1" s="1"/>
  <c r="K74" i="1" s="1"/>
  <c r="L74" i="1" s="1"/>
  <c r="H83" i="1"/>
  <c r="I83" i="1"/>
  <c r="J83" i="1" s="1"/>
  <c r="K83" i="1" s="1"/>
  <c r="L83" i="1" s="1"/>
  <c r="H78" i="1"/>
  <c r="I78" i="1"/>
  <c r="J78" i="1" s="1"/>
  <c r="K78" i="1" s="1"/>
  <c r="L78" i="1" s="1"/>
  <c r="H85" i="1"/>
  <c r="I85" i="1"/>
  <c r="J85" i="1" s="1"/>
  <c r="K85" i="1" s="1"/>
  <c r="L85" i="1" s="1"/>
  <c r="H84" i="1"/>
  <c r="I84" i="1"/>
  <c r="J84" i="1" s="1"/>
  <c r="K84" i="1" s="1"/>
  <c r="L84" i="1" s="1"/>
  <c r="H77" i="1"/>
  <c r="I77" i="1"/>
  <c r="J77" i="1" s="1"/>
  <c r="K77" i="1" s="1"/>
  <c r="L77" i="1" s="1"/>
  <c r="H79" i="1"/>
  <c r="I79" i="1"/>
  <c r="J79" i="1" s="1"/>
  <c r="K79" i="1" s="1"/>
  <c r="L79" i="1" s="1"/>
  <c r="H81" i="1"/>
  <c r="I81" i="1"/>
  <c r="J81" i="1" s="1"/>
  <c r="K81" i="1" s="1"/>
  <c r="L81" i="1" s="1"/>
  <c r="H82" i="1"/>
  <c r="I82" i="1"/>
  <c r="J82" i="1" s="1"/>
  <c r="K82" i="1" s="1"/>
  <c r="L82" i="1" s="1"/>
  <c r="H86" i="1"/>
  <c r="I86" i="1"/>
  <c r="J86" i="1" s="1"/>
  <c r="K86" i="1" s="1"/>
  <c r="L86" i="1" s="1"/>
  <c r="H52" i="1"/>
  <c r="I52" i="1"/>
  <c r="J52" i="1" s="1"/>
  <c r="K52" i="1" s="1"/>
  <c r="L52" i="1" s="1"/>
  <c r="H50" i="1"/>
  <c r="I50" i="1"/>
  <c r="J50" i="1" s="1"/>
  <c r="K50" i="1" s="1"/>
  <c r="L50" i="1" s="1"/>
  <c r="H51" i="1"/>
  <c r="I51" i="1"/>
  <c r="J51" i="1" s="1"/>
  <c r="K51" i="1" s="1"/>
  <c r="L51" i="1" s="1"/>
  <c r="H57" i="1"/>
  <c r="I57" i="1"/>
  <c r="J57" i="1" s="1"/>
  <c r="K57" i="1" s="1"/>
  <c r="L57" i="1" s="1"/>
  <c r="H54" i="1"/>
  <c r="I54" i="1"/>
  <c r="J54" i="1" s="1"/>
  <c r="K54" i="1" s="1"/>
  <c r="L54" i="1" s="1"/>
  <c r="H59" i="1"/>
  <c r="I59" i="1"/>
  <c r="J59" i="1" s="1"/>
  <c r="K59" i="1" s="1"/>
  <c r="L59" i="1" s="1"/>
  <c r="H56" i="1"/>
  <c r="I56" i="1"/>
  <c r="J56" i="1" s="1"/>
  <c r="K56" i="1" s="1"/>
  <c r="L56" i="1" s="1"/>
  <c r="H53" i="1"/>
  <c r="I53" i="1"/>
  <c r="J53" i="1" s="1"/>
  <c r="K53" i="1" s="1"/>
  <c r="L53" i="1" s="1"/>
  <c r="H61" i="1"/>
  <c r="I61" i="1"/>
  <c r="J61" i="1" s="1"/>
  <c r="K61" i="1" s="1"/>
  <c r="L61" i="1" s="1"/>
  <c r="H60" i="1"/>
  <c r="I60" i="1"/>
  <c r="J60" i="1" s="1"/>
  <c r="K60" i="1" s="1"/>
  <c r="L60" i="1" s="1"/>
  <c r="H58" i="1"/>
  <c r="I58" i="1"/>
  <c r="J58" i="1" s="1"/>
  <c r="K58" i="1" s="1"/>
  <c r="L58" i="1" s="1"/>
  <c r="H55" i="1"/>
  <c r="I55" i="1"/>
  <c r="J55" i="1" s="1"/>
  <c r="K55" i="1" s="1"/>
  <c r="L55" i="1" s="1"/>
  <c r="H43" i="1"/>
  <c r="I43" i="1"/>
  <c r="J43" i="1" s="1"/>
  <c r="K43" i="1" s="1"/>
  <c r="L43" i="1" s="1"/>
  <c r="H49" i="1"/>
  <c r="I49" i="1"/>
  <c r="J49" i="1" s="1"/>
  <c r="K49" i="1" s="1"/>
  <c r="L49" i="1" s="1"/>
  <c r="H19" i="1"/>
  <c r="I19" i="1"/>
  <c r="J19" i="1" s="1"/>
  <c r="K19" i="1" s="1"/>
  <c r="L19" i="1" s="1"/>
  <c r="H12" i="1"/>
  <c r="I12" i="1"/>
  <c r="J12" i="1" s="1"/>
  <c r="K12" i="1" s="1"/>
  <c r="L12" i="1" s="1"/>
  <c r="H15" i="1"/>
  <c r="I15" i="1"/>
  <c r="J15" i="1" s="1"/>
  <c r="K15" i="1" s="1"/>
  <c r="L15" i="1" s="1"/>
  <c r="H18" i="1"/>
  <c r="I18" i="1"/>
  <c r="J18" i="1" s="1"/>
  <c r="K18" i="1" s="1"/>
  <c r="L18" i="1" s="1"/>
  <c r="H11" i="1"/>
  <c r="I11" i="1"/>
  <c r="J11" i="1" s="1"/>
  <c r="K11" i="1" s="1"/>
  <c r="L11" i="1" s="1"/>
  <c r="H10" i="1"/>
  <c r="I10" i="1"/>
  <c r="J10" i="1" s="1"/>
  <c r="K10" i="1" s="1"/>
  <c r="L10" i="1" s="1"/>
  <c r="H9" i="1"/>
  <c r="I9" i="1"/>
  <c r="J9" i="1" s="1"/>
  <c r="K9" i="1" s="1"/>
  <c r="L9" i="1" s="1"/>
  <c r="H13" i="1"/>
  <c r="I13" i="1"/>
  <c r="J13" i="1" s="1"/>
  <c r="K13" i="1" s="1"/>
  <c r="L13" i="1" s="1"/>
  <c r="H17" i="1"/>
  <c r="I17" i="1"/>
  <c r="J17" i="1" s="1"/>
  <c r="K17" i="1" s="1"/>
  <c r="L17" i="1" s="1"/>
  <c r="H16" i="1"/>
  <c r="I16" i="1"/>
  <c r="J16" i="1" s="1"/>
  <c r="K16" i="1" s="1"/>
  <c r="L16" i="1" s="1"/>
  <c r="H14" i="1"/>
  <c r="I14" i="1"/>
  <c r="J14" i="1" s="1"/>
  <c r="K14" i="1" s="1"/>
  <c r="L14" i="1" s="1"/>
  <c r="H22" i="1"/>
  <c r="I22" i="1"/>
  <c r="J22" i="1" s="1"/>
  <c r="K22" i="1" s="1"/>
  <c r="L22" i="1" s="1"/>
  <c r="H23" i="1"/>
  <c r="I23" i="1"/>
  <c r="J23" i="1" s="1"/>
  <c r="K23" i="1" s="1"/>
  <c r="L23" i="1" s="1"/>
  <c r="H20" i="1"/>
  <c r="I20" i="1"/>
  <c r="J20" i="1" s="1"/>
  <c r="K20" i="1" s="1"/>
  <c r="L20" i="1" s="1"/>
  <c r="H26" i="1"/>
  <c r="I26" i="1"/>
  <c r="J26" i="1" s="1"/>
  <c r="K26" i="1" s="1"/>
  <c r="L26" i="1" s="1"/>
  <c r="H25" i="1"/>
  <c r="I25" i="1"/>
  <c r="J25" i="1" s="1"/>
  <c r="K25" i="1" s="1"/>
  <c r="L25" i="1" s="1"/>
  <c r="H24" i="1"/>
  <c r="I24" i="1"/>
  <c r="J24" i="1" s="1"/>
  <c r="K24" i="1" s="1"/>
  <c r="L24" i="1" s="1"/>
  <c r="H27" i="1"/>
  <c r="I27" i="1"/>
  <c r="J27" i="1" s="1"/>
  <c r="K27" i="1" s="1"/>
  <c r="L27" i="1" s="1"/>
  <c r="H21" i="1"/>
  <c r="I21" i="1"/>
  <c r="J21" i="1" s="1"/>
  <c r="K21" i="1" s="1"/>
  <c r="L21" i="1" s="1"/>
  <c r="H29" i="1"/>
  <c r="I29" i="1"/>
  <c r="J29" i="1" s="1"/>
  <c r="K29" i="1" s="1"/>
  <c r="L29" i="1" s="1"/>
  <c r="H34" i="1"/>
  <c r="I34" i="1"/>
  <c r="J34" i="1" s="1"/>
  <c r="K34" i="1" s="1"/>
  <c r="L34" i="1" s="1"/>
  <c r="H30" i="1"/>
  <c r="I30" i="1"/>
  <c r="J30" i="1" s="1"/>
  <c r="K30" i="1" s="1"/>
  <c r="L30" i="1" s="1"/>
  <c r="H28" i="1"/>
  <c r="I28" i="1"/>
  <c r="J28" i="1" s="1"/>
  <c r="K28" i="1" s="1"/>
  <c r="L28" i="1" s="1"/>
  <c r="H36" i="1"/>
  <c r="I36" i="1"/>
  <c r="J36" i="1" s="1"/>
  <c r="K36" i="1" s="1"/>
  <c r="L36" i="1" s="1"/>
  <c r="H31" i="1"/>
  <c r="I31" i="1"/>
  <c r="J31" i="1" s="1"/>
  <c r="K31" i="1" s="1"/>
  <c r="L31" i="1" s="1"/>
  <c r="H32" i="1"/>
  <c r="I32" i="1"/>
  <c r="J32" i="1" s="1"/>
  <c r="K32" i="1" s="1"/>
  <c r="L32" i="1" s="1"/>
  <c r="H38" i="1"/>
  <c r="I38" i="1"/>
  <c r="J38" i="1" s="1"/>
  <c r="K38" i="1" s="1"/>
  <c r="L38" i="1" s="1"/>
  <c r="H33" i="1"/>
  <c r="I33" i="1"/>
  <c r="J33" i="1" s="1"/>
  <c r="K33" i="1" s="1"/>
  <c r="L33" i="1" s="1"/>
  <c r="H35" i="1"/>
  <c r="I35" i="1"/>
  <c r="J35" i="1" s="1"/>
  <c r="K35" i="1" s="1"/>
  <c r="L35" i="1" s="1"/>
  <c r="H39" i="1"/>
  <c r="I39" i="1"/>
  <c r="J39" i="1" s="1"/>
  <c r="K39" i="1" s="1"/>
  <c r="L39" i="1" s="1"/>
  <c r="H37" i="1"/>
  <c r="I37" i="1"/>
  <c r="J37" i="1" s="1"/>
  <c r="K37" i="1" s="1"/>
  <c r="L37" i="1" s="1"/>
  <c r="H44" i="1"/>
  <c r="I44" i="1"/>
  <c r="J44" i="1" s="1"/>
  <c r="K44" i="1" s="1"/>
  <c r="L44" i="1" s="1"/>
  <c r="H42" i="1"/>
  <c r="I42" i="1"/>
  <c r="J42" i="1" s="1"/>
  <c r="K42" i="1" s="1"/>
  <c r="L42" i="1" s="1"/>
  <c r="H40" i="1"/>
  <c r="I40" i="1"/>
  <c r="J40" i="1" s="1"/>
  <c r="K40" i="1" s="1"/>
  <c r="L40" i="1" s="1"/>
  <c r="H46" i="1"/>
  <c r="I46" i="1"/>
  <c r="J46" i="1" s="1"/>
  <c r="K46" i="1" s="1"/>
  <c r="L46" i="1" s="1"/>
  <c r="H47" i="1"/>
  <c r="I47" i="1"/>
  <c r="J47" i="1" s="1"/>
  <c r="K47" i="1" s="1"/>
  <c r="L47" i="1" s="1"/>
  <c r="H48" i="1"/>
  <c r="I48" i="1"/>
  <c r="J48" i="1" s="1"/>
  <c r="K48" i="1" s="1"/>
  <c r="L48" i="1" s="1"/>
  <c r="H45" i="1"/>
  <c r="I45" i="1"/>
  <c r="J45" i="1" s="1"/>
  <c r="K45" i="1" s="1"/>
  <c r="L45" i="1" s="1"/>
  <c r="H41" i="1"/>
  <c r="I41" i="1"/>
  <c r="J41" i="1" s="1"/>
  <c r="K41" i="1" s="1"/>
  <c r="L41" i="1" s="1"/>
  <c r="M74" i="1" l="1"/>
  <c r="N74" i="1" s="1"/>
  <c r="O74" i="1" s="1"/>
  <c r="P74" i="1" s="1"/>
  <c r="M75" i="1"/>
  <c r="N75" i="1" s="1"/>
  <c r="O75" i="1" s="1"/>
  <c r="P75" i="1" s="1"/>
  <c r="M80" i="1"/>
  <c r="N80" i="1" s="1"/>
  <c r="O80" i="1" s="1"/>
  <c r="P80" i="1" s="1"/>
  <c r="M82" i="1"/>
  <c r="N82" i="1" s="1"/>
  <c r="O82" i="1" s="1"/>
  <c r="P82" i="1" s="1"/>
  <c r="M84" i="1"/>
  <c r="N84" i="1" s="1"/>
  <c r="O84" i="1" s="1"/>
  <c r="P84" i="1" s="1"/>
  <c r="M81" i="1"/>
  <c r="N81" i="1" s="1"/>
  <c r="O81" i="1" s="1"/>
  <c r="P81" i="1" s="1"/>
  <c r="M78" i="1"/>
  <c r="N78" i="1" s="1"/>
  <c r="O78" i="1" s="1"/>
  <c r="P78" i="1" s="1"/>
  <c r="M85" i="1"/>
  <c r="N85" i="1" s="1"/>
  <c r="O85" i="1" s="1"/>
  <c r="P85" i="1" s="1"/>
  <c r="M79" i="1"/>
  <c r="N79" i="1" s="1"/>
  <c r="O79" i="1" s="1"/>
  <c r="P79" i="1" s="1"/>
  <c r="M86" i="1"/>
  <c r="N86" i="1" s="1"/>
  <c r="O86" i="1" s="1"/>
  <c r="P86" i="1" s="1"/>
  <c r="M76" i="1"/>
  <c r="N76" i="1" s="1"/>
  <c r="O76" i="1" s="1"/>
  <c r="P76" i="1" s="1"/>
  <c r="M77" i="1"/>
  <c r="N77" i="1" s="1"/>
  <c r="O77" i="1" s="1"/>
  <c r="P77" i="1" s="1"/>
  <c r="M66" i="1"/>
  <c r="N66" i="1" s="1"/>
  <c r="O66" i="1" s="1"/>
  <c r="P66" i="1" s="1"/>
  <c r="M83" i="1"/>
  <c r="N83" i="1" s="1"/>
  <c r="O83" i="1" s="1"/>
  <c r="P83" i="1" s="1"/>
  <c r="M65" i="1"/>
  <c r="N65" i="1" s="1"/>
  <c r="O65" i="1" s="1"/>
  <c r="P65" i="1" s="1"/>
  <c r="M64" i="1"/>
  <c r="N64" i="1" s="1"/>
  <c r="O64" i="1" s="1"/>
  <c r="P64" i="1" s="1"/>
  <c r="M71" i="1"/>
  <c r="N71" i="1" s="1"/>
  <c r="O71" i="1" s="1"/>
  <c r="P71" i="1" s="1"/>
  <c r="M68" i="1"/>
  <c r="N68" i="1" s="1"/>
  <c r="O68" i="1" s="1"/>
  <c r="P68" i="1" s="1"/>
  <c r="M67" i="1"/>
  <c r="N67" i="1" s="1"/>
  <c r="O67" i="1" s="1"/>
  <c r="P67" i="1" s="1"/>
  <c r="M70" i="1"/>
  <c r="N70" i="1" s="1"/>
  <c r="O70" i="1" s="1"/>
  <c r="P70" i="1" s="1"/>
  <c r="M73" i="1"/>
  <c r="N73" i="1" s="1"/>
  <c r="O73" i="1" s="1"/>
  <c r="P73" i="1" s="1"/>
  <c r="M62" i="1"/>
  <c r="N62" i="1" s="1"/>
  <c r="O62" i="1" s="1"/>
  <c r="P62" i="1" s="1"/>
  <c r="M69" i="1"/>
  <c r="N69" i="1" s="1"/>
  <c r="O69" i="1" s="1"/>
  <c r="P69" i="1" s="1"/>
  <c r="M63" i="1"/>
  <c r="N63" i="1" s="1"/>
  <c r="O63" i="1" s="1"/>
  <c r="P63" i="1" s="1"/>
  <c r="M72" i="1"/>
  <c r="N72" i="1" s="1"/>
  <c r="O72" i="1" s="1"/>
  <c r="P72" i="1" s="1"/>
  <c r="M54" i="1"/>
  <c r="N54" i="1" s="1"/>
  <c r="O54" i="1" s="1"/>
  <c r="P54" i="1" s="1"/>
  <c r="M55" i="1"/>
  <c r="N55" i="1" s="1"/>
  <c r="O55" i="1" s="1"/>
  <c r="P55" i="1" s="1"/>
  <c r="M58" i="1"/>
  <c r="N58" i="1" s="1"/>
  <c r="O58" i="1" s="1"/>
  <c r="P58" i="1" s="1"/>
  <c r="M60" i="1"/>
  <c r="N60" i="1" s="1"/>
  <c r="O60" i="1" s="1"/>
  <c r="P60" i="1" s="1"/>
  <c r="M53" i="1"/>
  <c r="N53" i="1" s="1"/>
  <c r="O53" i="1" s="1"/>
  <c r="P53" i="1" s="1"/>
  <c r="M59" i="1"/>
  <c r="N59" i="1" s="1"/>
  <c r="O59" i="1" s="1"/>
  <c r="P59" i="1" s="1"/>
  <c r="M61" i="1"/>
  <c r="N61" i="1" s="1"/>
  <c r="O61" i="1" s="1"/>
  <c r="P61" i="1" s="1"/>
  <c r="M56" i="1"/>
  <c r="N56" i="1" s="1"/>
  <c r="O56" i="1" s="1"/>
  <c r="P56" i="1" s="1"/>
  <c r="M52" i="1"/>
  <c r="N52" i="1" s="1"/>
  <c r="O52" i="1" s="1"/>
  <c r="P52" i="1" s="1"/>
  <c r="M51" i="1"/>
  <c r="N51" i="1" s="1"/>
  <c r="O51" i="1" s="1"/>
  <c r="P51" i="1" s="1"/>
  <c r="M57" i="1"/>
  <c r="N57" i="1" s="1"/>
  <c r="O57" i="1" s="1"/>
  <c r="P57" i="1" s="1"/>
  <c r="M50" i="1"/>
  <c r="N50" i="1" s="1"/>
  <c r="O50" i="1" s="1"/>
  <c r="P50" i="1" s="1"/>
  <c r="M49" i="1"/>
  <c r="N49" i="1" s="1"/>
  <c r="O49" i="1" s="1"/>
  <c r="P49" i="1" s="1"/>
  <c r="M43" i="1"/>
  <c r="N43" i="1" s="1"/>
  <c r="O43" i="1" s="1"/>
  <c r="P43" i="1" s="1"/>
  <c r="M42" i="1"/>
  <c r="N42" i="1" s="1"/>
  <c r="O42" i="1" s="1"/>
  <c r="P42" i="1" s="1"/>
  <c r="M48" i="1"/>
  <c r="N48" i="1" s="1"/>
  <c r="O48" i="1" s="1"/>
  <c r="P48" i="1" s="1"/>
  <c r="M44" i="1"/>
  <c r="N44" i="1" s="1"/>
  <c r="O44" i="1" s="1"/>
  <c r="P44" i="1" s="1"/>
  <c r="M47" i="1"/>
  <c r="N47" i="1" s="1"/>
  <c r="O47" i="1" s="1"/>
  <c r="P47" i="1" s="1"/>
  <c r="M46" i="1"/>
  <c r="N46" i="1" s="1"/>
  <c r="O46" i="1" s="1"/>
  <c r="P46" i="1" s="1"/>
  <c r="M41" i="1"/>
  <c r="N41" i="1" s="1"/>
  <c r="O41" i="1" s="1"/>
  <c r="P41" i="1" s="1"/>
  <c r="M40" i="1"/>
  <c r="N40" i="1" s="1"/>
  <c r="O40" i="1" s="1"/>
  <c r="P40" i="1" s="1"/>
  <c r="M45" i="1"/>
  <c r="N45" i="1" s="1"/>
  <c r="O45" i="1" s="1"/>
  <c r="P45" i="1" s="1"/>
  <c r="M30" i="1"/>
  <c r="N30" i="1" s="1"/>
  <c r="O30" i="1" s="1"/>
  <c r="P30" i="1" s="1"/>
  <c r="M34" i="1"/>
  <c r="N34" i="1" s="1"/>
  <c r="O34" i="1" s="1"/>
  <c r="P34" i="1" s="1"/>
  <c r="M36" i="1"/>
  <c r="N36" i="1" s="1"/>
  <c r="O36" i="1" s="1"/>
  <c r="P36" i="1" s="1"/>
  <c r="M29" i="1"/>
  <c r="N29" i="1" s="1"/>
  <c r="O29" i="1" s="1"/>
  <c r="P29" i="1" s="1"/>
  <c r="M28" i="1"/>
  <c r="N28" i="1" s="1"/>
  <c r="O28" i="1" s="1"/>
  <c r="P28" i="1" s="1"/>
  <c r="M14" i="1"/>
  <c r="N14" i="1" s="1"/>
  <c r="O14" i="1" s="1"/>
  <c r="P14" i="1" s="1"/>
  <c r="M9" i="1"/>
  <c r="N9" i="1" s="1"/>
  <c r="O9" i="1" s="1"/>
  <c r="P9" i="1" s="1"/>
  <c r="M16" i="1"/>
  <c r="N16" i="1" s="1"/>
  <c r="O16" i="1" s="1"/>
  <c r="P16" i="1" s="1"/>
  <c r="M17" i="1"/>
  <c r="N17" i="1" s="1"/>
  <c r="O17" i="1" s="1"/>
  <c r="P17" i="1" s="1"/>
  <c r="M27" i="1"/>
  <c r="N27" i="1" s="1"/>
  <c r="O27" i="1" s="1"/>
  <c r="P27" i="1" s="1"/>
  <c r="M37" i="1"/>
  <c r="N37" i="1" s="1"/>
  <c r="O37" i="1" s="1"/>
  <c r="P37" i="1" s="1"/>
  <c r="M19" i="1"/>
  <c r="N19" i="1" s="1"/>
  <c r="O19" i="1" s="1"/>
  <c r="P19" i="1" s="1"/>
  <c r="M18" i="1"/>
  <c r="N18" i="1" s="1"/>
  <c r="O18" i="1" s="1"/>
  <c r="P18" i="1" s="1"/>
  <c r="M15" i="1"/>
  <c r="N15" i="1" s="1"/>
  <c r="O15" i="1" s="1"/>
  <c r="P15" i="1" s="1"/>
  <c r="M10" i="1"/>
  <c r="N10" i="1" s="1"/>
  <c r="O10" i="1" s="1"/>
  <c r="P10" i="1" s="1"/>
  <c r="M12" i="1"/>
  <c r="N12" i="1" s="1"/>
  <c r="O12" i="1" s="1"/>
  <c r="P12" i="1" s="1"/>
  <c r="M11" i="1"/>
  <c r="N11" i="1" s="1"/>
  <c r="O11" i="1" s="1"/>
  <c r="P11" i="1" s="1"/>
  <c r="M13" i="1"/>
  <c r="N13" i="1" s="1"/>
  <c r="O13" i="1" s="1"/>
  <c r="P13" i="1" s="1"/>
  <c r="M22" i="1"/>
  <c r="N22" i="1" s="1"/>
  <c r="O22" i="1" s="1"/>
  <c r="P22" i="1" s="1"/>
  <c r="M26" i="1"/>
  <c r="N26" i="1" s="1"/>
  <c r="O26" i="1" s="1"/>
  <c r="P26" i="1" s="1"/>
  <c r="M20" i="1"/>
  <c r="N20" i="1" s="1"/>
  <c r="O20" i="1" s="1"/>
  <c r="P20" i="1" s="1"/>
  <c r="M24" i="1"/>
  <c r="N24" i="1" s="1"/>
  <c r="O24" i="1" s="1"/>
  <c r="P24" i="1" s="1"/>
  <c r="M23" i="1"/>
  <c r="N23" i="1" s="1"/>
  <c r="O23" i="1" s="1"/>
  <c r="P23" i="1" s="1"/>
  <c r="M25" i="1"/>
  <c r="N25" i="1" s="1"/>
  <c r="O25" i="1" s="1"/>
  <c r="P25" i="1" s="1"/>
  <c r="M32" i="1"/>
  <c r="N32" i="1" s="1"/>
  <c r="O32" i="1" s="1"/>
  <c r="P32" i="1" s="1"/>
  <c r="M39" i="1"/>
  <c r="N39" i="1" s="1"/>
  <c r="O39" i="1" s="1"/>
  <c r="P39" i="1" s="1"/>
  <c r="M31" i="1"/>
  <c r="N31" i="1" s="1"/>
  <c r="O31" i="1" s="1"/>
  <c r="P31" i="1" s="1"/>
  <c r="M33" i="1"/>
  <c r="N33" i="1" s="1"/>
  <c r="O33" i="1" s="1"/>
  <c r="P33" i="1" s="1"/>
  <c r="M35" i="1"/>
  <c r="N35" i="1" s="1"/>
  <c r="O35" i="1" s="1"/>
  <c r="P35" i="1" s="1"/>
  <c r="M38" i="1"/>
  <c r="N38" i="1" s="1"/>
  <c r="O38" i="1" s="1"/>
  <c r="P38" i="1" s="1"/>
  <c r="M21" i="1"/>
  <c r="N21" i="1" s="1"/>
  <c r="O21" i="1" s="1"/>
  <c r="P21" i="1" s="1"/>
  <c r="Q76" i="1" l="1"/>
  <c r="R76" i="1" s="1"/>
  <c r="S76" i="1" s="1"/>
  <c r="Q86" i="1"/>
  <c r="R86" i="1" s="1"/>
  <c r="S86" i="1" s="1"/>
  <c r="Q79" i="1"/>
  <c r="R79" i="1" s="1"/>
  <c r="S79" i="1" s="1"/>
  <c r="Q63" i="1"/>
  <c r="R63" i="1" s="1"/>
  <c r="S63" i="1" s="1"/>
  <c r="Q85" i="1"/>
  <c r="R85" i="1" s="1"/>
  <c r="S85" i="1" s="1"/>
  <c r="Q69" i="1"/>
  <c r="R69" i="1" s="1"/>
  <c r="S69" i="1" s="1"/>
  <c r="Q62" i="1"/>
  <c r="R62" i="1" s="1"/>
  <c r="S62" i="1" s="1"/>
  <c r="Q81" i="1"/>
  <c r="R81" i="1" s="1"/>
  <c r="S81" i="1" s="1"/>
  <c r="Q70" i="1"/>
  <c r="R70" i="1" s="1"/>
  <c r="S70" i="1" s="1"/>
  <c r="Q84" i="1"/>
  <c r="R84" i="1" s="1"/>
  <c r="S84" i="1" s="1"/>
  <c r="Q68" i="1"/>
  <c r="R68" i="1" s="1"/>
  <c r="S68" i="1" s="1"/>
  <c r="Q71" i="1"/>
  <c r="R71" i="1" s="1"/>
  <c r="S71" i="1" s="1"/>
  <c r="Q64" i="1"/>
  <c r="R64" i="1" s="1"/>
  <c r="S64" i="1" s="1"/>
  <c r="Q66" i="1"/>
  <c r="R66" i="1" s="1"/>
  <c r="S66" i="1" s="1"/>
  <c r="Q83" i="1"/>
  <c r="R83" i="1" s="1"/>
  <c r="S83" i="1" s="1"/>
  <c r="Q65" i="1"/>
  <c r="R65" i="1" s="1"/>
  <c r="S65" i="1" s="1"/>
  <c r="Q77" i="1"/>
  <c r="R77" i="1" s="1"/>
  <c r="S77" i="1" s="1"/>
  <c r="Q78" i="1"/>
  <c r="R78" i="1" s="1"/>
  <c r="S78" i="1" s="1"/>
  <c r="Q73" i="1"/>
  <c r="R73" i="1" s="1"/>
  <c r="S73" i="1" s="1"/>
  <c r="Q74" i="1"/>
  <c r="R74" i="1" s="1"/>
  <c r="S74" i="1" s="1"/>
  <c r="Q75" i="1"/>
  <c r="R75" i="1" s="1"/>
  <c r="S75" i="1" s="1"/>
  <c r="Q80" i="1"/>
  <c r="R80" i="1" s="1"/>
  <c r="S80" i="1" s="1"/>
  <c r="Q67" i="1"/>
  <c r="R67" i="1" s="1"/>
  <c r="S67" i="1" s="1"/>
  <c r="Q82" i="1"/>
  <c r="R82" i="1" s="1"/>
  <c r="S82" i="1" s="1"/>
  <c r="Q72" i="1"/>
  <c r="R72" i="1" s="1"/>
  <c r="S72" i="1" s="1"/>
  <c r="Q54" i="1"/>
  <c r="R54" i="1" s="1"/>
  <c r="S54" i="1" s="1"/>
  <c r="Q56" i="1"/>
  <c r="R56" i="1" s="1"/>
  <c r="S56" i="1" s="1"/>
  <c r="Q52" i="1"/>
  <c r="R52" i="1" s="1"/>
  <c r="S52" i="1" s="1"/>
  <c r="Q59" i="1"/>
  <c r="R59" i="1" s="1"/>
  <c r="S59" i="1" s="1"/>
  <c r="Q50" i="1"/>
  <c r="R50" i="1" s="1"/>
  <c r="S50" i="1" s="1"/>
  <c r="Q53" i="1"/>
  <c r="R53" i="1" s="1"/>
  <c r="S53" i="1" s="1"/>
  <c r="Q51" i="1"/>
  <c r="R51" i="1" s="1"/>
  <c r="S51" i="1" s="1"/>
  <c r="Q58" i="1"/>
  <c r="R58" i="1" s="1"/>
  <c r="S58" i="1" s="1"/>
  <c r="Q57" i="1"/>
  <c r="R57" i="1" s="1"/>
  <c r="S57" i="1" s="1"/>
  <c r="Q60" i="1"/>
  <c r="R60" i="1" s="1"/>
  <c r="S60" i="1" s="1"/>
  <c r="Q61" i="1"/>
  <c r="R61" i="1" s="1"/>
  <c r="S61" i="1" s="1"/>
  <c r="Q55" i="1"/>
  <c r="R55" i="1" s="1"/>
  <c r="S55" i="1" s="1"/>
  <c r="Q43" i="1"/>
  <c r="R43" i="1" s="1"/>
  <c r="S43" i="1" s="1"/>
  <c r="Q49" i="1"/>
  <c r="R49" i="1" s="1"/>
  <c r="S49" i="1" s="1"/>
  <c r="Q41" i="1"/>
  <c r="R41" i="1" s="1"/>
  <c r="S41" i="1" s="1"/>
  <c r="Q44" i="1"/>
  <c r="R44" i="1" s="1"/>
  <c r="S44" i="1" s="1"/>
  <c r="Q46" i="1"/>
  <c r="R46" i="1" s="1"/>
  <c r="S46" i="1" s="1"/>
  <c r="Q48" i="1"/>
  <c r="R48" i="1" s="1"/>
  <c r="S48" i="1" s="1"/>
  <c r="Q47" i="1"/>
  <c r="R47" i="1" s="1"/>
  <c r="S47" i="1" s="1"/>
  <c r="Q45" i="1"/>
  <c r="R45" i="1" s="1"/>
  <c r="S45" i="1" s="1"/>
  <c r="Q40" i="1"/>
  <c r="R40" i="1" s="1"/>
  <c r="S40" i="1" s="1"/>
  <c r="Q42" i="1"/>
  <c r="R42" i="1" s="1"/>
  <c r="S42" i="1" s="1"/>
  <c r="Q9" i="1"/>
  <c r="R9" i="1" s="1"/>
  <c r="S9" i="1" s="1"/>
  <c r="Q23" i="1"/>
  <c r="R23" i="1" s="1"/>
  <c r="S23" i="1" s="1"/>
  <c r="Q22" i="1"/>
  <c r="R22" i="1" s="1"/>
  <c r="S22" i="1" s="1"/>
  <c r="Q38" i="1"/>
  <c r="R38" i="1" s="1"/>
  <c r="S38" i="1" s="1"/>
  <c r="Q13" i="1"/>
  <c r="R13" i="1" s="1"/>
  <c r="S13" i="1" s="1"/>
  <c r="Q35" i="1"/>
  <c r="R35" i="1" s="1"/>
  <c r="S35" i="1" s="1"/>
  <c r="Q28" i="1"/>
  <c r="R28" i="1" s="1"/>
  <c r="S28" i="1" s="1"/>
  <c r="Q24" i="1"/>
  <c r="R24" i="1" s="1"/>
  <c r="S24" i="1" s="1"/>
  <c r="Q33" i="1"/>
  <c r="R33" i="1" s="1"/>
  <c r="S33" i="1" s="1"/>
  <c r="Q29" i="1"/>
  <c r="R29" i="1" s="1"/>
  <c r="S29" i="1" s="1"/>
  <c r="Q27" i="1"/>
  <c r="R27" i="1" s="1"/>
  <c r="S27" i="1" s="1"/>
  <c r="Q31" i="1"/>
  <c r="R31" i="1" s="1"/>
  <c r="S31" i="1" s="1"/>
  <c r="Q34" i="1"/>
  <c r="R34" i="1" s="1"/>
  <c r="S34" i="1" s="1"/>
  <c r="Q14" i="1"/>
  <c r="R14" i="1" s="1"/>
  <c r="S14" i="1" s="1"/>
  <c r="Q36" i="1"/>
  <c r="R36" i="1" s="1"/>
  <c r="S36" i="1" s="1"/>
  <c r="Q11" i="1"/>
  <c r="R11" i="1" s="1"/>
  <c r="S11" i="1" s="1"/>
  <c r="Q10" i="1"/>
  <c r="R10" i="1" s="1"/>
  <c r="S10" i="1" s="1"/>
  <c r="Q25" i="1"/>
  <c r="R25" i="1" s="1"/>
  <c r="S25" i="1" s="1"/>
  <c r="Q12" i="1"/>
  <c r="R12" i="1" s="1"/>
  <c r="S12" i="1" s="1"/>
  <c r="Q30" i="1"/>
  <c r="R30" i="1" s="1"/>
  <c r="S30" i="1" s="1"/>
  <c r="Q39" i="1"/>
  <c r="R39" i="1" s="1"/>
  <c r="S39" i="1" s="1"/>
  <c r="Q26" i="1"/>
  <c r="R26" i="1" s="1"/>
  <c r="S26" i="1" s="1"/>
  <c r="Q19" i="1"/>
  <c r="R19" i="1" s="1"/>
  <c r="S19" i="1" s="1"/>
  <c r="Q15" i="1"/>
  <c r="R15" i="1" s="1"/>
  <c r="S15" i="1" s="1"/>
  <c r="Q18" i="1"/>
  <c r="R18" i="1" s="1"/>
  <c r="S18" i="1" s="1"/>
  <c r="Q37" i="1"/>
  <c r="R37" i="1" s="1"/>
  <c r="S37" i="1" s="1"/>
  <c r="Q32" i="1"/>
  <c r="R32" i="1" s="1"/>
  <c r="S32" i="1" s="1"/>
  <c r="Q16" i="1"/>
  <c r="R16" i="1" s="1"/>
  <c r="S16" i="1" s="1"/>
  <c r="Q17" i="1"/>
  <c r="R17" i="1" s="1"/>
  <c r="S17" i="1" s="1"/>
  <c r="Q21" i="1"/>
  <c r="R21" i="1" s="1"/>
  <c r="S21" i="1" s="1"/>
  <c r="Q20" i="1"/>
  <c r="R20" i="1" s="1"/>
  <c r="S20" i="1" s="1"/>
</calcChain>
</file>

<file path=xl/sharedStrings.xml><?xml version="1.0" encoding="utf-8"?>
<sst xmlns="http://schemas.openxmlformats.org/spreadsheetml/2006/main" count="175" uniqueCount="98">
  <si>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</si>
  <si>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</si>
  <si>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</si>
  <si>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</si>
  <si>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</si>
  <si>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</si>
  <si>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</si>
  <si>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</si>
  <si>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</si>
  <si>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</si>
  <si>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</si>
  <si>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</si>
  <si>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</si>
  <si>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</si>
  <si>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</si>
  <si>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</si>
  <si>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</si>
  <si>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</si>
  <si>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</si>
  <si>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Sandown Lake</t>
  </si>
  <si>
    <t xml:space="preserve">Hunboshi            </t>
  </si>
  <si>
    <t xml:space="preserve">Medieval Miss       </t>
  </si>
  <si>
    <t xml:space="preserve">Diaquin             </t>
  </si>
  <si>
    <t xml:space="preserve">Bella Tiara         </t>
  </si>
  <si>
    <t xml:space="preserve">Young Hostess       </t>
  </si>
  <si>
    <t xml:space="preserve">Chatelaine          </t>
  </si>
  <si>
    <t xml:space="preserve">Love Takes Time     </t>
  </si>
  <si>
    <t xml:space="preserve">Elveena             </t>
  </si>
  <si>
    <t xml:space="preserve">Wahine Toa          </t>
  </si>
  <si>
    <t xml:space="preserve">Shes A Karaka       </t>
  </si>
  <si>
    <t xml:space="preserve">Hard Squeeze        </t>
  </si>
  <si>
    <t xml:space="preserve">Kissinger           </t>
  </si>
  <si>
    <t xml:space="preserve">Petruchio           </t>
  </si>
  <si>
    <t xml:space="preserve">Kurabui             </t>
  </si>
  <si>
    <t xml:space="preserve">Noonday Gun         </t>
  </si>
  <si>
    <t xml:space="preserve">Saint Tropez        </t>
  </si>
  <si>
    <t xml:space="preserve">Red On Red          </t>
  </si>
  <si>
    <t xml:space="preserve">Soaring Eagle       </t>
  </si>
  <si>
    <t xml:space="preserve">Vittoriosa          </t>
  </si>
  <si>
    <t xml:space="preserve">Bold Hoi Ho         </t>
  </si>
  <si>
    <t xml:space="preserve">Carbonetti          </t>
  </si>
  <si>
    <t xml:space="preserve">Danaustar           </t>
  </si>
  <si>
    <t xml:space="preserve">Healing Game        </t>
  </si>
  <si>
    <t xml:space="preserve">Southern Front      </t>
  </si>
  <si>
    <t xml:space="preserve">For Real Life       </t>
  </si>
  <si>
    <t xml:space="preserve">Chain               </t>
  </si>
  <si>
    <t xml:space="preserve">Feudal Empire       </t>
  </si>
  <si>
    <t xml:space="preserve">Masterful           </t>
  </si>
  <si>
    <t xml:space="preserve">Top Honours         </t>
  </si>
  <si>
    <t xml:space="preserve">Tricology           </t>
  </si>
  <si>
    <t xml:space="preserve">Melanie             </t>
  </si>
  <si>
    <t xml:space="preserve">Mr Tipla            </t>
  </si>
  <si>
    <t xml:space="preserve">Free To Move        </t>
  </si>
  <si>
    <t xml:space="preserve">Elteecee            </t>
  </si>
  <si>
    <t xml:space="preserve">The Difference      </t>
  </si>
  <si>
    <t xml:space="preserve">Air Defence         </t>
  </si>
  <si>
    <t xml:space="preserve">Derive              </t>
  </si>
  <si>
    <t xml:space="preserve">South Parade        </t>
  </si>
  <si>
    <t xml:space="preserve">Copperfield         </t>
  </si>
  <si>
    <t xml:space="preserve">Sacred Command      </t>
  </si>
  <si>
    <t xml:space="preserve">Wish I Might        </t>
  </si>
  <si>
    <t xml:space="preserve">Mere Fancy          </t>
  </si>
  <si>
    <t xml:space="preserve">Silent Surrente     </t>
  </si>
  <si>
    <t xml:space="preserve">Audrey Girl         </t>
  </si>
  <si>
    <t xml:space="preserve">Alavista            </t>
  </si>
  <si>
    <t xml:space="preserve">Delicious Tycoon    </t>
  </si>
  <si>
    <t xml:space="preserve">Prospettiva         </t>
  </si>
  <si>
    <t xml:space="preserve">Gabstar             </t>
  </si>
  <si>
    <t xml:space="preserve">Lady Adelaide       </t>
  </si>
  <si>
    <t xml:space="preserve">Rowdy Rebel         </t>
  </si>
  <si>
    <t xml:space="preserve">Sacred Cove         </t>
  </si>
  <si>
    <t xml:space="preserve">Shalily             </t>
  </si>
  <si>
    <t xml:space="preserve">Tempest Charm       </t>
  </si>
  <si>
    <t xml:space="preserve">Awapuni Princess    </t>
  </si>
  <si>
    <t xml:space="preserve">Miltida             </t>
  </si>
  <si>
    <t xml:space="preserve">Starlight Scope     </t>
  </si>
  <si>
    <t xml:space="preserve">Passione            </t>
  </si>
  <si>
    <t xml:space="preserve">Salt Bay            </t>
  </si>
  <si>
    <t xml:space="preserve">Starden Lass        </t>
  </si>
  <si>
    <t xml:space="preserve">Defiant Diva        </t>
  </si>
  <si>
    <t xml:space="preserve">Queen Of Sass       </t>
  </si>
  <si>
    <t xml:space="preserve">Way To Go Paula     </t>
  </si>
  <si>
    <t xml:space="preserve">Culily Ace          </t>
  </si>
  <si>
    <t xml:space="preserve">Mosscon             </t>
  </si>
  <si>
    <t xml:space="preserve">Lady Doro           </t>
  </si>
  <si>
    <t xml:space="preserve">Shotmaker           </t>
  </si>
  <si>
    <t xml:space="preserve">Sixbysixtythree     </t>
  </si>
  <si>
    <t xml:space="preserve">Housay              </t>
  </si>
  <si>
    <t xml:space="preserve">Grand Pope          </t>
  </si>
  <si>
    <t xml:space="preserve">Rolling Moss        </t>
  </si>
  <si>
    <t xml:space="preserve">Fiery Red           </t>
  </si>
  <si>
    <t xml:space="preserve">Aerovictory         </t>
  </si>
  <si>
    <t xml:space="preserve">Hello Broadcast     </t>
  </si>
  <si>
    <t xml:space="preserve">Minouche            </t>
  </si>
  <si>
    <t xml:space="preserve">True Grit           </t>
  </si>
  <si>
    <t xml:space="preserve">Turbo Ken           </t>
  </si>
  <si>
    <t xml:space="preserve">Beautrooper         </t>
  </si>
  <si>
    <t xml:space="preserve">Jupitus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</si>
</sst>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5</xdr:row>
      <xdr:rowOff>149316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EA0DC1-F5B0-16E3-7794-E4AEB7A7A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83680" cy="1063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8:S86"/>
  <sheetViews>
    <sheetView tabSelected="1" topLeftCell="B1" zoomScaleNormal="100" workbookViewId="0">
      <pane ySplit="8" topLeftCell="A9" activePane="bottomLeft" state="frozen"/>
      <selection activeCell="B1" sqref="B1"/>
      <selection pane="bottomLeft" activeCell="T14" sqref="T14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77734375" style="9" customWidth="1"/>
    <col min="4" max="4" width="6.44140625" style="9" bestFit="1" customWidth="1"/>
    <col min="5" max="5" width="6.33203125" style="9" bestFit="1" customWidth="1"/>
    <col min="6" max="6" width="25.33203125" style="9" bestFit="1" customWidth="1"/>
    <col min="7" max="7" width="11.6640625" style="10" customWidth="1"/>
    <col min="8" max="8" width="7.109375" style="10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8" spans="1:19" s="4" customFormat="1" x14ac:dyDescent="0.3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3" t="s">
        <v>13</v>
      </c>
      <c r="O8" s="2" t="s">
        <v>14</v>
      </c>
      <c r="P8" s="2" t="s">
        <v>15</v>
      </c>
      <c r="Q8" s="2" t="s">
        <v>16</v>
      </c>
      <c r="R8" s="2" t="s">
        <v>17</v>
      </c>
      <c r="S8" s="1" t="s">
        <v>18</v>
      </c>
    </row>
    <row r="9" spans="1:19" x14ac:dyDescent="0.3">
      <c r="A9" s="1">
        <v>2</v>
      </c>
      <c r="B9" s="5">
        <v>0.54166666666666663</v>
      </c>
      <c r="C9" s="1" t="s">
        <v>19</v>
      </c>
      <c r="D9" s="1">
        <v>2</v>
      </c>
      <c r="E9" s="1">
        <v>7</v>
      </c>
      <c r="F9" s="1" t="s">
        <v>26</v>
      </c>
      <c r="G9" s="1">
        <v>68.42</v>
      </c>
      <c r="H9" s="1">
        <f>1+COUNTIFS(A:A,A9,G:G,"&gt;"&amp;G9)</f>
        <v>1</v>
      </c>
      <c r="I9" s="2">
        <f>AVERAGEIF(A:A,A9,G:G)</f>
        <v>48.93</v>
      </c>
      <c r="J9" s="2">
        <f t="shared" ref="J9:J27" si="0">G9-I9</f>
        <v>19.490000000000002</v>
      </c>
      <c r="K9" s="2">
        <f t="shared" ref="K9:K27" si="1">90+J9</f>
        <v>109.49000000000001</v>
      </c>
      <c r="L9" s="2">
        <f t="shared" ref="L9:L27" si="2">EXP(0.06*K9)</f>
        <v>712.94194960788252</v>
      </c>
      <c r="M9" s="2">
        <f>SUMIF(A:A,A9,L:L)</f>
        <v>2987.7593752738017</v>
      </c>
      <c r="N9" s="3">
        <f t="shared" ref="N9:N27" si="3">L9/M9</f>
        <v>0.23862093966069398</v>
      </c>
      <c r="O9" s="6">
        <f t="shared" ref="O9:O27" si="4">1/N9</f>
        <v>4.1907470543949152</v>
      </c>
      <c r="P9" s="3">
        <f t="shared" ref="P9:P27" si="5">IF(O9&gt;21,"",N9)</f>
        <v>0.23862093966069398</v>
      </c>
      <c r="Q9" s="3">
        <f>IF(ISNUMBER(P9),SUMIF(A:A,A9,P:P),"")</f>
        <v>0.88774832176761498</v>
      </c>
      <c r="R9" s="3">
        <f t="shared" ref="R9:R27" si="6">IFERROR(P9*(1/Q9),"")</f>
        <v>0.26879345621918005</v>
      </c>
      <c r="S9" s="7">
        <f t="shared" ref="S9:S27" si="7">IFERROR(1/R9,"")</f>
        <v>3.7203286644916616</v>
      </c>
    </row>
    <row r="10" spans="1:19" x14ac:dyDescent="0.3">
      <c r="A10" s="1">
        <v>2</v>
      </c>
      <c r="B10" s="5">
        <v>0.54166666666666663</v>
      </c>
      <c r="C10" s="1" t="s">
        <v>19</v>
      </c>
      <c r="D10" s="1">
        <v>2</v>
      </c>
      <c r="E10" s="1">
        <v>6</v>
      </c>
      <c r="F10" s="1" t="s">
        <v>25</v>
      </c>
      <c r="G10" s="1">
        <v>64.06</v>
      </c>
      <c r="H10" s="1">
        <f>1+COUNTIFS(A:A,A10,G:G,"&gt;"&amp;G10)</f>
        <v>2</v>
      </c>
      <c r="I10" s="2">
        <f>AVERAGEIF(A:A,A10,G:G)</f>
        <v>48.93</v>
      </c>
      <c r="J10" s="2">
        <f t="shared" si="0"/>
        <v>15.130000000000003</v>
      </c>
      <c r="K10" s="2">
        <f t="shared" si="1"/>
        <v>105.13</v>
      </c>
      <c r="L10" s="2">
        <f t="shared" si="2"/>
        <v>548.83618005781864</v>
      </c>
      <c r="M10" s="2">
        <f>SUMIF(A:A,A10,L:L)</f>
        <v>2987.7593752738017</v>
      </c>
      <c r="N10" s="3">
        <f t="shared" si="3"/>
        <v>0.18369490682546102</v>
      </c>
      <c r="O10" s="6">
        <f t="shared" si="4"/>
        <v>5.4438090706029039</v>
      </c>
      <c r="P10" s="3">
        <f t="shared" si="5"/>
        <v>0.18369490682546102</v>
      </c>
      <c r="Q10" s="3">
        <f>IF(ISNUMBER(P10),SUMIF(A:A,A10,P:P),"")</f>
        <v>0.88774832176761498</v>
      </c>
      <c r="R10" s="3">
        <f t="shared" si="6"/>
        <v>0.20692228002155172</v>
      </c>
      <c r="S10" s="7">
        <f t="shared" si="7"/>
        <v>4.8327323664510482</v>
      </c>
    </row>
    <row r="11" spans="1:19" x14ac:dyDescent="0.3">
      <c r="A11" s="1">
        <v>2</v>
      </c>
      <c r="B11" s="5">
        <v>0.54166666666666663</v>
      </c>
      <c r="C11" s="1" t="s">
        <v>19</v>
      </c>
      <c r="D11" s="1">
        <v>2</v>
      </c>
      <c r="E11" s="1">
        <v>5</v>
      </c>
      <c r="F11" s="1" t="s">
        <v>24</v>
      </c>
      <c r="G11" s="1">
        <v>58.56</v>
      </c>
      <c r="H11" s="1">
        <f>1+COUNTIFS(A:A,A11,G:G,"&gt;"&amp;G11)</f>
        <v>3</v>
      </c>
      <c r="I11" s="2">
        <f>AVERAGEIF(A:A,A11,G:G)</f>
        <v>48.93</v>
      </c>
      <c r="J11" s="2">
        <f t="shared" si="0"/>
        <v>9.6300000000000026</v>
      </c>
      <c r="K11" s="2">
        <f t="shared" si="1"/>
        <v>99.63</v>
      </c>
      <c r="L11" s="2">
        <f t="shared" si="2"/>
        <v>394.57135560968385</v>
      </c>
      <c r="M11" s="2">
        <f>SUMIF(A:A,A11,L:L)</f>
        <v>2987.7593752738017</v>
      </c>
      <c r="N11" s="3">
        <f t="shared" si="3"/>
        <v>0.13206262822739026</v>
      </c>
      <c r="O11" s="6">
        <f t="shared" si="4"/>
        <v>7.5721649146506724</v>
      </c>
      <c r="P11" s="3">
        <f t="shared" si="5"/>
        <v>0.13206262822739026</v>
      </c>
      <c r="Q11" s="3">
        <f>IF(ISNUMBER(P11),SUMIF(A:A,A11,P:P),"")</f>
        <v>0.88774832176761498</v>
      </c>
      <c r="R11" s="3">
        <f t="shared" si="6"/>
        <v>0.14876133808334044</v>
      </c>
      <c r="S11" s="7">
        <f t="shared" si="7"/>
        <v>6.7221766951287494</v>
      </c>
    </row>
    <row r="12" spans="1:19" x14ac:dyDescent="0.3">
      <c r="A12" s="1">
        <v>2</v>
      </c>
      <c r="B12" s="5">
        <v>0.54166666666666663</v>
      </c>
      <c r="C12" s="1" t="s">
        <v>19</v>
      </c>
      <c r="D12" s="1">
        <v>2</v>
      </c>
      <c r="E12" s="1">
        <v>2</v>
      </c>
      <c r="F12" s="1" t="s">
        <v>21</v>
      </c>
      <c r="G12" s="1">
        <v>51.44</v>
      </c>
      <c r="H12" s="1">
        <f>1+COUNTIFS(A:A,A12,G:G,"&gt;"&amp;G12)</f>
        <v>4</v>
      </c>
      <c r="I12" s="2">
        <f>AVERAGEIF(A:A,A12,G:G)</f>
        <v>48.93</v>
      </c>
      <c r="J12" s="2">
        <f t="shared" si="0"/>
        <v>2.509999999999998</v>
      </c>
      <c r="K12" s="2">
        <f t="shared" si="1"/>
        <v>92.509999999999991</v>
      </c>
      <c r="L12" s="2">
        <f t="shared" si="2"/>
        <v>257.39194475134008</v>
      </c>
      <c r="M12" s="2">
        <f>SUMIF(A:A,A12,L:L)</f>
        <v>2987.7593752738017</v>
      </c>
      <c r="N12" s="3">
        <f t="shared" si="3"/>
        <v>8.6148820042695834E-2</v>
      </c>
      <c r="O12" s="6">
        <f t="shared" si="4"/>
        <v>11.60782004332032</v>
      </c>
      <c r="P12" s="3">
        <f t="shared" si="5"/>
        <v>8.6148820042695834E-2</v>
      </c>
      <c r="Q12" s="3">
        <f>IF(ISNUMBER(P12),SUMIF(A:A,A12,P:P),"")</f>
        <v>0.88774832176761498</v>
      </c>
      <c r="R12" s="3">
        <f t="shared" si="6"/>
        <v>9.7041940750913561E-2</v>
      </c>
      <c r="S12" s="7">
        <f t="shared" si="7"/>
        <v>10.304822762838096</v>
      </c>
    </row>
    <row r="13" spans="1:19" x14ac:dyDescent="0.3">
      <c r="A13" s="1">
        <v>2</v>
      </c>
      <c r="B13" s="5">
        <v>0.54166666666666663</v>
      </c>
      <c r="C13" s="1" t="s">
        <v>19</v>
      </c>
      <c r="D13" s="1">
        <v>2</v>
      </c>
      <c r="E13" s="1">
        <v>8</v>
      </c>
      <c r="F13" s="1" t="s">
        <v>27</v>
      </c>
      <c r="G13" s="1">
        <v>47.35</v>
      </c>
      <c r="H13" s="1">
        <f>1+COUNTIFS(A:A,A13,G:G,"&gt;"&amp;G13)</f>
        <v>5</v>
      </c>
      <c r="I13" s="2">
        <f>AVERAGEIF(A:A,A13,G:G)</f>
        <v>48.93</v>
      </c>
      <c r="J13" s="2">
        <f t="shared" si="0"/>
        <v>-1.5799999999999983</v>
      </c>
      <c r="K13" s="2">
        <f t="shared" si="1"/>
        <v>88.42</v>
      </c>
      <c r="L13" s="2">
        <f t="shared" si="2"/>
        <v>201.38127464126748</v>
      </c>
      <c r="M13" s="2">
        <f>SUMIF(A:A,A13,L:L)</f>
        <v>2987.7593752738017</v>
      </c>
      <c r="N13" s="3">
        <f t="shared" si="3"/>
        <v>6.740210617624208E-2</v>
      </c>
      <c r="O13" s="6">
        <f t="shared" si="4"/>
        <v>14.836331633097846</v>
      </c>
      <c r="P13" s="3">
        <f t="shared" si="5"/>
        <v>6.740210617624208E-2</v>
      </c>
      <c r="Q13" s="3">
        <f>IF(ISNUMBER(P13),SUMIF(A:A,A13,P:P),"")</f>
        <v>0.88774832176761498</v>
      </c>
      <c r="R13" s="3">
        <f t="shared" si="6"/>
        <v>7.5924791434171662E-2</v>
      </c>
      <c r="S13" s="7">
        <f t="shared" si="7"/>
        <v>13.170928508470389</v>
      </c>
    </row>
    <row r="14" spans="1:19" x14ac:dyDescent="0.3">
      <c r="A14" s="1">
        <v>2</v>
      </c>
      <c r="B14" s="5">
        <v>0.54166666666666663</v>
      </c>
      <c r="C14" s="1" t="s">
        <v>19</v>
      </c>
      <c r="D14" s="1">
        <v>2</v>
      </c>
      <c r="E14" s="1">
        <v>11</v>
      </c>
      <c r="F14" s="1" t="s">
        <v>30</v>
      </c>
      <c r="G14" s="1">
        <v>47.17</v>
      </c>
      <c r="H14" s="1">
        <f>1+COUNTIFS(A:A,A14,G:G,"&gt;"&amp;G14)</f>
        <v>6</v>
      </c>
      <c r="I14" s="2">
        <f>AVERAGEIF(A:A,A14,G:G)</f>
        <v>48.93</v>
      </c>
      <c r="J14" s="2">
        <f t="shared" si="0"/>
        <v>-1.759999999999998</v>
      </c>
      <c r="K14" s="2">
        <f t="shared" si="1"/>
        <v>88.240000000000009</v>
      </c>
      <c r="L14" s="2">
        <f t="shared" si="2"/>
        <v>199.2180592645885</v>
      </c>
      <c r="M14" s="2">
        <f>SUMIF(A:A,A14,L:L)</f>
        <v>2987.7593752738017</v>
      </c>
      <c r="N14" s="3">
        <f t="shared" si="3"/>
        <v>6.6678080207289769E-2</v>
      </c>
      <c r="O14" s="6">
        <f t="shared" si="4"/>
        <v>14.997432392942114</v>
      </c>
      <c r="P14" s="3">
        <f t="shared" si="5"/>
        <v>6.6678080207289769E-2</v>
      </c>
      <c r="Q14" s="3">
        <f>IF(ISNUMBER(P14),SUMIF(A:A,A14,P:P),"")</f>
        <v>0.88774832176761498</v>
      </c>
      <c r="R14" s="3">
        <f t="shared" si="6"/>
        <v>7.510921572290398E-2</v>
      </c>
      <c r="S14" s="7">
        <f t="shared" si="7"/>
        <v>13.313945437657628</v>
      </c>
    </row>
    <row r="15" spans="1:19" x14ac:dyDescent="0.3">
      <c r="A15" s="1">
        <v>2</v>
      </c>
      <c r="B15" s="5">
        <v>0.54166666666666663</v>
      </c>
      <c r="C15" s="1" t="s">
        <v>19</v>
      </c>
      <c r="D15" s="1">
        <v>2</v>
      </c>
      <c r="E15" s="1">
        <v>3</v>
      </c>
      <c r="F15" s="1" t="s">
        <v>22</v>
      </c>
      <c r="G15" s="1">
        <v>44.84</v>
      </c>
      <c r="H15" s="1">
        <f>1+COUNTIFS(A:A,A15,G:G,"&gt;"&amp;G15)</f>
        <v>7</v>
      </c>
      <c r="I15" s="2">
        <f>AVERAGEIF(A:A,A15,G:G)</f>
        <v>48.93</v>
      </c>
      <c r="J15" s="2">
        <f t="shared" si="0"/>
        <v>-4.0899999999999963</v>
      </c>
      <c r="K15" s="2">
        <f t="shared" si="1"/>
        <v>85.91</v>
      </c>
      <c r="L15" s="2">
        <f t="shared" si="2"/>
        <v>173.22650229799771</v>
      </c>
      <c r="M15" s="2">
        <f>SUMIF(A:A,A15,L:L)</f>
        <v>2987.7593752738017</v>
      </c>
      <c r="N15" s="3">
        <f t="shared" si="3"/>
        <v>5.7978732735839221E-2</v>
      </c>
      <c r="O15" s="6">
        <f t="shared" si="4"/>
        <v>17.247703646027706</v>
      </c>
      <c r="P15" s="3">
        <f t="shared" si="5"/>
        <v>5.7978732735839221E-2</v>
      </c>
      <c r="Q15" s="3">
        <f>IF(ISNUMBER(P15),SUMIF(A:A,A15,P:P),"")</f>
        <v>0.88774832176761498</v>
      </c>
      <c r="R15" s="3">
        <f t="shared" si="6"/>
        <v>6.5309875912123949E-2</v>
      </c>
      <c r="S15" s="7">
        <f t="shared" si="7"/>
        <v>15.311619966106271</v>
      </c>
    </row>
    <row r="16" spans="1:19" x14ac:dyDescent="0.3">
      <c r="A16" s="1">
        <v>2</v>
      </c>
      <c r="B16" s="5">
        <v>0.54166666666666663</v>
      </c>
      <c r="C16" s="1" t="s">
        <v>19</v>
      </c>
      <c r="D16" s="1">
        <v>2</v>
      </c>
      <c r="E16" s="1">
        <v>10</v>
      </c>
      <c r="F16" s="1" t="s">
        <v>29</v>
      </c>
      <c r="G16" s="1">
        <v>44.01</v>
      </c>
      <c r="H16" s="1">
        <f>1+COUNTIFS(A:A,A16,G:G,"&gt;"&amp;G16)</f>
        <v>8</v>
      </c>
      <c r="I16" s="2">
        <f>AVERAGEIF(A:A,A16,G:G)</f>
        <v>48.93</v>
      </c>
      <c r="J16" s="2">
        <f t="shared" si="0"/>
        <v>-4.9200000000000017</v>
      </c>
      <c r="K16" s="2">
        <f t="shared" si="1"/>
        <v>85.08</v>
      </c>
      <c r="L16" s="2">
        <f t="shared" si="2"/>
        <v>164.81110501419656</v>
      </c>
      <c r="M16" s="2">
        <f>SUMIF(A:A,A16,L:L)</f>
        <v>2987.7593752738017</v>
      </c>
      <c r="N16" s="3">
        <f t="shared" si="3"/>
        <v>5.5162107892002876E-2</v>
      </c>
      <c r="O16" s="6">
        <f t="shared" si="4"/>
        <v>18.128386282079965</v>
      </c>
      <c r="P16" s="3">
        <f t="shared" si="5"/>
        <v>5.5162107892002876E-2</v>
      </c>
      <c r="Q16" s="3">
        <f>IF(ISNUMBER(P16),SUMIF(A:A,A16,P:P),"")</f>
        <v>0.88774832176761498</v>
      </c>
      <c r="R16" s="3">
        <f t="shared" si="6"/>
        <v>6.2137101855814725E-2</v>
      </c>
      <c r="S16" s="7">
        <f t="shared" si="7"/>
        <v>16.093444498271545</v>
      </c>
    </row>
    <row r="17" spans="1:19" x14ac:dyDescent="0.3">
      <c r="A17" s="1">
        <v>2</v>
      </c>
      <c r="B17" s="5">
        <v>0.54166666666666663</v>
      </c>
      <c r="C17" s="1" t="s">
        <v>19</v>
      </c>
      <c r="D17" s="1">
        <v>2</v>
      </c>
      <c r="E17" s="1">
        <v>9</v>
      </c>
      <c r="F17" s="1" t="s">
        <v>28</v>
      </c>
      <c r="G17" s="1">
        <v>38.71</v>
      </c>
      <c r="H17" s="1">
        <f>1+COUNTIFS(A:A,A17,G:G,"&gt;"&amp;G17)</f>
        <v>9</v>
      </c>
      <c r="I17" s="2">
        <f>AVERAGEIF(A:A,A17,G:G)</f>
        <v>48.93</v>
      </c>
      <c r="J17" s="2">
        <f t="shared" si="0"/>
        <v>-10.219999999999999</v>
      </c>
      <c r="K17" s="2">
        <f t="shared" si="1"/>
        <v>79.78</v>
      </c>
      <c r="L17" s="2">
        <f t="shared" si="2"/>
        <v>119.91701957002006</v>
      </c>
      <c r="M17" s="2">
        <f>SUMIF(A:A,A17,L:L)</f>
        <v>2987.7593752738017</v>
      </c>
      <c r="N17" s="3">
        <f t="shared" si="3"/>
        <v>4.0136103517048029E-2</v>
      </c>
      <c r="O17" s="6">
        <f t="shared" si="4"/>
        <v>24.91522376045409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>
        <v>2</v>
      </c>
      <c r="B18" s="5">
        <v>0.54166666666666663</v>
      </c>
      <c r="C18" s="1" t="s">
        <v>19</v>
      </c>
      <c r="D18" s="1">
        <v>2</v>
      </c>
      <c r="E18" s="1">
        <v>4</v>
      </c>
      <c r="F18" s="1" t="s">
        <v>23</v>
      </c>
      <c r="G18" s="1">
        <v>38.56</v>
      </c>
      <c r="H18" s="1">
        <f>1+COUNTIFS(A:A,A18,G:G,"&gt;"&amp;G18)</f>
        <v>10</v>
      </c>
      <c r="I18" s="2">
        <f>AVERAGEIF(A:A,A18,G:G)</f>
        <v>48.93</v>
      </c>
      <c r="J18" s="2">
        <f t="shared" si="0"/>
        <v>-10.369999999999997</v>
      </c>
      <c r="K18" s="2">
        <f t="shared" si="1"/>
        <v>79.63</v>
      </c>
      <c r="L18" s="2">
        <f t="shared" si="2"/>
        <v>118.84260849598795</v>
      </c>
      <c r="M18" s="2">
        <f>SUMIF(A:A,A18,L:L)</f>
        <v>2987.7593752738017</v>
      </c>
      <c r="N18" s="3">
        <f t="shared" si="3"/>
        <v>3.9776499232002938E-2</v>
      </c>
      <c r="O18" s="6">
        <f t="shared" si="4"/>
        <v>25.140472874883645</v>
      </c>
      <c r="P18" s="3" t="str">
        <f t="shared" si="5"/>
        <v/>
      </c>
      <c r="Q18" s="3" t="str">
        <f>IF(ISNUMBER(P18),SUMIF(A:A,A18,P:P),"")</f>
        <v/>
      </c>
      <c r="R18" s="3" t="str">
        <f t="shared" si="6"/>
        <v/>
      </c>
      <c r="S18" s="7" t="str">
        <f t="shared" si="7"/>
        <v/>
      </c>
    </row>
    <row r="19" spans="1:19" x14ac:dyDescent="0.3">
      <c r="A19" s="1">
        <v>2</v>
      </c>
      <c r="B19" s="5">
        <v>0.54166666666666663</v>
      </c>
      <c r="C19" s="1" t="s">
        <v>19</v>
      </c>
      <c r="D19" s="1">
        <v>2</v>
      </c>
      <c r="E19" s="1">
        <v>1</v>
      </c>
      <c r="F19" s="1" t="s">
        <v>20</v>
      </c>
      <c r="G19" s="1">
        <v>35.11</v>
      </c>
      <c r="H19" s="1">
        <f>1+COUNTIFS(A:A,A19,G:G,"&gt;"&amp;G19)</f>
        <v>11</v>
      </c>
      <c r="I19" s="2">
        <f>AVERAGEIF(A:A,A19,G:G)</f>
        <v>48.93</v>
      </c>
      <c r="J19" s="2">
        <f t="shared" si="0"/>
        <v>-13.82</v>
      </c>
      <c r="K19" s="2">
        <f t="shared" si="1"/>
        <v>76.180000000000007</v>
      </c>
      <c r="L19" s="2">
        <f t="shared" si="2"/>
        <v>96.621375963018153</v>
      </c>
      <c r="M19" s="2">
        <f>SUMIF(A:A,A19,L:L)</f>
        <v>2987.7593752738017</v>
      </c>
      <c r="N19" s="3">
        <f t="shared" si="3"/>
        <v>3.2339075483333951E-2</v>
      </c>
      <c r="O19" s="6">
        <f t="shared" si="4"/>
        <v>30.922343482433604</v>
      </c>
      <c r="P19" s="3" t="str">
        <f t="shared" si="5"/>
        <v/>
      </c>
      <c r="Q19" s="3" t="str">
        <f>IF(ISNUMBER(P19),SUMIF(A:A,A19,P:P),"")</f>
        <v/>
      </c>
      <c r="R19" s="3" t="str">
        <f t="shared" si="6"/>
        <v/>
      </c>
      <c r="S19" s="7" t="str">
        <f t="shared" si="7"/>
        <v/>
      </c>
    </row>
    <row r="20" spans="1:19" x14ac:dyDescent="0.3">
      <c r="A20" s="1">
        <v>5</v>
      </c>
      <c r="B20" s="5">
        <v>0.56597222222222221</v>
      </c>
      <c r="C20" s="1" t="s">
        <v>19</v>
      </c>
      <c r="D20" s="1">
        <v>3</v>
      </c>
      <c r="E20" s="1">
        <v>3</v>
      </c>
      <c r="F20" s="1" t="s">
        <v>33</v>
      </c>
      <c r="G20" s="1">
        <v>56.78</v>
      </c>
      <c r="H20" s="1">
        <f>1+COUNTIFS(A:A,A20,G:G,"&gt;"&amp;G20)</f>
        <v>1</v>
      </c>
      <c r="I20" s="2">
        <f>AVERAGEIF(A:A,A20,G:G)</f>
        <v>50.032500000000006</v>
      </c>
      <c r="J20" s="2">
        <f t="shared" si="0"/>
        <v>6.7474999999999952</v>
      </c>
      <c r="K20" s="2">
        <f t="shared" si="1"/>
        <v>96.747500000000002</v>
      </c>
      <c r="L20" s="2">
        <f t="shared" si="2"/>
        <v>331.90540379885448</v>
      </c>
      <c r="M20" s="2">
        <f>SUMIF(A:A,A20,L:L)</f>
        <v>1870.2350420635594</v>
      </c>
      <c r="N20" s="3">
        <f t="shared" si="3"/>
        <v>0.17746721472646579</v>
      </c>
      <c r="O20" s="6">
        <f t="shared" si="4"/>
        <v>5.6348436050079584</v>
      </c>
      <c r="P20" s="3">
        <f t="shared" si="5"/>
        <v>0.17746721472646579</v>
      </c>
      <c r="Q20" s="3">
        <f>IF(ISNUMBER(P20),SUMIF(A:A,A20,P:P),"")</f>
        <v>1.0000000000000002</v>
      </c>
      <c r="R20" s="3">
        <f t="shared" si="6"/>
        <v>0.17746721472646576</v>
      </c>
      <c r="S20" s="7">
        <f t="shared" si="7"/>
        <v>5.6348436050079593</v>
      </c>
    </row>
    <row r="21" spans="1:19" x14ac:dyDescent="0.3">
      <c r="A21" s="1">
        <v>5</v>
      </c>
      <c r="B21" s="5">
        <v>0.56597222222222221</v>
      </c>
      <c r="C21" s="1" t="s">
        <v>19</v>
      </c>
      <c r="D21" s="1">
        <v>3</v>
      </c>
      <c r="E21" s="1">
        <v>8</v>
      </c>
      <c r="F21" s="1" t="s">
        <v>38</v>
      </c>
      <c r="G21" s="1">
        <v>56.43</v>
      </c>
      <c r="H21" s="1">
        <f>1+COUNTIFS(A:A,A21,G:G,"&gt;"&amp;G21)</f>
        <v>2</v>
      </c>
      <c r="I21" s="2">
        <f>AVERAGEIF(A:A,A21,G:G)</f>
        <v>50.032500000000006</v>
      </c>
      <c r="J21" s="2">
        <f t="shared" si="0"/>
        <v>6.3974999999999937</v>
      </c>
      <c r="K21" s="2">
        <f t="shared" si="1"/>
        <v>96.397499999999994</v>
      </c>
      <c r="L21" s="2">
        <f t="shared" si="2"/>
        <v>325.00806584292241</v>
      </c>
      <c r="M21" s="2">
        <f>SUMIF(A:A,A21,L:L)</f>
        <v>1870.2350420635594</v>
      </c>
      <c r="N21" s="3">
        <f t="shared" si="3"/>
        <v>0.17377926224947565</v>
      </c>
      <c r="O21" s="6">
        <f t="shared" si="4"/>
        <v>5.75442654696284</v>
      </c>
      <c r="P21" s="3">
        <f t="shared" si="5"/>
        <v>0.17377926224947565</v>
      </c>
      <c r="Q21" s="3">
        <f>IF(ISNUMBER(P21),SUMIF(A:A,A21,P:P),"")</f>
        <v>1.0000000000000002</v>
      </c>
      <c r="R21" s="3">
        <f t="shared" si="6"/>
        <v>0.17377926224947562</v>
      </c>
      <c r="S21" s="7">
        <f t="shared" si="7"/>
        <v>5.7544265469628408</v>
      </c>
    </row>
    <row r="22" spans="1:19" x14ac:dyDescent="0.3">
      <c r="A22" s="1">
        <v>5</v>
      </c>
      <c r="B22" s="5">
        <v>0.56597222222222221</v>
      </c>
      <c r="C22" s="1" t="s">
        <v>19</v>
      </c>
      <c r="D22" s="1">
        <v>3</v>
      </c>
      <c r="E22" s="1">
        <v>1</v>
      </c>
      <c r="F22" s="1" t="s">
        <v>31</v>
      </c>
      <c r="G22" s="1">
        <v>55.46</v>
      </c>
      <c r="H22" s="1">
        <f>1+COUNTIFS(A:A,A22,G:G,"&gt;"&amp;G22)</f>
        <v>3</v>
      </c>
      <c r="I22" s="2">
        <f>AVERAGEIF(A:A,A22,G:G)</f>
        <v>50.032500000000006</v>
      </c>
      <c r="J22" s="2">
        <f t="shared" si="0"/>
        <v>5.4274999999999949</v>
      </c>
      <c r="K22" s="2">
        <f t="shared" si="1"/>
        <v>95.427499999999995</v>
      </c>
      <c r="L22" s="2">
        <f t="shared" si="2"/>
        <v>306.6325116138276</v>
      </c>
      <c r="M22" s="2">
        <f>SUMIF(A:A,A22,L:L)</f>
        <v>1870.2350420635594</v>
      </c>
      <c r="N22" s="3">
        <f t="shared" si="3"/>
        <v>0.16395399760850315</v>
      </c>
      <c r="O22" s="6">
        <f t="shared" si="4"/>
        <v>6.0992718359197662</v>
      </c>
      <c r="P22" s="3">
        <f t="shared" si="5"/>
        <v>0.16395399760850315</v>
      </c>
      <c r="Q22" s="3">
        <f>IF(ISNUMBER(P22),SUMIF(A:A,A22,P:P),"")</f>
        <v>1.0000000000000002</v>
      </c>
      <c r="R22" s="3">
        <f t="shared" si="6"/>
        <v>0.16395399760850313</v>
      </c>
      <c r="S22" s="7">
        <f t="shared" si="7"/>
        <v>6.0992718359197671</v>
      </c>
    </row>
    <row r="23" spans="1:19" x14ac:dyDescent="0.3">
      <c r="A23" s="1">
        <v>5</v>
      </c>
      <c r="B23" s="5">
        <v>0.56597222222222221</v>
      </c>
      <c r="C23" s="1" t="s">
        <v>19</v>
      </c>
      <c r="D23" s="1">
        <v>3</v>
      </c>
      <c r="E23" s="1">
        <v>2</v>
      </c>
      <c r="F23" s="1" t="s">
        <v>32</v>
      </c>
      <c r="G23" s="1">
        <v>52.53</v>
      </c>
      <c r="H23" s="1">
        <f>1+COUNTIFS(A:A,A23,G:G,"&gt;"&amp;G23)</f>
        <v>4</v>
      </c>
      <c r="I23" s="2">
        <f>AVERAGEIF(A:A,A23,G:G)</f>
        <v>50.032500000000006</v>
      </c>
      <c r="J23" s="2">
        <f t="shared" si="0"/>
        <v>2.4974999999999952</v>
      </c>
      <c r="K23" s="2">
        <f t="shared" si="1"/>
        <v>92.497500000000002</v>
      </c>
      <c r="L23" s="2">
        <f t="shared" si="2"/>
        <v>257.19897316616675</v>
      </c>
      <c r="M23" s="2">
        <f>SUMIF(A:A,A23,L:L)</f>
        <v>1870.2350420635594</v>
      </c>
      <c r="N23" s="3">
        <f t="shared" si="3"/>
        <v>0.13752227253874003</v>
      </c>
      <c r="O23" s="6">
        <f t="shared" si="4"/>
        <v>7.2715494118838091</v>
      </c>
      <c r="P23" s="3">
        <f t="shared" si="5"/>
        <v>0.13752227253874003</v>
      </c>
      <c r="Q23" s="3">
        <f>IF(ISNUMBER(P23),SUMIF(A:A,A23,P:P),"")</f>
        <v>1.0000000000000002</v>
      </c>
      <c r="R23" s="3">
        <f t="shared" si="6"/>
        <v>0.13752227253874</v>
      </c>
      <c r="S23" s="7">
        <f t="shared" si="7"/>
        <v>7.2715494118838109</v>
      </c>
    </row>
    <row r="24" spans="1:19" x14ac:dyDescent="0.3">
      <c r="A24" s="1">
        <v>5</v>
      </c>
      <c r="B24" s="5">
        <v>0.56597222222222221</v>
      </c>
      <c r="C24" s="1" t="s">
        <v>19</v>
      </c>
      <c r="D24" s="1">
        <v>3</v>
      </c>
      <c r="E24" s="1">
        <v>6</v>
      </c>
      <c r="F24" s="1" t="s">
        <v>36</v>
      </c>
      <c r="G24" s="1">
        <v>46.63</v>
      </c>
      <c r="H24" s="1">
        <f>1+COUNTIFS(A:A,A24,G:G,"&gt;"&amp;G24)</f>
        <v>5</v>
      </c>
      <c r="I24" s="2">
        <f>AVERAGEIF(A:A,A24,G:G)</f>
        <v>50.032500000000006</v>
      </c>
      <c r="J24" s="2">
        <f t="shared" si="0"/>
        <v>-3.4025000000000034</v>
      </c>
      <c r="K24" s="2">
        <f t="shared" si="1"/>
        <v>86.597499999999997</v>
      </c>
      <c r="L24" s="2">
        <f t="shared" si="2"/>
        <v>180.521520894844</v>
      </c>
      <c r="M24" s="2">
        <f>SUMIF(A:A,A24,L:L)</f>
        <v>1870.2350420635594</v>
      </c>
      <c r="N24" s="3">
        <f t="shared" si="3"/>
        <v>9.6523440548767686E-2</v>
      </c>
      <c r="O24" s="6">
        <f t="shared" si="4"/>
        <v>10.360177738326247</v>
      </c>
      <c r="P24" s="3">
        <f t="shared" si="5"/>
        <v>9.6523440548767686E-2</v>
      </c>
      <c r="Q24" s="3">
        <f>IF(ISNUMBER(P24),SUMIF(A:A,A24,P:P),"")</f>
        <v>1.0000000000000002</v>
      </c>
      <c r="R24" s="3">
        <f t="shared" si="6"/>
        <v>9.6523440548767658E-2</v>
      </c>
      <c r="S24" s="7">
        <f t="shared" si="7"/>
        <v>10.36017773832625</v>
      </c>
    </row>
    <row r="25" spans="1:19" x14ac:dyDescent="0.3">
      <c r="A25" s="1">
        <v>5</v>
      </c>
      <c r="B25" s="5">
        <v>0.56597222222222221</v>
      </c>
      <c r="C25" s="1" t="s">
        <v>19</v>
      </c>
      <c r="D25" s="1">
        <v>3</v>
      </c>
      <c r="E25" s="1">
        <v>5</v>
      </c>
      <c r="F25" s="1" t="s">
        <v>35</v>
      </c>
      <c r="G25" s="1">
        <v>46.42</v>
      </c>
      <c r="H25" s="1">
        <f>1+COUNTIFS(A:A,A25,G:G,"&gt;"&amp;G25)</f>
        <v>6</v>
      </c>
      <c r="I25" s="2">
        <f>AVERAGEIF(A:A,A25,G:G)</f>
        <v>50.032500000000006</v>
      </c>
      <c r="J25" s="2">
        <f t="shared" si="0"/>
        <v>-3.6125000000000043</v>
      </c>
      <c r="K25" s="2">
        <f t="shared" si="1"/>
        <v>86.387499999999989</v>
      </c>
      <c r="L25" s="2">
        <f t="shared" si="2"/>
        <v>178.26121953385109</v>
      </c>
      <c r="M25" s="2">
        <f>SUMIF(A:A,A25,L:L)</f>
        <v>1870.2350420635594</v>
      </c>
      <c r="N25" s="3">
        <f t="shared" si="3"/>
        <v>9.5314875149148728E-2</v>
      </c>
      <c r="O25" s="6">
        <f t="shared" si="4"/>
        <v>10.491541833687553</v>
      </c>
      <c r="P25" s="3">
        <f t="shared" si="5"/>
        <v>9.5314875149148728E-2</v>
      </c>
      <c r="Q25" s="3">
        <f>IF(ISNUMBER(P25),SUMIF(A:A,A25,P:P),"")</f>
        <v>1.0000000000000002</v>
      </c>
      <c r="R25" s="3">
        <f t="shared" si="6"/>
        <v>9.5314875149148701E-2</v>
      </c>
      <c r="S25" s="7">
        <f t="shared" si="7"/>
        <v>10.491541833687556</v>
      </c>
    </row>
    <row r="26" spans="1:19" x14ac:dyDescent="0.3">
      <c r="A26" s="1">
        <v>5</v>
      </c>
      <c r="B26" s="5">
        <v>0.56597222222222221</v>
      </c>
      <c r="C26" s="1" t="s">
        <v>19</v>
      </c>
      <c r="D26" s="1">
        <v>3</v>
      </c>
      <c r="E26" s="1">
        <v>4</v>
      </c>
      <c r="F26" s="1" t="s">
        <v>34</v>
      </c>
      <c r="G26" s="1">
        <v>43.68</v>
      </c>
      <c r="H26" s="1">
        <f>1+COUNTIFS(A:A,A26,G:G,"&gt;"&amp;G26)</f>
        <v>7</v>
      </c>
      <c r="I26" s="2">
        <f>AVERAGEIF(A:A,A26,G:G)</f>
        <v>50.032500000000006</v>
      </c>
      <c r="J26" s="2">
        <f t="shared" si="0"/>
        <v>-6.3525000000000063</v>
      </c>
      <c r="K26" s="2">
        <f t="shared" si="1"/>
        <v>83.647499999999994</v>
      </c>
      <c r="L26" s="2">
        <f t="shared" si="2"/>
        <v>151.23728087704561</v>
      </c>
      <c r="M26" s="2">
        <f>SUMIF(A:A,A26,L:L)</f>
        <v>1870.2350420635594</v>
      </c>
      <c r="N26" s="3">
        <f t="shared" si="3"/>
        <v>8.0865387224364635E-2</v>
      </c>
      <c r="O26" s="6">
        <f t="shared" si="4"/>
        <v>12.366230278789802</v>
      </c>
      <c r="P26" s="3">
        <f t="shared" si="5"/>
        <v>8.0865387224364635E-2</v>
      </c>
      <c r="Q26" s="3">
        <f>IF(ISNUMBER(P26),SUMIF(A:A,A26,P:P),"")</f>
        <v>1.0000000000000002</v>
      </c>
      <c r="R26" s="3">
        <f t="shared" si="6"/>
        <v>8.0865387224364621E-2</v>
      </c>
      <c r="S26" s="7">
        <f t="shared" si="7"/>
        <v>12.366230278789805</v>
      </c>
    </row>
    <row r="27" spans="1:19" x14ac:dyDescent="0.3">
      <c r="A27" s="1">
        <v>5</v>
      </c>
      <c r="B27" s="5">
        <v>0.56597222222222221</v>
      </c>
      <c r="C27" s="1" t="s">
        <v>19</v>
      </c>
      <c r="D27" s="1">
        <v>3</v>
      </c>
      <c r="E27" s="1">
        <v>7</v>
      </c>
      <c r="F27" s="1" t="s">
        <v>37</v>
      </c>
      <c r="G27" s="1">
        <v>42.33</v>
      </c>
      <c r="H27" s="1">
        <f>1+COUNTIFS(A:A,A27,G:G,"&gt;"&amp;G27)</f>
        <v>8</v>
      </c>
      <c r="I27" s="2">
        <f>AVERAGEIF(A:A,A27,G:G)</f>
        <v>50.032500000000006</v>
      </c>
      <c r="J27" s="2">
        <f t="shared" si="0"/>
        <v>-7.7025000000000077</v>
      </c>
      <c r="K27" s="2">
        <f t="shared" si="1"/>
        <v>82.297499999999985</v>
      </c>
      <c r="L27" s="2">
        <f t="shared" si="2"/>
        <v>139.47006633604767</v>
      </c>
      <c r="M27" s="2">
        <f>SUMIF(A:A,A27,L:L)</f>
        <v>1870.2350420635594</v>
      </c>
      <c r="N27" s="3">
        <f t="shared" si="3"/>
        <v>7.457354995453444E-2</v>
      </c>
      <c r="O27" s="6">
        <f t="shared" si="4"/>
        <v>13.409580214562322</v>
      </c>
      <c r="P27" s="3">
        <f t="shared" si="5"/>
        <v>7.457354995453444E-2</v>
      </c>
      <c r="Q27" s="3">
        <f>IF(ISNUMBER(P27),SUMIF(A:A,A27,P:P),"")</f>
        <v>1.0000000000000002</v>
      </c>
      <c r="R27" s="3">
        <f t="shared" si="6"/>
        <v>7.4573549954534427E-2</v>
      </c>
      <c r="S27" s="7">
        <f t="shared" si="7"/>
        <v>13.409580214562325</v>
      </c>
    </row>
    <row r="28" spans="1:19" x14ac:dyDescent="0.3">
      <c r="A28" s="1">
        <v>9</v>
      </c>
      <c r="B28" s="5">
        <v>0.59027777777777779</v>
      </c>
      <c r="C28" s="1" t="s">
        <v>19</v>
      </c>
      <c r="D28" s="1">
        <v>4</v>
      </c>
      <c r="E28" s="1">
        <v>4</v>
      </c>
      <c r="F28" s="1" t="s">
        <v>42</v>
      </c>
      <c r="G28" s="1">
        <v>61.92</v>
      </c>
      <c r="H28" s="1">
        <f>1+COUNTIFS(A:A,A28,G:G,"&gt;"&amp;G28)</f>
        <v>1</v>
      </c>
      <c r="I28" s="2">
        <f>AVERAGEIF(A:A,A28,G:G)</f>
        <v>51.197499999999998</v>
      </c>
      <c r="J28" s="2">
        <f t="shared" ref="J28:J49" si="8">G28-I28</f>
        <v>10.722500000000004</v>
      </c>
      <c r="K28" s="2">
        <f t="shared" ref="K28:K49" si="9">90+J28</f>
        <v>100.7225</v>
      </c>
      <c r="L28" s="2">
        <f t="shared" ref="L28:L49" si="10">EXP(0.06*K28)</f>
        <v>421.3020353115478</v>
      </c>
      <c r="M28" s="2">
        <f>SUMIF(A:A,A28,L:L)</f>
        <v>2905.7033768665301</v>
      </c>
      <c r="N28" s="3">
        <f t="shared" ref="N28:N49" si="11">L28/M28</f>
        <v>0.14499141194717335</v>
      </c>
      <c r="O28" s="6">
        <f t="shared" ref="O28:O49" si="12">1/N28</f>
        <v>6.896960216956459</v>
      </c>
      <c r="P28" s="3">
        <f t="shared" ref="P28:P49" si="13">IF(O28&gt;21,"",N28)</f>
        <v>0.14499141194717335</v>
      </c>
      <c r="Q28" s="3">
        <f>IF(ISNUMBER(P28),SUMIF(A:A,A28,P:P),"")</f>
        <v>0.96776430068782615</v>
      </c>
      <c r="R28" s="3">
        <f t="shared" ref="R28:R49" si="14">IFERROR(P28*(1/Q28),"")</f>
        <v>0.14982099654236322</v>
      </c>
      <c r="S28" s="7">
        <f t="shared" ref="S28:S49" si="15">IFERROR(1/R28,"")</f>
        <v>6.6746318812346246</v>
      </c>
    </row>
    <row r="29" spans="1:19" x14ac:dyDescent="0.3">
      <c r="A29" s="1">
        <v>9</v>
      </c>
      <c r="B29" s="5">
        <v>0.59027777777777779</v>
      </c>
      <c r="C29" s="1" t="s">
        <v>19</v>
      </c>
      <c r="D29" s="1">
        <v>4</v>
      </c>
      <c r="E29" s="1">
        <v>1</v>
      </c>
      <c r="F29" s="1" t="s">
        <v>39</v>
      </c>
      <c r="G29" s="1">
        <v>60.36</v>
      </c>
      <c r="H29" s="1">
        <f>1+COUNTIFS(A:A,A29,G:G,"&gt;"&amp;G29)</f>
        <v>2</v>
      </c>
      <c r="I29" s="2">
        <f>AVERAGEIF(A:A,A29,G:G)</f>
        <v>51.197499999999998</v>
      </c>
      <c r="J29" s="2">
        <f t="shared" si="8"/>
        <v>9.1625000000000014</v>
      </c>
      <c r="K29" s="2">
        <f t="shared" si="9"/>
        <v>99.162499999999994</v>
      </c>
      <c r="L29" s="2">
        <f t="shared" si="10"/>
        <v>383.65741271763903</v>
      </c>
      <c r="M29" s="2">
        <f>SUMIF(A:A,A29,L:L)</f>
        <v>2905.7033768665301</v>
      </c>
      <c r="N29" s="3">
        <f t="shared" si="11"/>
        <v>0.13203598680171197</v>
      </c>
      <c r="O29" s="6">
        <f t="shared" si="12"/>
        <v>7.5736927804521406</v>
      </c>
      <c r="P29" s="3">
        <f t="shared" si="13"/>
        <v>0.13203598680171197</v>
      </c>
      <c r="Q29" s="3">
        <f>IF(ISNUMBER(P29),SUMIF(A:A,A29,P:P),"")</f>
        <v>0.96776430068782615</v>
      </c>
      <c r="R29" s="3">
        <f t="shared" si="14"/>
        <v>0.13643403327428907</v>
      </c>
      <c r="S29" s="7">
        <f t="shared" si="15"/>
        <v>7.3295494972987028</v>
      </c>
    </row>
    <row r="30" spans="1:19" x14ac:dyDescent="0.3">
      <c r="A30" s="1">
        <v>9</v>
      </c>
      <c r="B30" s="5">
        <v>0.59027777777777779</v>
      </c>
      <c r="C30" s="1" t="s">
        <v>19</v>
      </c>
      <c r="D30" s="1">
        <v>4</v>
      </c>
      <c r="E30" s="1">
        <v>3</v>
      </c>
      <c r="F30" s="1" t="s">
        <v>41</v>
      </c>
      <c r="G30" s="1">
        <v>58.63</v>
      </c>
      <c r="H30" s="1">
        <f>1+COUNTIFS(A:A,A30,G:G,"&gt;"&amp;G30)</f>
        <v>3</v>
      </c>
      <c r="I30" s="2">
        <f>AVERAGEIF(A:A,A30,G:G)</f>
        <v>51.197499999999998</v>
      </c>
      <c r="J30" s="2">
        <f t="shared" si="8"/>
        <v>7.4325000000000045</v>
      </c>
      <c r="K30" s="2">
        <f t="shared" si="9"/>
        <v>97.432500000000005</v>
      </c>
      <c r="L30" s="2">
        <f t="shared" si="10"/>
        <v>345.83092515317747</v>
      </c>
      <c r="M30" s="2">
        <f>SUMIF(A:A,A30,L:L)</f>
        <v>2905.7033768665301</v>
      </c>
      <c r="N30" s="3">
        <f t="shared" si="11"/>
        <v>0.11901797269001239</v>
      </c>
      <c r="O30" s="6">
        <f t="shared" si="12"/>
        <v>8.4020923680538946</v>
      </c>
      <c r="P30" s="3">
        <f t="shared" si="13"/>
        <v>0.11901797269001239</v>
      </c>
      <c r="Q30" s="3">
        <f>IF(ISNUMBER(P30),SUMIF(A:A,A30,P:P),"")</f>
        <v>0.96776430068782615</v>
      </c>
      <c r="R30" s="3">
        <f t="shared" si="14"/>
        <v>0.12298239623575895</v>
      </c>
      <c r="S30" s="7">
        <f t="shared" si="15"/>
        <v>8.1312450448841975</v>
      </c>
    </row>
    <row r="31" spans="1:19" x14ac:dyDescent="0.3">
      <c r="A31" s="1">
        <v>9</v>
      </c>
      <c r="B31" s="5">
        <v>0.59027777777777779</v>
      </c>
      <c r="C31" s="1" t="s">
        <v>19</v>
      </c>
      <c r="D31" s="1">
        <v>4</v>
      </c>
      <c r="E31" s="1">
        <v>6</v>
      </c>
      <c r="F31" s="1" t="s">
        <v>44</v>
      </c>
      <c r="G31" s="1">
        <v>54.85</v>
      </c>
      <c r="H31" s="1">
        <f>1+COUNTIFS(A:A,A31,G:G,"&gt;"&amp;G31)</f>
        <v>4</v>
      </c>
      <c r="I31" s="2">
        <f>AVERAGEIF(A:A,A31,G:G)</f>
        <v>51.197499999999998</v>
      </c>
      <c r="J31" s="2">
        <f t="shared" si="8"/>
        <v>3.6525000000000034</v>
      </c>
      <c r="K31" s="2">
        <f t="shared" si="9"/>
        <v>93.652500000000003</v>
      </c>
      <c r="L31" s="2">
        <f t="shared" si="10"/>
        <v>275.65497689584015</v>
      </c>
      <c r="M31" s="2">
        <f>SUMIF(A:A,A31,L:L)</f>
        <v>2905.7033768665301</v>
      </c>
      <c r="N31" s="3">
        <f t="shared" si="11"/>
        <v>9.4866867378976108E-2</v>
      </c>
      <c r="O31" s="6">
        <f t="shared" si="12"/>
        <v>10.541088028185641</v>
      </c>
      <c r="P31" s="3">
        <f t="shared" si="13"/>
        <v>9.4866867378976108E-2</v>
      </c>
      <c r="Q31" s="3">
        <f>IF(ISNUMBER(P31),SUMIF(A:A,A31,P:P),"")</f>
        <v>0.96776430068782615</v>
      </c>
      <c r="R31" s="3">
        <f t="shared" si="14"/>
        <v>9.8026830821875424E-2</v>
      </c>
      <c r="S31" s="7">
        <f t="shared" si="15"/>
        <v>10.201288684085894</v>
      </c>
    </row>
    <row r="32" spans="1:19" x14ac:dyDescent="0.3">
      <c r="A32" s="1">
        <v>9</v>
      </c>
      <c r="B32" s="5">
        <v>0.59027777777777779</v>
      </c>
      <c r="C32" s="1" t="s">
        <v>19</v>
      </c>
      <c r="D32" s="1">
        <v>4</v>
      </c>
      <c r="E32" s="1">
        <v>7</v>
      </c>
      <c r="F32" s="1" t="s">
        <v>45</v>
      </c>
      <c r="G32" s="1">
        <v>54.63</v>
      </c>
      <c r="H32" s="1">
        <f>1+COUNTIFS(A:A,A32,G:G,"&gt;"&amp;G32)</f>
        <v>5</v>
      </c>
      <c r="I32" s="2">
        <f>AVERAGEIF(A:A,A32,G:G)</f>
        <v>51.197499999999998</v>
      </c>
      <c r="J32" s="2">
        <f t="shared" si="8"/>
        <v>3.4325000000000045</v>
      </c>
      <c r="K32" s="2">
        <f t="shared" si="9"/>
        <v>93.432500000000005</v>
      </c>
      <c r="L32" s="2">
        <f t="shared" si="10"/>
        <v>272.04024094391127</v>
      </c>
      <c r="M32" s="2">
        <f>SUMIF(A:A,A32,L:L)</f>
        <v>2905.7033768665301</v>
      </c>
      <c r="N32" s="3">
        <f t="shared" si="11"/>
        <v>9.3622853285621907E-2</v>
      </c>
      <c r="O32" s="6">
        <f t="shared" si="12"/>
        <v>10.681152783810473</v>
      </c>
      <c r="P32" s="3">
        <f t="shared" si="13"/>
        <v>9.3622853285621907E-2</v>
      </c>
      <c r="Q32" s="3">
        <f>IF(ISNUMBER(P32),SUMIF(A:A,A32,P:P),"")</f>
        <v>0.96776430068782615</v>
      </c>
      <c r="R32" s="3">
        <f t="shared" si="14"/>
        <v>9.6741379299774402E-2</v>
      </c>
      <c r="S32" s="7">
        <f t="shared" si="15"/>
        <v>10.33683835436417</v>
      </c>
    </row>
    <row r="33" spans="1:19" x14ac:dyDescent="0.3">
      <c r="A33" s="1">
        <v>9</v>
      </c>
      <c r="B33" s="5">
        <v>0.59027777777777779</v>
      </c>
      <c r="C33" s="1" t="s">
        <v>19</v>
      </c>
      <c r="D33" s="1">
        <v>4</v>
      </c>
      <c r="E33" s="1">
        <v>9</v>
      </c>
      <c r="F33" s="1" t="s">
        <v>47</v>
      </c>
      <c r="G33" s="1">
        <v>54.59</v>
      </c>
      <c r="H33" s="1">
        <f>1+COUNTIFS(A:A,A33,G:G,"&gt;"&amp;G33)</f>
        <v>6</v>
      </c>
      <c r="I33" s="2">
        <f>AVERAGEIF(A:A,A33,G:G)</f>
        <v>51.197499999999998</v>
      </c>
      <c r="J33" s="2">
        <f t="shared" si="8"/>
        <v>3.3925000000000054</v>
      </c>
      <c r="K33" s="2">
        <f t="shared" si="9"/>
        <v>93.392500000000013</v>
      </c>
      <c r="L33" s="2">
        <f t="shared" si="10"/>
        <v>271.38812721513506</v>
      </c>
      <c r="M33" s="2">
        <f>SUMIF(A:A,A33,L:L)</f>
        <v>2905.7033768665301</v>
      </c>
      <c r="N33" s="3">
        <f t="shared" si="11"/>
        <v>9.3398427855976213E-2</v>
      </c>
      <c r="O33" s="6">
        <f t="shared" si="12"/>
        <v>10.706818336835783</v>
      </c>
      <c r="P33" s="3">
        <f t="shared" si="13"/>
        <v>9.3398427855976213E-2</v>
      </c>
      <c r="Q33" s="3">
        <f>IF(ISNUMBER(P33),SUMIF(A:A,A33,P:P),"")</f>
        <v>0.96776430068782615</v>
      </c>
      <c r="R33" s="3">
        <f t="shared" si="14"/>
        <v>9.650947838186888E-2</v>
      </c>
      <c r="S33" s="7">
        <f t="shared" si="15"/>
        <v>10.361676560339474</v>
      </c>
    </row>
    <row r="34" spans="1:19" x14ac:dyDescent="0.3">
      <c r="A34" s="1">
        <v>9</v>
      </c>
      <c r="B34" s="5">
        <v>0.59027777777777779</v>
      </c>
      <c r="C34" s="1" t="s">
        <v>19</v>
      </c>
      <c r="D34" s="1">
        <v>4</v>
      </c>
      <c r="E34" s="1">
        <v>2</v>
      </c>
      <c r="F34" s="1" t="s">
        <v>40</v>
      </c>
      <c r="G34" s="1">
        <v>50.31</v>
      </c>
      <c r="H34" s="1">
        <f>1+COUNTIFS(A:A,A34,G:G,"&gt;"&amp;G34)</f>
        <v>7</v>
      </c>
      <c r="I34" s="2">
        <f>AVERAGEIF(A:A,A34,G:G)</f>
        <v>51.197499999999998</v>
      </c>
      <c r="J34" s="2">
        <f t="shared" si="8"/>
        <v>-0.88749999999999574</v>
      </c>
      <c r="K34" s="2">
        <f t="shared" si="9"/>
        <v>89.112500000000011</v>
      </c>
      <c r="L34" s="2">
        <f t="shared" si="10"/>
        <v>209.92493196969463</v>
      </c>
      <c r="M34" s="2">
        <f>SUMIF(A:A,A34,L:L)</f>
        <v>2905.7033768665301</v>
      </c>
      <c r="N34" s="3">
        <f t="shared" si="11"/>
        <v>7.2245823039265189E-2</v>
      </c>
      <c r="O34" s="6">
        <f t="shared" si="12"/>
        <v>13.841630670558017</v>
      </c>
      <c r="P34" s="3">
        <f t="shared" si="13"/>
        <v>7.2245823039265189E-2</v>
      </c>
      <c r="Q34" s="3">
        <f>IF(ISNUMBER(P34),SUMIF(A:A,A34,P:P),"")</f>
        <v>0.96776430068782615</v>
      </c>
      <c r="R34" s="3">
        <f t="shared" si="14"/>
        <v>7.4652291873049448E-2</v>
      </c>
      <c r="S34" s="7">
        <f t="shared" si="15"/>
        <v>13.395436026271746</v>
      </c>
    </row>
    <row r="35" spans="1:19" x14ac:dyDescent="0.3">
      <c r="A35" s="1">
        <v>9</v>
      </c>
      <c r="B35" s="5">
        <v>0.59027777777777779</v>
      </c>
      <c r="C35" s="1" t="s">
        <v>19</v>
      </c>
      <c r="D35" s="1">
        <v>4</v>
      </c>
      <c r="E35" s="1">
        <v>12</v>
      </c>
      <c r="F35" s="1" t="s">
        <v>48</v>
      </c>
      <c r="G35" s="1">
        <v>46.46</v>
      </c>
      <c r="H35" s="1">
        <f>1+COUNTIFS(A:A,A35,G:G,"&gt;"&amp;G35)</f>
        <v>8</v>
      </c>
      <c r="I35" s="2">
        <f>AVERAGEIF(A:A,A35,G:G)</f>
        <v>51.197499999999998</v>
      </c>
      <c r="J35" s="2">
        <f t="shared" si="8"/>
        <v>-4.7374999999999972</v>
      </c>
      <c r="K35" s="2">
        <f t="shared" si="9"/>
        <v>85.262500000000003</v>
      </c>
      <c r="L35" s="2">
        <f t="shared" si="10"/>
        <v>166.62570340911009</v>
      </c>
      <c r="M35" s="2">
        <f>SUMIF(A:A,A35,L:L)</f>
        <v>2905.7033768665301</v>
      </c>
      <c r="N35" s="3">
        <f t="shared" si="11"/>
        <v>5.7344361002462999E-2</v>
      </c>
      <c r="O35" s="6">
        <f t="shared" si="12"/>
        <v>17.438506289346375</v>
      </c>
      <c r="P35" s="3">
        <f t="shared" si="13"/>
        <v>5.7344361002462999E-2</v>
      </c>
      <c r="Q35" s="3">
        <f>IF(ISNUMBER(P35),SUMIF(A:A,A35,P:P),"")</f>
        <v>0.96776430068782615</v>
      </c>
      <c r="R35" s="3">
        <f t="shared" si="14"/>
        <v>5.9254470289621372E-2</v>
      </c>
      <c r="S35" s="7">
        <f t="shared" si="15"/>
        <v>16.876363844149552</v>
      </c>
    </row>
    <row r="36" spans="1:19" x14ac:dyDescent="0.3">
      <c r="A36" s="1">
        <v>9</v>
      </c>
      <c r="B36" s="5">
        <v>0.59027777777777779</v>
      </c>
      <c r="C36" s="1" t="s">
        <v>19</v>
      </c>
      <c r="D36" s="1">
        <v>4</v>
      </c>
      <c r="E36" s="1">
        <v>5</v>
      </c>
      <c r="F36" s="1" t="s">
        <v>43</v>
      </c>
      <c r="G36" s="1">
        <v>46.38</v>
      </c>
      <c r="H36" s="1">
        <f>1+COUNTIFS(A:A,A36,G:G,"&gt;"&amp;G36)</f>
        <v>9</v>
      </c>
      <c r="I36" s="2">
        <f>AVERAGEIF(A:A,A36,G:G)</f>
        <v>51.197499999999998</v>
      </c>
      <c r="J36" s="2">
        <f t="shared" si="8"/>
        <v>-4.8174999999999955</v>
      </c>
      <c r="K36" s="2">
        <f t="shared" si="9"/>
        <v>85.182500000000005</v>
      </c>
      <c r="L36" s="2">
        <f t="shared" si="10"/>
        <v>165.82781649328658</v>
      </c>
      <c r="M36" s="2">
        <f>SUMIF(A:A,A36,L:L)</f>
        <v>2905.7033768665301</v>
      </c>
      <c r="N36" s="3">
        <f t="shared" si="11"/>
        <v>5.7069767620985791E-2</v>
      </c>
      <c r="O36" s="6">
        <f t="shared" si="12"/>
        <v>17.522412332940327</v>
      </c>
      <c r="P36" s="3">
        <f t="shared" si="13"/>
        <v>5.7069767620985791E-2</v>
      </c>
      <c r="Q36" s="3">
        <f>IF(ISNUMBER(P36),SUMIF(A:A,A36,P:P),"")</f>
        <v>0.96776430068782615</v>
      </c>
      <c r="R36" s="3">
        <f t="shared" si="14"/>
        <v>5.8970730352859865E-2</v>
      </c>
      <c r="S36" s="7">
        <f t="shared" si="15"/>
        <v>16.957565117751738</v>
      </c>
    </row>
    <row r="37" spans="1:19" x14ac:dyDescent="0.3">
      <c r="A37" s="1">
        <v>9</v>
      </c>
      <c r="B37" s="5">
        <v>0.59027777777777779</v>
      </c>
      <c r="C37" s="1" t="s">
        <v>19</v>
      </c>
      <c r="D37" s="1">
        <v>4</v>
      </c>
      <c r="E37" s="1">
        <v>14</v>
      </c>
      <c r="F37" s="1" t="s">
        <v>50</v>
      </c>
      <c r="G37" s="1">
        <v>45.14</v>
      </c>
      <c r="H37" s="1">
        <f>1+COUNTIFS(A:A,A37,G:G,"&gt;"&amp;G37)</f>
        <v>10</v>
      </c>
      <c r="I37" s="2">
        <f>AVERAGEIF(A:A,A37,G:G)</f>
        <v>51.197499999999998</v>
      </c>
      <c r="J37" s="2">
        <f t="shared" si="8"/>
        <v>-6.0574999999999974</v>
      </c>
      <c r="K37" s="2">
        <f t="shared" si="9"/>
        <v>83.942499999999995</v>
      </c>
      <c r="L37" s="2">
        <f t="shared" si="10"/>
        <v>153.93801170745638</v>
      </c>
      <c r="M37" s="2">
        <f>SUMIF(A:A,A37,L:L)</f>
        <v>2905.7033768665301</v>
      </c>
      <c r="N37" s="3">
        <f t="shared" si="11"/>
        <v>5.2977882371964956E-2</v>
      </c>
      <c r="O37" s="6">
        <f t="shared" si="12"/>
        <v>18.875801659622091</v>
      </c>
      <c r="P37" s="3">
        <f t="shared" si="13"/>
        <v>5.2977882371964956E-2</v>
      </c>
      <c r="Q37" s="3">
        <f>IF(ISNUMBER(P37),SUMIF(A:A,A37,P:P),"")</f>
        <v>0.96776430068782615</v>
      </c>
      <c r="R37" s="3">
        <f t="shared" si="14"/>
        <v>5.4742546645202353E-2</v>
      </c>
      <c r="S37" s="7">
        <f t="shared" si="15"/>
        <v>18.267326993046279</v>
      </c>
    </row>
    <row r="38" spans="1:19" x14ac:dyDescent="0.3">
      <c r="A38" s="1">
        <v>9</v>
      </c>
      <c r="B38" s="5">
        <v>0.59027777777777779</v>
      </c>
      <c r="C38" s="1" t="s">
        <v>19</v>
      </c>
      <c r="D38" s="1">
        <v>4</v>
      </c>
      <c r="E38" s="1">
        <v>8</v>
      </c>
      <c r="F38" s="1" t="s">
        <v>46</v>
      </c>
      <c r="G38" s="1">
        <v>44.24</v>
      </c>
      <c r="H38" s="1">
        <f>1+COUNTIFS(A:A,A38,G:G,"&gt;"&amp;G38)</f>
        <v>11</v>
      </c>
      <c r="I38" s="2">
        <f>AVERAGEIF(A:A,A38,G:G)</f>
        <v>51.197499999999998</v>
      </c>
      <c r="J38" s="2">
        <f t="shared" si="8"/>
        <v>-6.957499999999996</v>
      </c>
      <c r="K38" s="2">
        <f t="shared" si="9"/>
        <v>83.042500000000004</v>
      </c>
      <c r="L38" s="2">
        <f t="shared" si="10"/>
        <v>145.84581470269399</v>
      </c>
      <c r="M38" s="2">
        <f>SUMIF(A:A,A38,L:L)</f>
        <v>2905.7033768665301</v>
      </c>
      <c r="N38" s="3">
        <f t="shared" si="11"/>
        <v>5.0192946693675272E-2</v>
      </c>
      <c r="O38" s="6">
        <f t="shared" si="12"/>
        <v>19.92311800506441</v>
      </c>
      <c r="P38" s="3">
        <f t="shared" si="13"/>
        <v>5.0192946693675272E-2</v>
      </c>
      <c r="Q38" s="3">
        <f>IF(ISNUMBER(P38),SUMIF(A:A,A38,P:P),"")</f>
        <v>0.96776430068782615</v>
      </c>
      <c r="R38" s="3">
        <f t="shared" si="14"/>
        <v>5.1864846283337041E-2</v>
      </c>
      <c r="S38" s="7">
        <f t="shared" si="15"/>
        <v>19.2808823636922</v>
      </c>
    </row>
    <row r="39" spans="1:19" x14ac:dyDescent="0.3">
      <c r="A39" s="1">
        <v>9</v>
      </c>
      <c r="B39" s="5">
        <v>0.59027777777777779</v>
      </c>
      <c r="C39" s="1" t="s">
        <v>19</v>
      </c>
      <c r="D39" s="1">
        <v>4</v>
      </c>
      <c r="E39" s="1">
        <v>13</v>
      </c>
      <c r="F39" s="1" t="s">
        <v>49</v>
      </c>
      <c r="G39" s="1">
        <v>36.86</v>
      </c>
      <c r="H39" s="1">
        <f>1+COUNTIFS(A:A,A39,G:G,"&gt;"&amp;G39)</f>
        <v>12</v>
      </c>
      <c r="I39" s="2">
        <f>AVERAGEIF(A:A,A39,G:G)</f>
        <v>51.197499999999998</v>
      </c>
      <c r="J39" s="2">
        <f t="shared" si="8"/>
        <v>-14.337499999999999</v>
      </c>
      <c r="K39" s="2">
        <f t="shared" si="9"/>
        <v>75.662499999999994</v>
      </c>
      <c r="L39" s="2">
        <f t="shared" si="10"/>
        <v>93.667380347037607</v>
      </c>
      <c r="M39" s="2">
        <f>SUMIF(A:A,A39,L:L)</f>
        <v>2905.7033768665301</v>
      </c>
      <c r="N39" s="3">
        <f t="shared" si="11"/>
        <v>3.2235699312173842E-2</v>
      </c>
      <c r="O39" s="6">
        <f t="shared" si="12"/>
        <v>31.021507872867801</v>
      </c>
      <c r="P39" s="3" t="str">
        <f t="shared" si="13"/>
        <v/>
      </c>
      <c r="Q39" s="3" t="str">
        <f>IF(ISNUMBER(P39),SUMIF(A:A,A39,P:P),"")</f>
        <v/>
      </c>
      <c r="R39" s="3" t="str">
        <f t="shared" si="14"/>
        <v/>
      </c>
      <c r="S39" s="7" t="str">
        <f t="shared" si="15"/>
        <v/>
      </c>
    </row>
    <row r="40" spans="1:19" x14ac:dyDescent="0.3">
      <c r="A40" s="1">
        <v>13</v>
      </c>
      <c r="B40" s="5">
        <v>0.61458333333333337</v>
      </c>
      <c r="C40" s="1" t="s">
        <v>19</v>
      </c>
      <c r="D40" s="1">
        <v>5</v>
      </c>
      <c r="E40" s="1">
        <v>3</v>
      </c>
      <c r="F40" s="1" t="s">
        <v>53</v>
      </c>
      <c r="G40" s="1">
        <v>67.08</v>
      </c>
      <c r="H40" s="1">
        <f>1+COUNTIFS(A:A,A40,G:G,"&gt;"&amp;G40)</f>
        <v>1</v>
      </c>
      <c r="I40" s="2">
        <f>AVERAGEIF(A:A,A40,G:G)</f>
        <v>52.027000000000001</v>
      </c>
      <c r="J40" s="2">
        <f t="shared" si="8"/>
        <v>15.052999999999997</v>
      </c>
      <c r="K40" s="2">
        <f t="shared" si="9"/>
        <v>105.053</v>
      </c>
      <c r="L40" s="2">
        <f t="shared" si="10"/>
        <v>546.30640518561529</v>
      </c>
      <c r="M40" s="2">
        <f>SUMIF(A:A,A40,L:L)</f>
        <v>2608.3657922929456</v>
      </c>
      <c r="N40" s="3">
        <f t="shared" si="11"/>
        <v>0.20944393872968703</v>
      </c>
      <c r="O40" s="6">
        <f t="shared" si="12"/>
        <v>4.774547337417208</v>
      </c>
      <c r="P40" s="3">
        <f t="shared" si="13"/>
        <v>0.20944393872968703</v>
      </c>
      <c r="Q40" s="3">
        <f>IF(ISNUMBER(P40),SUMIF(A:A,A40,P:P),"")</f>
        <v>0.92663231459493178</v>
      </c>
      <c r="R40" s="3">
        <f t="shared" si="14"/>
        <v>0.22602701786980461</v>
      </c>
      <c r="S40" s="7">
        <f t="shared" si="15"/>
        <v>4.4242498504139753</v>
      </c>
    </row>
    <row r="41" spans="1:19" x14ac:dyDescent="0.3">
      <c r="A41" s="1">
        <v>13</v>
      </c>
      <c r="B41" s="5">
        <v>0.61458333333333337</v>
      </c>
      <c r="C41" s="1" t="s">
        <v>19</v>
      </c>
      <c r="D41" s="1">
        <v>5</v>
      </c>
      <c r="E41" s="1">
        <v>8</v>
      </c>
      <c r="F41" s="1" t="s">
        <v>58</v>
      </c>
      <c r="G41" s="1">
        <v>65.42</v>
      </c>
      <c r="H41" s="1">
        <f>1+COUNTIFS(A:A,A41,G:G,"&gt;"&amp;G41)</f>
        <v>2</v>
      </c>
      <c r="I41" s="2">
        <f>AVERAGEIF(A:A,A41,G:G)</f>
        <v>52.027000000000001</v>
      </c>
      <c r="J41" s="2">
        <f t="shared" si="8"/>
        <v>13.393000000000001</v>
      </c>
      <c r="K41" s="2">
        <f t="shared" si="9"/>
        <v>103.393</v>
      </c>
      <c r="L41" s="2">
        <f t="shared" si="10"/>
        <v>494.51624406626036</v>
      </c>
      <c r="M41" s="2">
        <f>SUMIF(A:A,A41,L:L)</f>
        <v>2608.3657922929456</v>
      </c>
      <c r="N41" s="3">
        <f t="shared" si="11"/>
        <v>0.18958853299158787</v>
      </c>
      <c r="O41" s="6">
        <f t="shared" si="12"/>
        <v>5.2745806100222872</v>
      </c>
      <c r="P41" s="3">
        <f t="shared" si="13"/>
        <v>0.18958853299158787</v>
      </c>
      <c r="Q41" s="3">
        <f>IF(ISNUMBER(P41),SUMIF(A:A,A41,P:P),"")</f>
        <v>0.92663231459493178</v>
      </c>
      <c r="R41" s="3">
        <f t="shared" si="14"/>
        <v>0.20459952670058204</v>
      </c>
      <c r="S41" s="7">
        <f t="shared" si="15"/>
        <v>4.8875968391824989</v>
      </c>
    </row>
    <row r="42" spans="1:19" x14ac:dyDescent="0.3">
      <c r="A42" s="1">
        <v>13</v>
      </c>
      <c r="B42" s="5">
        <v>0.61458333333333337</v>
      </c>
      <c r="C42" s="1" t="s">
        <v>19</v>
      </c>
      <c r="D42" s="1">
        <v>5</v>
      </c>
      <c r="E42" s="1">
        <v>2</v>
      </c>
      <c r="F42" s="1" t="s">
        <v>52</v>
      </c>
      <c r="G42" s="1">
        <v>59.78</v>
      </c>
      <c r="H42" s="1">
        <f>1+COUNTIFS(A:A,A42,G:G,"&gt;"&amp;G42)</f>
        <v>3</v>
      </c>
      <c r="I42" s="2">
        <f>AVERAGEIF(A:A,A42,G:G)</f>
        <v>52.027000000000001</v>
      </c>
      <c r="J42" s="2">
        <f t="shared" si="8"/>
        <v>7.7530000000000001</v>
      </c>
      <c r="K42" s="2">
        <f t="shared" si="9"/>
        <v>97.753</v>
      </c>
      <c r="L42" s="2">
        <f t="shared" si="10"/>
        <v>352.54560860636167</v>
      </c>
      <c r="M42" s="2">
        <f>SUMIF(A:A,A42,L:L)</f>
        <v>2608.3657922929456</v>
      </c>
      <c r="N42" s="3">
        <f t="shared" si="11"/>
        <v>0.13515957372545057</v>
      </c>
      <c r="O42" s="6">
        <f t="shared" si="12"/>
        <v>7.3986619847684523</v>
      </c>
      <c r="P42" s="3">
        <f t="shared" si="13"/>
        <v>0.13515957372545057</v>
      </c>
      <c r="Q42" s="3">
        <f>IF(ISNUMBER(P42),SUMIF(A:A,A42,P:P),"")</f>
        <v>0.92663231459493178</v>
      </c>
      <c r="R42" s="3">
        <f t="shared" si="14"/>
        <v>0.14586106225373141</v>
      </c>
      <c r="S42" s="7">
        <f t="shared" si="15"/>
        <v>6.855839279851522</v>
      </c>
    </row>
    <row r="43" spans="1:19" x14ac:dyDescent="0.3">
      <c r="A43" s="1">
        <v>13</v>
      </c>
      <c r="B43" s="5">
        <v>0.61458333333333337</v>
      </c>
      <c r="C43" s="1" t="s">
        <v>19</v>
      </c>
      <c r="D43" s="1">
        <v>5</v>
      </c>
      <c r="E43" s="1">
        <v>10</v>
      </c>
      <c r="F43" s="1" t="s">
        <v>59</v>
      </c>
      <c r="G43" s="1">
        <v>55.23</v>
      </c>
      <c r="H43" s="1">
        <f>1+COUNTIFS(A:A,A43,G:G,"&gt;"&amp;G43)</f>
        <v>4</v>
      </c>
      <c r="I43" s="2">
        <f>AVERAGEIF(A:A,A43,G:G)</f>
        <v>52.027000000000001</v>
      </c>
      <c r="J43" s="2">
        <f t="shared" si="8"/>
        <v>3.2029999999999959</v>
      </c>
      <c r="K43" s="2">
        <f t="shared" si="9"/>
        <v>93.203000000000003</v>
      </c>
      <c r="L43" s="2">
        <f t="shared" si="10"/>
        <v>268.31992002055506</v>
      </c>
      <c r="M43" s="2">
        <f>SUMIF(A:A,A43,L:L)</f>
        <v>2608.3657922929456</v>
      </c>
      <c r="N43" s="3">
        <f t="shared" si="11"/>
        <v>0.10286897674144166</v>
      </c>
      <c r="O43" s="6">
        <f t="shared" si="12"/>
        <v>9.721103793162758</v>
      </c>
      <c r="P43" s="3">
        <f t="shared" si="13"/>
        <v>0.10286897674144166</v>
      </c>
      <c r="Q43" s="3">
        <f>IF(ISNUMBER(P43),SUMIF(A:A,A43,P:P),"")</f>
        <v>0.92663231459493178</v>
      </c>
      <c r="R43" s="3">
        <f t="shared" si="14"/>
        <v>0.11101380247720999</v>
      </c>
      <c r="S43" s="7">
        <f t="shared" si="15"/>
        <v>9.0078889082759765</v>
      </c>
    </row>
    <row r="44" spans="1:19" x14ac:dyDescent="0.3">
      <c r="A44" s="1">
        <v>13</v>
      </c>
      <c r="B44" s="5">
        <v>0.61458333333333337</v>
      </c>
      <c r="C44" s="1" t="s">
        <v>19</v>
      </c>
      <c r="D44" s="1">
        <v>5</v>
      </c>
      <c r="E44" s="1">
        <v>1</v>
      </c>
      <c r="F44" s="1" t="s">
        <v>51</v>
      </c>
      <c r="G44" s="1">
        <v>51.64</v>
      </c>
      <c r="H44" s="1">
        <f>1+COUNTIFS(A:A,A44,G:G,"&gt;"&amp;G44)</f>
        <v>5</v>
      </c>
      <c r="I44" s="2">
        <f>AVERAGEIF(A:A,A44,G:G)</f>
        <v>52.027000000000001</v>
      </c>
      <c r="J44" s="2">
        <f t="shared" si="8"/>
        <v>-0.38700000000000045</v>
      </c>
      <c r="K44" s="2">
        <f t="shared" si="9"/>
        <v>89.613</v>
      </c>
      <c r="L44" s="2">
        <f t="shared" si="10"/>
        <v>216.32458757833766</v>
      </c>
      <c r="M44" s="2">
        <f>SUMIF(A:A,A44,L:L)</f>
        <v>2608.3657922929456</v>
      </c>
      <c r="N44" s="3">
        <f t="shared" si="11"/>
        <v>8.293491205011258E-2</v>
      </c>
      <c r="O44" s="6">
        <f t="shared" si="12"/>
        <v>12.057648284425262</v>
      </c>
      <c r="P44" s="3">
        <f t="shared" si="13"/>
        <v>8.293491205011258E-2</v>
      </c>
      <c r="Q44" s="3">
        <f>IF(ISNUMBER(P44),SUMIF(A:A,A44,P:P),"")</f>
        <v>0.92663231459493178</v>
      </c>
      <c r="R44" s="3">
        <f t="shared" si="14"/>
        <v>8.9501424398702054E-2</v>
      </c>
      <c r="S44" s="7">
        <f t="shared" si="15"/>
        <v>11.17300653836859</v>
      </c>
    </row>
    <row r="45" spans="1:19" x14ac:dyDescent="0.3">
      <c r="A45" s="1">
        <v>13</v>
      </c>
      <c r="B45" s="5">
        <v>0.61458333333333337</v>
      </c>
      <c r="C45" s="1" t="s">
        <v>19</v>
      </c>
      <c r="D45" s="1">
        <v>5</v>
      </c>
      <c r="E45" s="1">
        <v>7</v>
      </c>
      <c r="F45" s="1" t="s">
        <v>57</v>
      </c>
      <c r="G45" s="1">
        <v>51.55</v>
      </c>
      <c r="H45" s="1">
        <f>1+COUNTIFS(A:A,A45,G:G,"&gt;"&amp;G45)</f>
        <v>6</v>
      </c>
      <c r="I45" s="2">
        <f>AVERAGEIF(A:A,A45,G:G)</f>
        <v>52.027000000000001</v>
      </c>
      <c r="J45" s="2">
        <f t="shared" si="8"/>
        <v>-0.47700000000000387</v>
      </c>
      <c r="K45" s="2">
        <f t="shared" si="9"/>
        <v>89.522999999999996</v>
      </c>
      <c r="L45" s="2">
        <f t="shared" si="10"/>
        <v>215.15958314833486</v>
      </c>
      <c r="M45" s="2">
        <f>SUMIF(A:A,A45,L:L)</f>
        <v>2608.3657922929456</v>
      </c>
      <c r="N45" s="3">
        <f t="shared" si="11"/>
        <v>8.2488270542450934E-2</v>
      </c>
      <c r="O45" s="6">
        <f t="shared" si="12"/>
        <v>12.122935702541733</v>
      </c>
      <c r="P45" s="3">
        <f t="shared" si="13"/>
        <v>8.2488270542450934E-2</v>
      </c>
      <c r="Q45" s="3">
        <f>IF(ISNUMBER(P45),SUMIF(A:A,A45,P:P),"")</f>
        <v>0.92663231459493178</v>
      </c>
      <c r="R45" s="3">
        <f t="shared" si="14"/>
        <v>8.9019419292008906E-2</v>
      </c>
      <c r="S45" s="7">
        <f t="shared" si="15"/>
        <v>11.233503969731782</v>
      </c>
    </row>
    <row r="46" spans="1:19" x14ac:dyDescent="0.3">
      <c r="A46" s="1">
        <v>13</v>
      </c>
      <c r="B46" s="5">
        <v>0.61458333333333337</v>
      </c>
      <c r="C46" s="1" t="s">
        <v>19</v>
      </c>
      <c r="D46" s="1">
        <v>5</v>
      </c>
      <c r="E46" s="1">
        <v>4</v>
      </c>
      <c r="F46" s="1" t="s">
        <v>54</v>
      </c>
      <c r="G46" s="1">
        <v>47.01</v>
      </c>
      <c r="H46" s="1">
        <f>1+COUNTIFS(A:A,A46,G:G,"&gt;"&amp;G46)</f>
        <v>7</v>
      </c>
      <c r="I46" s="2">
        <f>AVERAGEIF(A:A,A46,G:G)</f>
        <v>52.027000000000001</v>
      </c>
      <c r="J46" s="2">
        <f t="shared" si="8"/>
        <v>-5.017000000000003</v>
      </c>
      <c r="K46" s="2">
        <f t="shared" si="9"/>
        <v>84.983000000000004</v>
      </c>
      <c r="L46" s="2">
        <f t="shared" si="10"/>
        <v>163.8546902496492</v>
      </c>
      <c r="M46" s="2">
        <f>SUMIF(A:A,A46,L:L)</f>
        <v>2608.3657922929456</v>
      </c>
      <c r="N46" s="3">
        <f t="shared" si="11"/>
        <v>6.2818907813389488E-2</v>
      </c>
      <c r="O46" s="6">
        <f t="shared" si="12"/>
        <v>15.918774057177348</v>
      </c>
      <c r="P46" s="3">
        <f t="shared" si="13"/>
        <v>6.2818907813389488E-2</v>
      </c>
      <c r="Q46" s="3">
        <f>IF(ISNUMBER(P46),SUMIF(A:A,A46,P:P),"")</f>
        <v>0.92663231459493178</v>
      </c>
      <c r="R46" s="3">
        <f t="shared" si="14"/>
        <v>6.7792701402659541E-2</v>
      </c>
      <c r="S46" s="7">
        <f t="shared" si="15"/>
        <v>14.750850450115999</v>
      </c>
    </row>
    <row r="47" spans="1:19" x14ac:dyDescent="0.3">
      <c r="A47" s="1">
        <v>13</v>
      </c>
      <c r="B47" s="5">
        <v>0.61458333333333337</v>
      </c>
      <c r="C47" s="1" t="s">
        <v>19</v>
      </c>
      <c r="D47" s="1">
        <v>5</v>
      </c>
      <c r="E47" s="1">
        <v>5</v>
      </c>
      <c r="F47" s="1" t="s">
        <v>55</v>
      </c>
      <c r="G47" s="1">
        <v>46.61</v>
      </c>
      <c r="H47" s="1">
        <f>1+COUNTIFS(A:A,A47,G:G,"&gt;"&amp;G47)</f>
        <v>8</v>
      </c>
      <c r="I47" s="2">
        <f>AVERAGEIF(A:A,A47,G:G)</f>
        <v>52.027000000000001</v>
      </c>
      <c r="J47" s="2">
        <f t="shared" si="8"/>
        <v>-5.4170000000000016</v>
      </c>
      <c r="K47" s="2">
        <f t="shared" si="9"/>
        <v>84.582999999999998</v>
      </c>
      <c r="L47" s="2">
        <f t="shared" si="10"/>
        <v>159.96899256754116</v>
      </c>
      <c r="M47" s="2">
        <f>SUMIF(A:A,A47,L:L)</f>
        <v>2608.3657922929456</v>
      </c>
      <c r="N47" s="3">
        <f t="shared" si="11"/>
        <v>6.1329202000811642E-2</v>
      </c>
      <c r="O47" s="6">
        <f t="shared" si="12"/>
        <v>16.305446139455164</v>
      </c>
      <c r="P47" s="3">
        <f t="shared" si="13"/>
        <v>6.1329202000811642E-2</v>
      </c>
      <c r="Q47" s="3">
        <f>IF(ISNUMBER(P47),SUMIF(A:A,A47,P:P),"")</f>
        <v>0.92663231459493178</v>
      </c>
      <c r="R47" s="3">
        <f t="shared" si="14"/>
        <v>6.6185045605301501E-2</v>
      </c>
      <c r="S47" s="7">
        <f t="shared" si="15"/>
        <v>15.10915329670633</v>
      </c>
    </row>
    <row r="48" spans="1:19" x14ac:dyDescent="0.3">
      <c r="A48" s="1">
        <v>13</v>
      </c>
      <c r="B48" s="5">
        <v>0.61458333333333337</v>
      </c>
      <c r="C48" s="1" t="s">
        <v>19</v>
      </c>
      <c r="D48" s="1">
        <v>5</v>
      </c>
      <c r="E48" s="1">
        <v>6</v>
      </c>
      <c r="F48" s="1" t="s">
        <v>56</v>
      </c>
      <c r="G48" s="1">
        <v>39.5</v>
      </c>
      <c r="H48" s="1">
        <f>1+COUNTIFS(A:A,A48,G:G,"&gt;"&amp;G48)</f>
        <v>9</v>
      </c>
      <c r="I48" s="2">
        <f>AVERAGEIF(A:A,A48,G:G)</f>
        <v>52.027000000000001</v>
      </c>
      <c r="J48" s="2">
        <f t="shared" si="8"/>
        <v>-12.527000000000001</v>
      </c>
      <c r="K48" s="2">
        <f t="shared" si="9"/>
        <v>77.472999999999999</v>
      </c>
      <c r="L48" s="2">
        <f t="shared" si="10"/>
        <v>104.41569506281962</v>
      </c>
      <c r="M48" s="2">
        <f>SUMIF(A:A,A48,L:L)</f>
        <v>2608.3657922929456</v>
      </c>
      <c r="N48" s="3">
        <f t="shared" si="11"/>
        <v>4.0031078221981486E-2</v>
      </c>
      <c r="O48" s="6">
        <f t="shared" si="12"/>
        <v>24.980591191043398</v>
      </c>
      <c r="P48" s="3" t="str">
        <f t="shared" si="13"/>
        <v/>
      </c>
      <c r="Q48" s="3" t="str">
        <f>IF(ISNUMBER(P48),SUMIF(A:A,A48,P:P),"")</f>
        <v/>
      </c>
      <c r="R48" s="3" t="str">
        <f t="shared" si="14"/>
        <v/>
      </c>
      <c r="S48" s="7" t="str">
        <f t="shared" si="15"/>
        <v/>
      </c>
    </row>
    <row r="49" spans="1:19" x14ac:dyDescent="0.3">
      <c r="A49" s="1">
        <v>13</v>
      </c>
      <c r="B49" s="5">
        <v>0.61458333333333337</v>
      </c>
      <c r="C49" s="1" t="s">
        <v>19</v>
      </c>
      <c r="D49" s="1">
        <v>5</v>
      </c>
      <c r="E49" s="1">
        <v>11</v>
      </c>
      <c r="F49" s="1" t="s">
        <v>60</v>
      </c>
      <c r="G49" s="1">
        <v>36.450000000000003</v>
      </c>
      <c r="H49" s="1">
        <f>1+COUNTIFS(A:A,A49,G:G,"&gt;"&amp;G49)</f>
        <v>10</v>
      </c>
      <c r="I49" s="2">
        <f>AVERAGEIF(A:A,A49,G:G)</f>
        <v>52.027000000000001</v>
      </c>
      <c r="J49" s="2">
        <f t="shared" si="8"/>
        <v>-15.576999999999998</v>
      </c>
      <c r="K49" s="2">
        <f t="shared" si="9"/>
        <v>74.423000000000002</v>
      </c>
      <c r="L49" s="2">
        <f t="shared" si="10"/>
        <v>86.954065807470798</v>
      </c>
      <c r="M49" s="2">
        <f>SUMIF(A:A,A49,L:L)</f>
        <v>2608.3657922929456</v>
      </c>
      <c r="N49" s="3">
        <f t="shared" si="11"/>
        <v>3.3336607183086758E-2</v>
      </c>
      <c r="O49" s="6">
        <f t="shared" si="12"/>
        <v>29.997053824581986</v>
      </c>
      <c r="P49" s="3" t="str">
        <f t="shared" si="13"/>
        <v/>
      </c>
      <c r="Q49" s="3" t="str">
        <f>IF(ISNUMBER(P49),SUMIF(A:A,A49,P:P),"")</f>
        <v/>
      </c>
      <c r="R49" s="3" t="str">
        <f t="shared" si="14"/>
        <v/>
      </c>
      <c r="S49" s="7" t="str">
        <f t="shared" si="15"/>
        <v/>
      </c>
    </row>
    <row r="50" spans="1:19" x14ac:dyDescent="0.3">
      <c r="A50" s="1">
        <v>17</v>
      </c>
      <c r="B50" s="5">
        <v>0.63888888888888895</v>
      </c>
      <c r="C50" s="1" t="s">
        <v>19</v>
      </c>
      <c r="D50" s="1">
        <v>6</v>
      </c>
      <c r="E50" s="1">
        <v>2</v>
      </c>
      <c r="F50" s="1" t="s">
        <v>62</v>
      </c>
      <c r="G50" s="1">
        <v>82.25</v>
      </c>
      <c r="H50" s="1">
        <f>1+COUNTIFS(A:A,A50,G:G,"&gt;"&amp;G50)</f>
        <v>1</v>
      </c>
      <c r="I50" s="2">
        <f>AVERAGEIF(A:A,A50,G:G)</f>
        <v>45.284166666666664</v>
      </c>
      <c r="J50" s="2">
        <f t="shared" ref="J50:J61" si="16">G50-I50</f>
        <v>36.965833333333336</v>
      </c>
      <c r="K50" s="2">
        <f t="shared" ref="K50:K61" si="17">90+J50</f>
        <v>126.96583333333334</v>
      </c>
      <c r="L50" s="2">
        <f t="shared" ref="L50:L61" si="18">EXP(0.06*K50)</f>
        <v>2034.3873580581464</v>
      </c>
      <c r="M50" s="2">
        <f>SUMIF(A:A,A50,L:L)</f>
        <v>4516.9454755642564</v>
      </c>
      <c r="N50" s="3">
        <f t="shared" ref="N50:N61" si="19">L50/M50</f>
        <v>0.4503900631663062</v>
      </c>
      <c r="O50" s="6">
        <f t="shared" ref="O50:O61" si="20">1/N50</f>
        <v>2.2202976525944149</v>
      </c>
      <c r="P50" s="3">
        <f t="shared" ref="P50:P61" si="21">IF(O50&gt;21,"",N50)</f>
        <v>0.4503900631663062</v>
      </c>
      <c r="Q50" s="3">
        <f>IF(ISNUMBER(P50),SUMIF(A:A,A50,P:P),"")</f>
        <v>0.7953703781599808</v>
      </c>
      <c r="R50" s="3">
        <f t="shared" ref="R50:R61" si="22">IFERROR(P50*(1/Q50),"")</f>
        <v>0.56626456746886134</v>
      </c>
      <c r="S50" s="7">
        <f t="shared" ref="S50:S61" si="23">IFERROR(1/R50,"")</f>
        <v>1.7659589835717375</v>
      </c>
    </row>
    <row r="51" spans="1:19" x14ac:dyDescent="0.3">
      <c r="A51" s="1">
        <v>17</v>
      </c>
      <c r="B51" s="5">
        <v>0.63888888888888895</v>
      </c>
      <c r="C51" s="1" t="s">
        <v>19</v>
      </c>
      <c r="D51" s="1">
        <v>6</v>
      </c>
      <c r="E51" s="1">
        <v>3</v>
      </c>
      <c r="F51" s="1" t="s">
        <v>63</v>
      </c>
      <c r="G51" s="1">
        <v>60.08</v>
      </c>
      <c r="H51" s="1">
        <f>1+COUNTIFS(A:A,A51,G:G,"&gt;"&amp;G51)</f>
        <v>2</v>
      </c>
      <c r="I51" s="2">
        <f>AVERAGEIF(A:A,A51,G:G)</f>
        <v>45.284166666666664</v>
      </c>
      <c r="J51" s="2">
        <f t="shared" si="16"/>
        <v>14.795833333333334</v>
      </c>
      <c r="K51" s="2">
        <f t="shared" si="17"/>
        <v>104.79583333333333</v>
      </c>
      <c r="L51" s="2">
        <f t="shared" si="18"/>
        <v>537.94159780309326</v>
      </c>
      <c r="M51" s="2">
        <f>SUMIF(A:A,A51,L:L)</f>
        <v>4516.9454755642564</v>
      </c>
      <c r="N51" s="3">
        <f t="shared" si="19"/>
        <v>0.11909410921899465</v>
      </c>
      <c r="O51" s="6">
        <f t="shared" si="20"/>
        <v>8.3967209340401805</v>
      </c>
      <c r="P51" s="3">
        <f t="shared" si="21"/>
        <v>0.11909410921899465</v>
      </c>
      <c r="Q51" s="3">
        <f>IF(ISNUMBER(P51),SUMIF(A:A,A51,P:P),"")</f>
        <v>0.7953703781599808</v>
      </c>
      <c r="R51" s="3">
        <f t="shared" si="22"/>
        <v>0.1497341521499812</v>
      </c>
      <c r="S51" s="7">
        <f t="shared" si="23"/>
        <v>6.678503104611365</v>
      </c>
    </row>
    <row r="52" spans="1:19" x14ac:dyDescent="0.3">
      <c r="A52" s="1">
        <v>17</v>
      </c>
      <c r="B52" s="5">
        <v>0.63888888888888895</v>
      </c>
      <c r="C52" s="1" t="s">
        <v>19</v>
      </c>
      <c r="D52" s="1">
        <v>6</v>
      </c>
      <c r="E52" s="1">
        <v>1</v>
      </c>
      <c r="F52" s="1" t="s">
        <v>61</v>
      </c>
      <c r="G52" s="1">
        <v>59.41</v>
      </c>
      <c r="H52" s="1">
        <f>1+COUNTIFS(A:A,A52,G:G,"&gt;"&amp;G52)</f>
        <v>3</v>
      </c>
      <c r="I52" s="2">
        <f>AVERAGEIF(A:A,A52,G:G)</f>
        <v>45.284166666666664</v>
      </c>
      <c r="J52" s="2">
        <f t="shared" si="16"/>
        <v>14.125833333333333</v>
      </c>
      <c r="K52" s="2">
        <f t="shared" si="17"/>
        <v>104.12583333333333</v>
      </c>
      <c r="L52" s="2">
        <f t="shared" si="18"/>
        <v>516.74524666501145</v>
      </c>
      <c r="M52" s="2">
        <f>SUMIF(A:A,A52,L:L)</f>
        <v>4516.9454755642564</v>
      </c>
      <c r="N52" s="3">
        <f t="shared" si="19"/>
        <v>0.11440147981871747</v>
      </c>
      <c r="O52" s="6">
        <f t="shared" si="20"/>
        <v>8.741145670358609</v>
      </c>
      <c r="P52" s="3">
        <f t="shared" si="21"/>
        <v>0.11440147981871747</v>
      </c>
      <c r="Q52" s="3">
        <f>IF(ISNUMBER(P52),SUMIF(A:A,A52,P:P),"")</f>
        <v>0.7953703781599808</v>
      </c>
      <c r="R52" s="3">
        <f t="shared" si="22"/>
        <v>0.14383422234478382</v>
      </c>
      <c r="S52" s="7">
        <f t="shared" si="23"/>
        <v>6.952448337384606</v>
      </c>
    </row>
    <row r="53" spans="1:19" x14ac:dyDescent="0.3">
      <c r="A53" s="1">
        <v>17</v>
      </c>
      <c r="B53" s="5">
        <v>0.63888888888888895</v>
      </c>
      <c r="C53" s="1" t="s">
        <v>19</v>
      </c>
      <c r="D53" s="1">
        <v>6</v>
      </c>
      <c r="E53" s="1">
        <v>12</v>
      </c>
      <c r="F53" s="1" t="s">
        <v>68</v>
      </c>
      <c r="G53" s="1">
        <v>47.69</v>
      </c>
      <c r="H53" s="1">
        <f>1+COUNTIFS(A:A,A53,G:G,"&gt;"&amp;G53)</f>
        <v>4</v>
      </c>
      <c r="I53" s="2">
        <f>AVERAGEIF(A:A,A53,G:G)</f>
        <v>45.284166666666664</v>
      </c>
      <c r="J53" s="2">
        <f t="shared" si="16"/>
        <v>2.4058333333333337</v>
      </c>
      <c r="K53" s="2">
        <f t="shared" si="17"/>
        <v>92.405833333333334</v>
      </c>
      <c r="L53" s="2">
        <f t="shared" si="18"/>
        <v>255.78826182610428</v>
      </c>
      <c r="M53" s="2">
        <f>SUMIF(A:A,A53,L:L)</f>
        <v>4516.9454755642564</v>
      </c>
      <c r="N53" s="3">
        <f t="shared" si="19"/>
        <v>5.662859186808121E-2</v>
      </c>
      <c r="O53" s="6">
        <f t="shared" si="20"/>
        <v>17.658923999550332</v>
      </c>
      <c r="P53" s="3">
        <f t="shared" si="21"/>
        <v>5.662859186808121E-2</v>
      </c>
      <c r="Q53" s="3">
        <f>IF(ISNUMBER(P53),SUMIF(A:A,A53,P:P),"")</f>
        <v>0.7953703781599808</v>
      </c>
      <c r="R53" s="3">
        <f t="shared" si="22"/>
        <v>7.1197763234641026E-2</v>
      </c>
      <c r="S53" s="7">
        <f t="shared" si="23"/>
        <v>14.045385059420708</v>
      </c>
    </row>
    <row r="54" spans="1:19" x14ac:dyDescent="0.3">
      <c r="A54" s="1">
        <v>17</v>
      </c>
      <c r="B54" s="5">
        <v>0.63888888888888895</v>
      </c>
      <c r="C54" s="1" t="s">
        <v>19</v>
      </c>
      <c r="D54" s="1">
        <v>6</v>
      </c>
      <c r="E54" s="1">
        <v>6</v>
      </c>
      <c r="F54" s="1" t="s">
        <v>65</v>
      </c>
      <c r="G54" s="1">
        <v>47.16</v>
      </c>
      <c r="H54" s="1">
        <f>1+COUNTIFS(A:A,A54,G:G,"&gt;"&amp;G54)</f>
        <v>5</v>
      </c>
      <c r="I54" s="2">
        <f>AVERAGEIF(A:A,A54,G:G)</f>
        <v>45.284166666666664</v>
      </c>
      <c r="J54" s="2">
        <f t="shared" si="16"/>
        <v>1.8758333333333326</v>
      </c>
      <c r="K54" s="2">
        <f t="shared" si="17"/>
        <v>91.875833333333333</v>
      </c>
      <c r="L54" s="2">
        <f t="shared" si="18"/>
        <v>247.7821666752013</v>
      </c>
      <c r="M54" s="2">
        <f>SUMIF(A:A,A54,L:L)</f>
        <v>4516.9454755642564</v>
      </c>
      <c r="N54" s="3">
        <f t="shared" si="19"/>
        <v>5.4856134087881231E-2</v>
      </c>
      <c r="O54" s="6">
        <f t="shared" si="20"/>
        <v>18.229501889396161</v>
      </c>
      <c r="P54" s="3">
        <f t="shared" si="21"/>
        <v>5.4856134087881231E-2</v>
      </c>
      <c r="Q54" s="3">
        <f>IF(ISNUMBER(P54),SUMIF(A:A,A54,P:P),"")</f>
        <v>0.7953703781599808</v>
      </c>
      <c r="R54" s="3">
        <f t="shared" si="22"/>
        <v>6.896929480173257E-2</v>
      </c>
      <c r="S54" s="7">
        <f t="shared" si="23"/>
        <v>14.499205811437108</v>
      </c>
    </row>
    <row r="55" spans="1:19" x14ac:dyDescent="0.3">
      <c r="A55" s="1">
        <v>17</v>
      </c>
      <c r="B55" s="5">
        <v>0.63888888888888895</v>
      </c>
      <c r="C55" s="1" t="s">
        <v>19</v>
      </c>
      <c r="D55" s="1">
        <v>6</v>
      </c>
      <c r="E55" s="1">
        <v>16</v>
      </c>
      <c r="F55" s="1" t="s">
        <v>72</v>
      </c>
      <c r="G55" s="1">
        <v>43.42</v>
      </c>
      <c r="H55" s="1">
        <f>1+COUNTIFS(A:A,A55,G:G,"&gt;"&amp;G55)</f>
        <v>6</v>
      </c>
      <c r="I55" s="2">
        <f>AVERAGEIF(A:A,A55,G:G)</f>
        <v>45.284166666666664</v>
      </c>
      <c r="J55" s="2">
        <f t="shared" si="16"/>
        <v>-1.8641666666666623</v>
      </c>
      <c r="K55" s="2">
        <f t="shared" si="17"/>
        <v>88.135833333333338</v>
      </c>
      <c r="L55" s="2">
        <f t="shared" si="18"/>
        <v>197.97682927835126</v>
      </c>
      <c r="M55" s="2">
        <f>SUMIF(A:A,A55,L:L)</f>
        <v>4516.9454755642564</v>
      </c>
      <c r="N55" s="3">
        <f t="shared" si="19"/>
        <v>4.3829802761482309E-2</v>
      </c>
      <c r="O55" s="6">
        <f t="shared" si="20"/>
        <v>22.815525897798505</v>
      </c>
      <c r="P55" s="3" t="str">
        <f t="shared" si="21"/>
        <v/>
      </c>
      <c r="Q55" s="3" t="str">
        <f>IF(ISNUMBER(P55),SUMIF(A:A,A55,P:P),"")</f>
        <v/>
      </c>
      <c r="R55" s="3" t="str">
        <f t="shared" si="22"/>
        <v/>
      </c>
      <c r="S55" s="7" t="str">
        <f t="shared" si="23"/>
        <v/>
      </c>
    </row>
    <row r="56" spans="1:19" x14ac:dyDescent="0.3">
      <c r="A56" s="1">
        <v>17</v>
      </c>
      <c r="B56" s="5">
        <v>0.63888888888888895</v>
      </c>
      <c r="C56" s="1" t="s">
        <v>19</v>
      </c>
      <c r="D56" s="1">
        <v>6</v>
      </c>
      <c r="E56" s="1">
        <v>11</v>
      </c>
      <c r="F56" s="1" t="s">
        <v>67</v>
      </c>
      <c r="G56" s="1">
        <v>42.77</v>
      </c>
      <c r="H56" s="1">
        <f>1+COUNTIFS(A:A,A56,G:G,"&gt;"&amp;G56)</f>
        <v>7</v>
      </c>
      <c r="I56" s="2">
        <f>AVERAGEIF(A:A,A56,G:G)</f>
        <v>45.284166666666664</v>
      </c>
      <c r="J56" s="2">
        <f t="shared" si="16"/>
        <v>-2.5141666666666609</v>
      </c>
      <c r="K56" s="2">
        <f t="shared" si="17"/>
        <v>87.485833333333346</v>
      </c>
      <c r="L56" s="2">
        <f t="shared" si="18"/>
        <v>190.40435595300357</v>
      </c>
      <c r="M56" s="2">
        <f>SUMIF(A:A,A56,L:L)</f>
        <v>4516.9454755642564</v>
      </c>
      <c r="N56" s="3">
        <f t="shared" si="19"/>
        <v>4.2153343887601009E-2</v>
      </c>
      <c r="O56" s="6">
        <f t="shared" si="20"/>
        <v>23.722910397486643</v>
      </c>
      <c r="P56" s="3" t="str">
        <f t="shared" si="21"/>
        <v/>
      </c>
      <c r="Q56" s="3" t="str">
        <f>IF(ISNUMBER(P56),SUMIF(A:A,A56,P:P),"")</f>
        <v/>
      </c>
      <c r="R56" s="3" t="str">
        <f t="shared" si="22"/>
        <v/>
      </c>
      <c r="S56" s="7" t="str">
        <f t="shared" si="23"/>
        <v/>
      </c>
    </row>
    <row r="57" spans="1:19" x14ac:dyDescent="0.3">
      <c r="A57" s="1">
        <v>17</v>
      </c>
      <c r="B57" s="5">
        <v>0.63888888888888895</v>
      </c>
      <c r="C57" s="1" t="s">
        <v>19</v>
      </c>
      <c r="D57" s="1">
        <v>6</v>
      </c>
      <c r="E57" s="1">
        <v>5</v>
      </c>
      <c r="F57" s="1" t="s">
        <v>64</v>
      </c>
      <c r="G57" s="1">
        <v>39.54</v>
      </c>
      <c r="H57" s="1">
        <f>1+COUNTIFS(A:A,A57,G:G,"&gt;"&amp;G57)</f>
        <v>8</v>
      </c>
      <c r="I57" s="2">
        <f>AVERAGEIF(A:A,A57,G:G)</f>
        <v>45.284166666666664</v>
      </c>
      <c r="J57" s="2">
        <f t="shared" si="16"/>
        <v>-5.7441666666666649</v>
      </c>
      <c r="K57" s="2">
        <f t="shared" si="17"/>
        <v>84.255833333333328</v>
      </c>
      <c r="L57" s="2">
        <f t="shared" si="18"/>
        <v>156.85942153518673</v>
      </c>
      <c r="M57" s="2">
        <f>SUMIF(A:A,A57,L:L)</f>
        <v>4516.9454755642564</v>
      </c>
      <c r="N57" s="3">
        <f t="shared" si="19"/>
        <v>3.4726879565795926E-2</v>
      </c>
      <c r="O57" s="6">
        <f t="shared" si="20"/>
        <v>28.796137531024964</v>
      </c>
      <c r="P57" s="3" t="str">
        <f t="shared" si="21"/>
        <v/>
      </c>
      <c r="Q57" s="3" t="str">
        <f>IF(ISNUMBER(P57),SUMIF(A:A,A57,P:P),"")</f>
        <v/>
      </c>
      <c r="R57" s="3" t="str">
        <f t="shared" si="22"/>
        <v/>
      </c>
      <c r="S57" s="7" t="str">
        <f t="shared" si="23"/>
        <v/>
      </c>
    </row>
    <row r="58" spans="1:19" x14ac:dyDescent="0.3">
      <c r="A58" s="1">
        <v>17</v>
      </c>
      <c r="B58" s="5">
        <v>0.63888888888888895</v>
      </c>
      <c r="C58" s="1" t="s">
        <v>19</v>
      </c>
      <c r="D58" s="1">
        <v>6</v>
      </c>
      <c r="E58" s="1">
        <v>15</v>
      </c>
      <c r="F58" s="1" t="s">
        <v>71</v>
      </c>
      <c r="G58" s="1">
        <v>36.14</v>
      </c>
      <c r="H58" s="1">
        <f>1+COUNTIFS(A:A,A58,G:G,"&gt;"&amp;G58)</f>
        <v>9</v>
      </c>
      <c r="I58" s="2">
        <f>AVERAGEIF(A:A,A58,G:G)</f>
        <v>45.284166666666664</v>
      </c>
      <c r="J58" s="2">
        <f t="shared" si="16"/>
        <v>-9.1441666666666634</v>
      </c>
      <c r="K58" s="2">
        <f t="shared" si="17"/>
        <v>80.855833333333337</v>
      </c>
      <c r="L58" s="2">
        <f t="shared" si="18"/>
        <v>127.91295582815047</v>
      </c>
      <c r="M58" s="2">
        <f>SUMIF(A:A,A58,L:L)</f>
        <v>4516.9454755642564</v>
      </c>
      <c r="N58" s="3">
        <f t="shared" si="19"/>
        <v>2.8318463554659491E-2</v>
      </c>
      <c r="O58" s="6">
        <f t="shared" si="20"/>
        <v>35.312650280966992</v>
      </c>
      <c r="P58" s="3" t="str">
        <f t="shared" si="21"/>
        <v/>
      </c>
      <c r="Q58" s="3" t="str">
        <f>IF(ISNUMBER(P58),SUMIF(A:A,A58,P:P),"")</f>
        <v/>
      </c>
      <c r="R58" s="3" t="str">
        <f t="shared" si="22"/>
        <v/>
      </c>
      <c r="S58" s="7" t="str">
        <f t="shared" si="23"/>
        <v/>
      </c>
    </row>
    <row r="59" spans="1:19" x14ac:dyDescent="0.3">
      <c r="A59" s="1">
        <v>17</v>
      </c>
      <c r="B59" s="5">
        <v>0.63888888888888895</v>
      </c>
      <c r="C59" s="1" t="s">
        <v>19</v>
      </c>
      <c r="D59" s="1">
        <v>6</v>
      </c>
      <c r="E59" s="1">
        <v>10</v>
      </c>
      <c r="F59" s="1" t="s">
        <v>66</v>
      </c>
      <c r="G59" s="1">
        <v>32.04</v>
      </c>
      <c r="H59" s="1">
        <f>1+COUNTIFS(A:A,A59,G:G,"&gt;"&amp;G59)</f>
        <v>10</v>
      </c>
      <c r="I59" s="2">
        <f>AVERAGEIF(A:A,A59,G:G)</f>
        <v>45.284166666666664</v>
      </c>
      <c r="J59" s="2">
        <f t="shared" si="16"/>
        <v>-13.244166666666665</v>
      </c>
      <c r="K59" s="2">
        <f t="shared" si="17"/>
        <v>76.755833333333328</v>
      </c>
      <c r="L59" s="2">
        <f t="shared" si="18"/>
        <v>100.01798301794167</v>
      </c>
      <c r="M59" s="2">
        <f>SUMIF(A:A,A59,L:L)</f>
        <v>4516.9454755642564</v>
      </c>
      <c r="N59" s="3">
        <f t="shared" si="19"/>
        <v>2.2142836029130381E-2</v>
      </c>
      <c r="O59" s="6">
        <f t="shared" si="20"/>
        <v>45.161333384957246</v>
      </c>
      <c r="P59" s="3" t="str">
        <f t="shared" si="21"/>
        <v/>
      </c>
      <c r="Q59" s="3" t="str">
        <f>IF(ISNUMBER(P59),SUMIF(A:A,A59,P:P),"")</f>
        <v/>
      </c>
      <c r="R59" s="3" t="str">
        <f t="shared" si="22"/>
        <v/>
      </c>
      <c r="S59" s="7" t="str">
        <f t="shared" si="23"/>
        <v/>
      </c>
    </row>
    <row r="60" spans="1:19" x14ac:dyDescent="0.3">
      <c r="A60" s="1">
        <v>17</v>
      </c>
      <c r="B60" s="5">
        <v>0.63888888888888895</v>
      </c>
      <c r="C60" s="1" t="s">
        <v>19</v>
      </c>
      <c r="D60" s="1">
        <v>6</v>
      </c>
      <c r="E60" s="1">
        <v>14</v>
      </c>
      <c r="F60" s="1" t="s">
        <v>70</v>
      </c>
      <c r="G60" s="1">
        <v>32.020000000000003</v>
      </c>
      <c r="H60" s="1">
        <f>1+COUNTIFS(A:A,A60,G:G,"&gt;"&amp;G60)</f>
        <v>11</v>
      </c>
      <c r="I60" s="2">
        <f>AVERAGEIF(A:A,A60,G:G)</f>
        <v>45.284166666666664</v>
      </c>
      <c r="J60" s="2">
        <f t="shared" si="16"/>
        <v>-13.264166666666661</v>
      </c>
      <c r="K60" s="2">
        <f t="shared" si="17"/>
        <v>76.735833333333346</v>
      </c>
      <c r="L60" s="2">
        <f t="shared" si="18"/>
        <v>99.898033422471471</v>
      </c>
      <c r="M60" s="2">
        <f>SUMIF(A:A,A60,L:L)</f>
        <v>4516.9454755642564</v>
      </c>
      <c r="N60" s="3">
        <f t="shared" si="19"/>
        <v>2.2116280562362162E-2</v>
      </c>
      <c r="O60" s="6">
        <f t="shared" si="20"/>
        <v>45.215559514189557</v>
      </c>
      <c r="P60" s="3" t="str">
        <f t="shared" si="21"/>
        <v/>
      </c>
      <c r="Q60" s="3" t="str">
        <f>IF(ISNUMBER(P60),SUMIF(A:A,A60,P:P),"")</f>
        <v/>
      </c>
      <c r="R60" s="3" t="str">
        <f t="shared" si="22"/>
        <v/>
      </c>
      <c r="S60" s="7" t="str">
        <f t="shared" si="23"/>
        <v/>
      </c>
    </row>
    <row r="61" spans="1:19" x14ac:dyDescent="0.3">
      <c r="A61" s="1">
        <v>17</v>
      </c>
      <c r="B61" s="5">
        <v>0.63888888888888895</v>
      </c>
      <c r="C61" s="1" t="s">
        <v>19</v>
      </c>
      <c r="D61" s="1">
        <v>6</v>
      </c>
      <c r="E61" s="1">
        <v>13</v>
      </c>
      <c r="F61" s="1" t="s">
        <v>69</v>
      </c>
      <c r="G61" s="1">
        <v>20.89</v>
      </c>
      <c r="H61" s="1">
        <f>1+COUNTIFS(A:A,A61,G:G,"&gt;"&amp;G61)</f>
        <v>12</v>
      </c>
      <c r="I61" s="2">
        <f>AVERAGEIF(A:A,A61,G:G)</f>
        <v>45.284166666666664</v>
      </c>
      <c r="J61" s="2">
        <f t="shared" si="16"/>
        <v>-24.394166666666663</v>
      </c>
      <c r="K61" s="2">
        <f t="shared" si="17"/>
        <v>65.605833333333337</v>
      </c>
      <c r="L61" s="2">
        <f t="shared" si="18"/>
        <v>51.231265501594763</v>
      </c>
      <c r="M61" s="2">
        <f>SUMIF(A:A,A61,L:L)</f>
        <v>4516.9454755642564</v>
      </c>
      <c r="N61" s="3">
        <f t="shared" si="19"/>
        <v>1.1342015478988034E-2</v>
      </c>
      <c r="O61" s="6">
        <f t="shared" si="20"/>
        <v>88.167751300690583</v>
      </c>
      <c r="P61" s="3" t="str">
        <f t="shared" si="21"/>
        <v/>
      </c>
      <c r="Q61" s="3" t="str">
        <f>IF(ISNUMBER(P61),SUMIF(A:A,A61,P:P),"")</f>
        <v/>
      </c>
      <c r="R61" s="3" t="str">
        <f t="shared" si="22"/>
        <v/>
      </c>
      <c r="S61" s="7" t="str">
        <f t="shared" si="23"/>
        <v/>
      </c>
    </row>
    <row r="62" spans="1:19" x14ac:dyDescent="0.3">
      <c r="A62" s="1">
        <v>22</v>
      </c>
      <c r="B62" s="5">
        <v>0.66319444444444442</v>
      </c>
      <c r="C62" s="1" t="s">
        <v>19</v>
      </c>
      <c r="D62" s="1">
        <v>7</v>
      </c>
      <c r="E62" s="1">
        <v>1</v>
      </c>
      <c r="F62" s="1" t="s">
        <v>73</v>
      </c>
      <c r="G62" s="1">
        <v>76.22</v>
      </c>
      <c r="H62" s="1">
        <f>1+COUNTIFS(A:A,A62,G:G,"&gt;"&amp;G62)</f>
        <v>1</v>
      </c>
      <c r="I62" s="2">
        <f>AVERAGEIF(A:A,A62,G:G)</f>
        <v>47.240833333333335</v>
      </c>
      <c r="J62" s="2">
        <f t="shared" ref="J62:J73" si="24">G62-I62</f>
        <v>28.979166666666664</v>
      </c>
      <c r="K62" s="2">
        <f t="shared" ref="K62:K73" si="25">90+J62</f>
        <v>118.97916666666666</v>
      </c>
      <c r="L62" s="2">
        <f t="shared" ref="L62:L73" si="26">EXP(0.06*K62)</f>
        <v>1259.8525886923646</v>
      </c>
      <c r="M62" s="2">
        <f>SUMIF(A:A,A62,L:L)</f>
        <v>3663.0893901426612</v>
      </c>
      <c r="N62" s="3">
        <f t="shared" ref="N62:N73" si="27">L62/M62</f>
        <v>0.34393170750422197</v>
      </c>
      <c r="O62" s="6">
        <f t="shared" ref="O62:O73" si="28">1/N62</f>
        <v>2.9075539654561346</v>
      </c>
      <c r="P62" s="3">
        <f t="shared" ref="P62:P73" si="29">IF(O62&gt;21,"",N62)</f>
        <v>0.34393170750422197</v>
      </c>
      <c r="Q62" s="3">
        <f>IF(ISNUMBER(P62),SUMIF(A:A,A62,P:P),"")</f>
        <v>0.88585098772078075</v>
      </c>
      <c r="R62" s="3">
        <f t="shared" ref="R62:R73" si="30">IFERROR(P62*(1/Q62),"")</f>
        <v>0.38825006944918466</v>
      </c>
      <c r="S62" s="7">
        <f t="shared" ref="S62:S73" si="31">IFERROR(1/R62,"")</f>
        <v>2.5756595521507899</v>
      </c>
    </row>
    <row r="63" spans="1:19" x14ac:dyDescent="0.3">
      <c r="A63" s="1">
        <v>22</v>
      </c>
      <c r="B63" s="5">
        <v>0.66319444444444442</v>
      </c>
      <c r="C63" s="1" t="s">
        <v>19</v>
      </c>
      <c r="D63" s="1">
        <v>7</v>
      </c>
      <c r="E63" s="1">
        <v>10</v>
      </c>
      <c r="F63" s="1" t="s">
        <v>81</v>
      </c>
      <c r="G63" s="1">
        <v>57.2</v>
      </c>
      <c r="H63" s="1">
        <f>1+COUNTIFS(A:A,A63,G:G,"&gt;"&amp;G63)</f>
        <v>2</v>
      </c>
      <c r="I63" s="2">
        <f>AVERAGEIF(A:A,A63,G:G)</f>
        <v>47.240833333333335</v>
      </c>
      <c r="J63" s="2">
        <f t="shared" si="24"/>
        <v>9.9591666666666683</v>
      </c>
      <c r="K63" s="2">
        <f t="shared" si="25"/>
        <v>99.959166666666675</v>
      </c>
      <c r="L63" s="2">
        <f t="shared" si="26"/>
        <v>402.44160275113751</v>
      </c>
      <c r="M63" s="2">
        <f>SUMIF(A:A,A63,L:L)</f>
        <v>3663.0893901426612</v>
      </c>
      <c r="N63" s="3">
        <f t="shared" si="27"/>
        <v>0.10986398634827314</v>
      </c>
      <c r="O63" s="6">
        <f t="shared" si="28"/>
        <v>9.1021638048883542</v>
      </c>
      <c r="P63" s="3">
        <f t="shared" si="29"/>
        <v>0.10986398634827314</v>
      </c>
      <c r="Q63" s="3">
        <f>IF(ISNUMBER(P63),SUMIF(A:A,A63,P:P),"")</f>
        <v>0.88585098772078075</v>
      </c>
      <c r="R63" s="3">
        <f t="shared" si="30"/>
        <v>0.12402084308890803</v>
      </c>
      <c r="S63" s="7">
        <f t="shared" si="31"/>
        <v>8.063160796956689</v>
      </c>
    </row>
    <row r="64" spans="1:19" x14ac:dyDescent="0.3">
      <c r="A64" s="1">
        <v>22</v>
      </c>
      <c r="B64" s="5">
        <v>0.66319444444444442</v>
      </c>
      <c r="C64" s="1" t="s">
        <v>19</v>
      </c>
      <c r="D64" s="1">
        <v>7</v>
      </c>
      <c r="E64" s="1">
        <v>7</v>
      </c>
      <c r="F64" s="1" t="s">
        <v>78</v>
      </c>
      <c r="G64" s="1">
        <v>54.66</v>
      </c>
      <c r="H64" s="1">
        <f>1+COUNTIFS(A:A,A64,G:G,"&gt;"&amp;G64)</f>
        <v>3</v>
      </c>
      <c r="I64" s="2">
        <f>AVERAGEIF(A:A,A64,G:G)</f>
        <v>47.240833333333335</v>
      </c>
      <c r="J64" s="2">
        <f t="shared" si="24"/>
        <v>7.419166666666662</v>
      </c>
      <c r="K64" s="2">
        <f t="shared" si="25"/>
        <v>97.419166666666655</v>
      </c>
      <c r="L64" s="2">
        <f t="shared" si="26"/>
        <v>345.55437104944571</v>
      </c>
      <c r="M64" s="2">
        <f>SUMIF(A:A,A64,L:L)</f>
        <v>3663.0893901426612</v>
      </c>
      <c r="N64" s="3">
        <f t="shared" si="27"/>
        <v>9.4334135546713452E-2</v>
      </c>
      <c r="O64" s="6">
        <f t="shared" si="28"/>
        <v>10.600616565832722</v>
      </c>
      <c r="P64" s="3">
        <f t="shared" si="29"/>
        <v>9.4334135546713452E-2</v>
      </c>
      <c r="Q64" s="3">
        <f>IF(ISNUMBER(P64),SUMIF(A:A,A64,P:P),"")</f>
        <v>0.88585098772078075</v>
      </c>
      <c r="R64" s="3">
        <f t="shared" si="30"/>
        <v>0.10648984632215307</v>
      </c>
      <c r="S64" s="7">
        <f t="shared" si="31"/>
        <v>9.3905666552921883</v>
      </c>
    </row>
    <row r="65" spans="1:19" x14ac:dyDescent="0.3">
      <c r="A65" s="1">
        <v>22</v>
      </c>
      <c r="B65" s="5">
        <v>0.66319444444444442</v>
      </c>
      <c r="C65" s="1" t="s">
        <v>19</v>
      </c>
      <c r="D65" s="1">
        <v>7</v>
      </c>
      <c r="E65" s="1">
        <v>14</v>
      </c>
      <c r="F65" s="1" t="s">
        <v>84</v>
      </c>
      <c r="G65" s="1">
        <v>54.58</v>
      </c>
      <c r="H65" s="1">
        <f>1+COUNTIFS(A:A,A65,G:G,"&gt;"&amp;G65)</f>
        <v>4</v>
      </c>
      <c r="I65" s="2">
        <f>AVERAGEIF(A:A,A65,G:G)</f>
        <v>47.240833333333335</v>
      </c>
      <c r="J65" s="2">
        <f t="shared" si="24"/>
        <v>7.3391666666666637</v>
      </c>
      <c r="K65" s="2">
        <f t="shared" si="25"/>
        <v>97.339166666666671</v>
      </c>
      <c r="L65" s="2">
        <f t="shared" si="26"/>
        <v>343.89968449314068</v>
      </c>
      <c r="M65" s="2">
        <f>SUMIF(A:A,A65,L:L)</f>
        <v>3663.0893901426612</v>
      </c>
      <c r="N65" s="3">
        <f t="shared" si="27"/>
        <v>9.388241668864851E-2</v>
      </c>
      <c r="O65" s="6">
        <f t="shared" si="28"/>
        <v>10.651621840076809</v>
      </c>
      <c r="P65" s="3">
        <f t="shared" si="29"/>
        <v>9.388241668864851E-2</v>
      </c>
      <c r="Q65" s="3">
        <f>IF(ISNUMBER(P65),SUMIF(A:A,A65,P:P),"")</f>
        <v>0.88585098772078075</v>
      </c>
      <c r="R65" s="3">
        <f t="shared" si="30"/>
        <v>0.1059799198623687</v>
      </c>
      <c r="S65" s="7">
        <f t="shared" si="31"/>
        <v>9.4357497278602835</v>
      </c>
    </row>
    <row r="66" spans="1:19" x14ac:dyDescent="0.3">
      <c r="A66" s="1">
        <v>22</v>
      </c>
      <c r="B66" s="5">
        <v>0.66319444444444442</v>
      </c>
      <c r="C66" s="1" t="s">
        <v>19</v>
      </c>
      <c r="D66" s="1">
        <v>7</v>
      </c>
      <c r="E66" s="1">
        <v>3</v>
      </c>
      <c r="F66" s="1" t="s">
        <v>75</v>
      </c>
      <c r="G66" s="1">
        <v>49.8</v>
      </c>
      <c r="H66" s="1">
        <f>1+COUNTIFS(A:A,A66,G:G,"&gt;"&amp;G66)</f>
        <v>5</v>
      </c>
      <c r="I66" s="2">
        <f>AVERAGEIF(A:A,A66,G:G)</f>
        <v>47.240833333333335</v>
      </c>
      <c r="J66" s="2">
        <f t="shared" si="24"/>
        <v>2.5591666666666626</v>
      </c>
      <c r="K66" s="2">
        <f t="shared" si="25"/>
        <v>92.55916666666667</v>
      </c>
      <c r="L66" s="2">
        <f t="shared" si="26"/>
        <v>258.15237206717927</v>
      </c>
      <c r="M66" s="2">
        <f>SUMIF(A:A,A66,L:L)</f>
        <v>3663.0893901426612</v>
      </c>
      <c r="N66" s="3">
        <f t="shared" si="27"/>
        <v>7.0473948236661893E-2</v>
      </c>
      <c r="O66" s="6">
        <f t="shared" si="28"/>
        <v>14.189640640564834</v>
      </c>
      <c r="P66" s="3">
        <f t="shared" si="29"/>
        <v>7.0473948236661893E-2</v>
      </c>
      <c r="Q66" s="3">
        <f>IF(ISNUMBER(P66),SUMIF(A:A,A66,P:P),"")</f>
        <v>0.88585098772078075</v>
      </c>
      <c r="R66" s="3">
        <f t="shared" si="30"/>
        <v>7.9555082303385316E-2</v>
      </c>
      <c r="S66" s="7">
        <f t="shared" si="31"/>
        <v>12.569907176847291</v>
      </c>
    </row>
    <row r="67" spans="1:19" x14ac:dyDescent="0.3">
      <c r="A67" s="1">
        <v>22</v>
      </c>
      <c r="B67" s="5">
        <v>0.66319444444444442</v>
      </c>
      <c r="C67" s="1" t="s">
        <v>19</v>
      </c>
      <c r="D67" s="1">
        <v>7</v>
      </c>
      <c r="E67" s="1">
        <v>11</v>
      </c>
      <c r="F67" s="1" t="s">
        <v>82</v>
      </c>
      <c r="G67" s="1">
        <v>47.66</v>
      </c>
      <c r="H67" s="1">
        <f>1+COUNTIFS(A:A,A67,G:G,"&gt;"&amp;G67)</f>
        <v>6</v>
      </c>
      <c r="I67" s="2">
        <f>AVERAGEIF(A:A,A67,G:G)</f>
        <v>47.240833333333335</v>
      </c>
      <c r="J67" s="2">
        <f t="shared" si="24"/>
        <v>0.41916666666666202</v>
      </c>
      <c r="K67" s="2">
        <f t="shared" si="25"/>
        <v>90.419166666666655</v>
      </c>
      <c r="L67" s="2">
        <f t="shared" si="26"/>
        <v>227.04540057123046</v>
      </c>
      <c r="M67" s="2">
        <f>SUMIF(A:A,A67,L:L)</f>
        <v>3663.0893901426612</v>
      </c>
      <c r="N67" s="3">
        <f t="shared" si="27"/>
        <v>6.1981943760970583E-2</v>
      </c>
      <c r="O67" s="6">
        <f t="shared" si="28"/>
        <v>16.133730879051427</v>
      </c>
      <c r="P67" s="3">
        <f t="shared" si="29"/>
        <v>6.1981943760970583E-2</v>
      </c>
      <c r="Q67" s="3">
        <f>IF(ISNUMBER(P67),SUMIF(A:A,A67,P:P),"")</f>
        <v>0.88585098772078075</v>
      </c>
      <c r="R67" s="3">
        <f t="shared" si="30"/>
        <v>6.9968814868564808E-2</v>
      </c>
      <c r="S67" s="7">
        <f t="shared" si="31"/>
        <v>14.292081434828965</v>
      </c>
    </row>
    <row r="68" spans="1:19" x14ac:dyDescent="0.3">
      <c r="A68" s="1">
        <v>22</v>
      </c>
      <c r="B68" s="5">
        <v>0.66319444444444442</v>
      </c>
      <c r="C68" s="1" t="s">
        <v>19</v>
      </c>
      <c r="D68" s="1">
        <v>7</v>
      </c>
      <c r="E68" s="1">
        <v>2</v>
      </c>
      <c r="F68" s="1" t="s">
        <v>74</v>
      </c>
      <c r="G68" s="1">
        <v>47.01</v>
      </c>
      <c r="H68" s="1">
        <f>1+COUNTIFS(A:A,A68,G:G,"&gt;"&amp;G68)</f>
        <v>7</v>
      </c>
      <c r="I68" s="2">
        <f>AVERAGEIF(A:A,A68,G:G)</f>
        <v>47.240833333333335</v>
      </c>
      <c r="J68" s="2">
        <f t="shared" si="24"/>
        <v>-0.23083333333333655</v>
      </c>
      <c r="K68" s="2">
        <f t="shared" si="25"/>
        <v>89.769166666666663</v>
      </c>
      <c r="L68" s="2">
        <f t="shared" si="26"/>
        <v>218.36107500780184</v>
      </c>
      <c r="M68" s="2">
        <f>SUMIF(A:A,A68,L:L)</f>
        <v>3663.0893901426612</v>
      </c>
      <c r="N68" s="3">
        <f t="shared" si="27"/>
        <v>5.9611178366383695E-2</v>
      </c>
      <c r="O68" s="6">
        <f t="shared" si="28"/>
        <v>16.775377159192782</v>
      </c>
      <c r="P68" s="3">
        <f t="shared" si="29"/>
        <v>5.9611178366383695E-2</v>
      </c>
      <c r="Q68" s="3">
        <f>IF(ISNUMBER(P68),SUMIF(A:A,A68,P:P),"")</f>
        <v>0.88585098772078075</v>
      </c>
      <c r="R68" s="3">
        <f t="shared" si="30"/>
        <v>6.7292557317973067E-2</v>
      </c>
      <c r="S68" s="7">
        <f t="shared" si="31"/>
        <v>14.860484425859552</v>
      </c>
    </row>
    <row r="69" spans="1:19" x14ac:dyDescent="0.3">
      <c r="A69" s="1">
        <v>22</v>
      </c>
      <c r="B69" s="5">
        <v>0.66319444444444442</v>
      </c>
      <c r="C69" s="1" t="s">
        <v>19</v>
      </c>
      <c r="D69" s="1">
        <v>7</v>
      </c>
      <c r="E69" s="1">
        <v>8</v>
      </c>
      <c r="F69" s="1" t="s">
        <v>79</v>
      </c>
      <c r="G69" s="1">
        <v>44.66</v>
      </c>
      <c r="H69" s="1">
        <f>1+COUNTIFS(A:A,A69,G:G,"&gt;"&amp;G69)</f>
        <v>8</v>
      </c>
      <c r="I69" s="2">
        <f>AVERAGEIF(A:A,A69,G:G)</f>
        <v>47.240833333333335</v>
      </c>
      <c r="J69" s="2">
        <f t="shared" si="24"/>
        <v>-2.580833333333338</v>
      </c>
      <c r="K69" s="2">
        <f t="shared" si="25"/>
        <v>87.419166666666655</v>
      </c>
      <c r="L69" s="2">
        <f t="shared" si="26"/>
        <v>189.6442597350885</v>
      </c>
      <c r="M69" s="2">
        <f>SUMIF(A:A,A69,L:L)</f>
        <v>3663.0893901426612</v>
      </c>
      <c r="N69" s="3">
        <f t="shared" si="27"/>
        <v>5.1771671268907443E-2</v>
      </c>
      <c r="O69" s="6">
        <f t="shared" si="28"/>
        <v>19.315582740334882</v>
      </c>
      <c r="P69" s="3">
        <f t="shared" si="29"/>
        <v>5.1771671268907443E-2</v>
      </c>
      <c r="Q69" s="3">
        <f>IF(ISNUMBER(P69),SUMIF(A:A,A69,P:P),"")</f>
        <v>0.88585098772078075</v>
      </c>
      <c r="R69" s="3">
        <f t="shared" si="30"/>
        <v>5.8442866787462244E-2</v>
      </c>
      <c r="S69" s="7">
        <f t="shared" si="31"/>
        <v>17.110728048928124</v>
      </c>
    </row>
    <row r="70" spans="1:19" x14ac:dyDescent="0.3">
      <c r="A70" s="1">
        <v>22</v>
      </c>
      <c r="B70" s="5">
        <v>0.66319444444444442</v>
      </c>
      <c r="C70" s="1" t="s">
        <v>19</v>
      </c>
      <c r="D70" s="1">
        <v>7</v>
      </c>
      <c r="E70" s="1">
        <v>13</v>
      </c>
      <c r="F70" s="1" t="s">
        <v>83</v>
      </c>
      <c r="G70" s="1">
        <v>40.64</v>
      </c>
      <c r="H70" s="1">
        <f>1+COUNTIFS(A:A,A70,G:G,"&gt;"&amp;G70)</f>
        <v>9</v>
      </c>
      <c r="I70" s="2">
        <f>AVERAGEIF(A:A,A70,G:G)</f>
        <v>47.240833333333335</v>
      </c>
      <c r="J70" s="2">
        <f t="shared" si="24"/>
        <v>-6.600833333333334</v>
      </c>
      <c r="K70" s="2">
        <f t="shared" si="25"/>
        <v>83.399166666666673</v>
      </c>
      <c r="L70" s="2">
        <f t="shared" si="26"/>
        <v>149.00055041514329</v>
      </c>
      <c r="M70" s="2">
        <f>SUMIF(A:A,A70,L:L)</f>
        <v>3663.0893901426612</v>
      </c>
      <c r="N70" s="3">
        <f t="shared" si="27"/>
        <v>4.0676198297563353E-2</v>
      </c>
      <c r="O70" s="6">
        <f t="shared" si="28"/>
        <v>24.584401735004413</v>
      </c>
      <c r="P70" s="3" t="str">
        <f t="shared" si="29"/>
        <v/>
      </c>
      <c r="Q70" s="3" t="str">
        <f>IF(ISNUMBER(P70),SUMIF(A:A,A70,P:P),"")</f>
        <v/>
      </c>
      <c r="R70" s="3" t="str">
        <f t="shared" si="30"/>
        <v/>
      </c>
      <c r="S70" s="7" t="str">
        <f t="shared" si="31"/>
        <v/>
      </c>
    </row>
    <row r="71" spans="1:19" x14ac:dyDescent="0.3">
      <c r="A71" s="1">
        <v>22</v>
      </c>
      <c r="B71" s="5">
        <v>0.66319444444444442</v>
      </c>
      <c r="C71" s="1" t="s">
        <v>19</v>
      </c>
      <c r="D71" s="1">
        <v>7</v>
      </c>
      <c r="E71" s="1">
        <v>9</v>
      </c>
      <c r="F71" s="1" t="s">
        <v>80</v>
      </c>
      <c r="G71" s="1">
        <v>37.72</v>
      </c>
      <c r="H71" s="1">
        <f>1+COUNTIFS(A:A,A71,G:G,"&gt;"&amp;G71)</f>
        <v>10</v>
      </c>
      <c r="I71" s="2">
        <f>AVERAGEIF(A:A,A71,G:G)</f>
        <v>47.240833333333335</v>
      </c>
      <c r="J71" s="2">
        <f t="shared" si="24"/>
        <v>-9.5208333333333357</v>
      </c>
      <c r="K71" s="2">
        <f t="shared" si="25"/>
        <v>80.479166666666657</v>
      </c>
      <c r="L71" s="2">
        <f t="shared" si="26"/>
        <v>125.05454473426364</v>
      </c>
      <c r="M71" s="2">
        <f>SUMIF(A:A,A71,L:L)</f>
        <v>3663.0893901426612</v>
      </c>
      <c r="N71" s="3">
        <f t="shared" si="27"/>
        <v>3.4139091737915059E-2</v>
      </c>
      <c r="O71" s="6">
        <f t="shared" si="28"/>
        <v>29.291933355373793</v>
      </c>
      <c r="P71" s="3" t="str">
        <f t="shared" si="29"/>
        <v/>
      </c>
      <c r="Q71" s="3" t="str">
        <f>IF(ISNUMBER(P71),SUMIF(A:A,A71,P:P),"")</f>
        <v/>
      </c>
      <c r="R71" s="3" t="str">
        <f t="shared" si="30"/>
        <v/>
      </c>
      <c r="S71" s="7" t="str">
        <f t="shared" si="31"/>
        <v/>
      </c>
    </row>
    <row r="72" spans="1:19" x14ac:dyDescent="0.3">
      <c r="A72" s="1">
        <v>22</v>
      </c>
      <c r="B72" s="5">
        <v>0.66319444444444442</v>
      </c>
      <c r="C72" s="1" t="s">
        <v>19</v>
      </c>
      <c r="D72" s="1">
        <v>7</v>
      </c>
      <c r="E72" s="1">
        <v>5</v>
      </c>
      <c r="F72" s="1" t="s">
        <v>76</v>
      </c>
      <c r="G72" s="1">
        <v>30.67</v>
      </c>
      <c r="H72" s="1">
        <f>1+COUNTIFS(A:A,A72,G:G,"&gt;"&amp;G72)</f>
        <v>11</v>
      </c>
      <c r="I72" s="2">
        <f>AVERAGEIF(A:A,A72,G:G)</f>
        <v>47.240833333333335</v>
      </c>
      <c r="J72" s="2">
        <f t="shared" si="24"/>
        <v>-16.570833333333333</v>
      </c>
      <c r="K72" s="2">
        <f t="shared" si="25"/>
        <v>73.429166666666674</v>
      </c>
      <c r="L72" s="2">
        <f t="shared" si="26"/>
        <v>81.92056022894073</v>
      </c>
      <c r="M72" s="2">
        <f>SUMIF(A:A,A72,L:L)</f>
        <v>3663.0893901426612</v>
      </c>
      <c r="N72" s="3">
        <f t="shared" si="27"/>
        <v>2.2363789551351976E-2</v>
      </c>
      <c r="O72" s="6">
        <f t="shared" si="28"/>
        <v>44.715140862141865</v>
      </c>
      <c r="P72" s="3" t="str">
        <f t="shared" si="29"/>
        <v/>
      </c>
      <c r="Q72" s="3" t="str">
        <f>IF(ISNUMBER(P72),SUMIF(A:A,A72,P:P),"")</f>
        <v/>
      </c>
      <c r="R72" s="3" t="str">
        <f t="shared" si="30"/>
        <v/>
      </c>
      <c r="S72" s="7" t="str">
        <f t="shared" si="31"/>
        <v/>
      </c>
    </row>
    <row r="73" spans="1:19" x14ac:dyDescent="0.3">
      <c r="A73" s="1">
        <v>22</v>
      </c>
      <c r="B73" s="5">
        <v>0.66319444444444442</v>
      </c>
      <c r="C73" s="1" t="s">
        <v>19</v>
      </c>
      <c r="D73" s="1">
        <v>7</v>
      </c>
      <c r="E73" s="1">
        <v>6</v>
      </c>
      <c r="F73" s="1" t="s">
        <v>77</v>
      </c>
      <c r="G73" s="1">
        <v>26.07</v>
      </c>
      <c r="H73" s="1">
        <f>1+COUNTIFS(A:A,A73,G:G,"&gt;"&amp;G73)</f>
        <v>12</v>
      </c>
      <c r="I73" s="2">
        <f>AVERAGEIF(A:A,A73,G:G)</f>
        <v>47.240833333333335</v>
      </c>
      <c r="J73" s="2">
        <f t="shared" si="24"/>
        <v>-21.170833333333334</v>
      </c>
      <c r="K73" s="2">
        <f t="shared" si="25"/>
        <v>68.829166666666666</v>
      </c>
      <c r="L73" s="2">
        <f t="shared" si="26"/>
        <v>62.162380396925265</v>
      </c>
      <c r="M73" s="2">
        <f>SUMIF(A:A,A73,L:L)</f>
        <v>3663.0893901426612</v>
      </c>
      <c r="N73" s="3">
        <f t="shared" si="27"/>
        <v>1.6969932692389011E-2</v>
      </c>
      <c r="O73" s="6">
        <f t="shared" si="28"/>
        <v>58.927752874853681</v>
      </c>
      <c r="P73" s="3" t="str">
        <f t="shared" si="29"/>
        <v/>
      </c>
      <c r="Q73" s="3" t="str">
        <f>IF(ISNUMBER(P73),SUMIF(A:A,A73,P:P),"")</f>
        <v/>
      </c>
      <c r="R73" s="3" t="str">
        <f t="shared" si="30"/>
        <v/>
      </c>
      <c r="S73" s="7" t="str">
        <f t="shared" si="31"/>
        <v/>
      </c>
    </row>
    <row r="74" spans="1:19" x14ac:dyDescent="0.3">
      <c r="A74" s="1">
        <v>27</v>
      </c>
      <c r="B74" s="5">
        <v>0.6875</v>
      </c>
      <c r="C74" s="1" t="s">
        <v>19</v>
      </c>
      <c r="D74" s="1">
        <v>8</v>
      </c>
      <c r="E74" s="1">
        <v>6</v>
      </c>
      <c r="F74" s="1" t="s">
        <v>88</v>
      </c>
      <c r="G74" s="1">
        <v>70.91</v>
      </c>
      <c r="H74" s="1">
        <f>1+COUNTIFS(A:A,A74,G:G,"&gt;"&amp;G74)</f>
        <v>1</v>
      </c>
      <c r="I74" s="2">
        <f>AVERAGEIF(A:A,A74,G:G)</f>
        <v>48.73615384615384</v>
      </c>
      <c r="J74" s="2">
        <f t="shared" ref="J74:J86" si="32">G74-I74</f>
        <v>22.173846153846156</v>
      </c>
      <c r="K74" s="2">
        <f t="shared" ref="K74:K86" si="33">90+J74</f>
        <v>112.17384615384616</v>
      </c>
      <c r="L74" s="2">
        <f t="shared" ref="L74:L86" si="34">EXP(0.06*K74)</f>
        <v>837.50796092050734</v>
      </c>
      <c r="M74" s="2">
        <f>SUMIF(A:A,A74,L:L)</f>
        <v>4024.8934320579929</v>
      </c>
      <c r="N74" s="3">
        <f t="shared" ref="N74:N86" si="35">L74/M74</f>
        <v>0.20808202131510251</v>
      </c>
      <c r="O74" s="6">
        <f t="shared" ref="O74:O86" si="36">1/N74</f>
        <v>4.805797222075622</v>
      </c>
      <c r="P74" s="3">
        <f t="shared" ref="P74:P86" si="37">IF(O74&gt;21,"",N74)</f>
        <v>0.20808202131510251</v>
      </c>
      <c r="Q74" s="3">
        <f>IF(ISNUMBER(P74),SUMIF(A:A,A74,P:P),"")</f>
        <v>0.79142312083935618</v>
      </c>
      <c r="R74" s="3">
        <f t="shared" ref="R74:R86" si="38">IFERROR(P74*(1/Q74),"")</f>
        <v>0.2629213322633509</v>
      </c>
      <c r="S74" s="7">
        <f t="shared" ref="S74:S86" si="39">IFERROR(1/R74,"")</f>
        <v>3.8034190356161979</v>
      </c>
    </row>
    <row r="75" spans="1:19" x14ac:dyDescent="0.3">
      <c r="A75" s="1">
        <v>27</v>
      </c>
      <c r="B75" s="5">
        <v>0.6875</v>
      </c>
      <c r="C75" s="1" t="s">
        <v>19</v>
      </c>
      <c r="D75" s="1">
        <v>8</v>
      </c>
      <c r="E75" s="1">
        <v>3</v>
      </c>
      <c r="F75" s="1" t="s">
        <v>86</v>
      </c>
      <c r="G75" s="1">
        <v>68.03</v>
      </c>
      <c r="H75" s="1">
        <f>1+COUNTIFS(A:A,A75,G:G,"&gt;"&amp;G75)</f>
        <v>2</v>
      </c>
      <c r="I75" s="2">
        <f>AVERAGEIF(A:A,A75,G:G)</f>
        <v>48.73615384615384</v>
      </c>
      <c r="J75" s="2">
        <f t="shared" si="32"/>
        <v>19.293846153846161</v>
      </c>
      <c r="K75" s="2">
        <f t="shared" si="33"/>
        <v>109.29384615384616</v>
      </c>
      <c r="L75" s="2">
        <f t="shared" si="34"/>
        <v>704.60035464192049</v>
      </c>
      <c r="M75" s="2">
        <f>SUMIF(A:A,A75,L:L)</f>
        <v>4024.8934320579929</v>
      </c>
      <c r="N75" s="3">
        <f t="shared" si="35"/>
        <v>0.17506062372479933</v>
      </c>
      <c r="O75" s="6">
        <f t="shared" si="36"/>
        <v>5.7123068496090283</v>
      </c>
      <c r="P75" s="3">
        <f t="shared" si="37"/>
        <v>0.17506062372479933</v>
      </c>
      <c r="Q75" s="3">
        <f>IF(ISNUMBER(P75),SUMIF(A:A,A75,P:P),"")</f>
        <v>0.79142312083935618</v>
      </c>
      <c r="R75" s="3">
        <f t="shared" si="38"/>
        <v>0.22119725733958345</v>
      </c>
      <c r="S75" s="7">
        <f t="shared" si="39"/>
        <v>4.5208517141096083</v>
      </c>
    </row>
    <row r="76" spans="1:19" x14ac:dyDescent="0.3">
      <c r="A76" s="1">
        <v>27</v>
      </c>
      <c r="B76" s="5">
        <v>0.6875</v>
      </c>
      <c r="C76" s="1" t="s">
        <v>19</v>
      </c>
      <c r="D76" s="1">
        <v>8</v>
      </c>
      <c r="E76" s="1">
        <v>1</v>
      </c>
      <c r="F76" s="1" t="s">
        <v>85</v>
      </c>
      <c r="G76" s="1">
        <v>63.51</v>
      </c>
      <c r="H76" s="1">
        <f>1+COUNTIFS(A:A,A76,G:G,"&gt;"&amp;G76)</f>
        <v>3</v>
      </c>
      <c r="I76" s="2">
        <f>AVERAGEIF(A:A,A76,G:G)</f>
        <v>48.73615384615384</v>
      </c>
      <c r="J76" s="2">
        <f t="shared" si="32"/>
        <v>14.773846153846158</v>
      </c>
      <c r="K76" s="2">
        <f t="shared" si="33"/>
        <v>104.77384615384616</v>
      </c>
      <c r="L76" s="2">
        <f t="shared" si="34"/>
        <v>537.23239659810429</v>
      </c>
      <c r="M76" s="2">
        <f>SUMIF(A:A,A76,L:L)</f>
        <v>4024.8934320579929</v>
      </c>
      <c r="N76" s="3">
        <f t="shared" si="35"/>
        <v>0.1334774213694917</v>
      </c>
      <c r="O76" s="6">
        <f t="shared" si="36"/>
        <v>7.491903797210794</v>
      </c>
      <c r="P76" s="3">
        <f t="shared" si="37"/>
        <v>0.1334774213694917</v>
      </c>
      <c r="Q76" s="3">
        <f>IF(ISNUMBER(P76),SUMIF(A:A,A76,P:P),"")</f>
        <v>0.79142312083935618</v>
      </c>
      <c r="R76" s="3">
        <f t="shared" si="38"/>
        <v>0.16865494304479015</v>
      </c>
      <c r="S76" s="7">
        <f t="shared" si="39"/>
        <v>5.9292658842167896</v>
      </c>
    </row>
    <row r="77" spans="1:19" x14ac:dyDescent="0.3">
      <c r="A77" s="1">
        <v>27</v>
      </c>
      <c r="B77" s="5">
        <v>0.6875</v>
      </c>
      <c r="C77" s="1" t="s">
        <v>19</v>
      </c>
      <c r="D77" s="1">
        <v>8</v>
      </c>
      <c r="E77" s="1">
        <v>13</v>
      </c>
      <c r="F77" s="1" t="s">
        <v>93</v>
      </c>
      <c r="G77" s="1">
        <v>63.14</v>
      </c>
      <c r="H77" s="1">
        <f>1+COUNTIFS(A:A,A77,G:G,"&gt;"&amp;G77)</f>
        <v>4</v>
      </c>
      <c r="I77" s="2">
        <f>AVERAGEIF(A:A,A77,G:G)</f>
        <v>48.73615384615384</v>
      </c>
      <c r="J77" s="2">
        <f t="shared" si="32"/>
        <v>14.40384615384616</v>
      </c>
      <c r="K77" s="2">
        <f t="shared" si="33"/>
        <v>104.40384615384616</v>
      </c>
      <c r="L77" s="2">
        <f t="shared" si="34"/>
        <v>525.4372479662153</v>
      </c>
      <c r="M77" s="2">
        <f>SUMIF(A:A,A77,L:L)</f>
        <v>4024.8934320579929</v>
      </c>
      <c r="N77" s="3">
        <f t="shared" si="35"/>
        <v>0.13054687206899557</v>
      </c>
      <c r="O77" s="6">
        <f t="shared" si="36"/>
        <v>7.6600839541485772</v>
      </c>
      <c r="P77" s="3">
        <f t="shared" si="37"/>
        <v>0.13054687206899557</v>
      </c>
      <c r="Q77" s="3">
        <f>IF(ISNUMBER(P77),SUMIF(A:A,A77,P:P),"")</f>
        <v>0.79142312083935618</v>
      </c>
      <c r="R77" s="3">
        <f t="shared" si="38"/>
        <v>0.16495205741593957</v>
      </c>
      <c r="S77" s="7">
        <f t="shared" si="39"/>
        <v>6.062367548883743</v>
      </c>
    </row>
    <row r="78" spans="1:19" x14ac:dyDescent="0.3">
      <c r="A78" s="1">
        <v>27</v>
      </c>
      <c r="B78" s="5">
        <v>0.6875</v>
      </c>
      <c r="C78" s="1" t="s">
        <v>19</v>
      </c>
      <c r="D78" s="1">
        <v>8</v>
      </c>
      <c r="E78" s="1">
        <v>9</v>
      </c>
      <c r="F78" s="1" t="s">
        <v>90</v>
      </c>
      <c r="G78" s="1">
        <v>56.11</v>
      </c>
      <c r="H78" s="1">
        <f>1+COUNTIFS(A:A,A78,G:G,"&gt;"&amp;G78)</f>
        <v>5</v>
      </c>
      <c r="I78" s="2">
        <f>AVERAGEIF(A:A,A78,G:G)</f>
        <v>48.73615384615384</v>
      </c>
      <c r="J78" s="2">
        <f t="shared" si="32"/>
        <v>7.3738461538461593</v>
      </c>
      <c r="K78" s="2">
        <f t="shared" si="33"/>
        <v>97.373846153846159</v>
      </c>
      <c r="L78" s="2">
        <f t="shared" si="34"/>
        <v>344.6160053658723</v>
      </c>
      <c r="M78" s="2">
        <f>SUMIF(A:A,A78,L:L)</f>
        <v>4024.8934320579929</v>
      </c>
      <c r="N78" s="3">
        <f t="shared" si="35"/>
        <v>8.5621150269726415E-2</v>
      </c>
      <c r="O78" s="6">
        <f t="shared" si="36"/>
        <v>11.679357224818505</v>
      </c>
      <c r="P78" s="3">
        <f t="shared" si="37"/>
        <v>8.5621150269726415E-2</v>
      </c>
      <c r="Q78" s="3">
        <f>IF(ISNUMBER(P78),SUMIF(A:A,A78,P:P),"")</f>
        <v>0.79142312083935618</v>
      </c>
      <c r="R78" s="3">
        <f t="shared" si="38"/>
        <v>0.10818631401483388</v>
      </c>
      <c r="S78" s="7">
        <f t="shared" si="39"/>
        <v>9.2433133442635445</v>
      </c>
    </row>
    <row r="79" spans="1:19" x14ac:dyDescent="0.3">
      <c r="A79" s="1">
        <v>27</v>
      </c>
      <c r="B79" s="5">
        <v>0.6875</v>
      </c>
      <c r="C79" s="1" t="s">
        <v>19</v>
      </c>
      <c r="D79" s="1">
        <v>8</v>
      </c>
      <c r="E79" s="1">
        <v>14</v>
      </c>
      <c r="F79" s="1" t="s">
        <v>94</v>
      </c>
      <c r="G79" s="1">
        <v>49.8</v>
      </c>
      <c r="H79" s="1">
        <f>1+COUNTIFS(A:A,A79,G:G,"&gt;"&amp;G79)</f>
        <v>6</v>
      </c>
      <c r="I79" s="2">
        <f>AVERAGEIF(A:A,A79,G:G)</f>
        <v>48.73615384615384</v>
      </c>
      <c r="J79" s="2">
        <f t="shared" si="32"/>
        <v>1.063846153846157</v>
      </c>
      <c r="K79" s="2">
        <f t="shared" si="33"/>
        <v>91.063846153846157</v>
      </c>
      <c r="L79" s="2">
        <f t="shared" si="34"/>
        <v>235.99975555254423</v>
      </c>
      <c r="M79" s="2">
        <f>SUMIF(A:A,A79,L:L)</f>
        <v>4024.8934320579929</v>
      </c>
      <c r="N79" s="3">
        <f t="shared" si="35"/>
        <v>5.8635032091240671E-2</v>
      </c>
      <c r="O79" s="6">
        <f t="shared" si="36"/>
        <v>17.054650851796623</v>
      </c>
      <c r="P79" s="3">
        <f t="shared" si="37"/>
        <v>5.8635032091240671E-2</v>
      </c>
      <c r="Q79" s="3">
        <f>IF(ISNUMBER(P79),SUMIF(A:A,A79,P:P),"")</f>
        <v>0.79142312083935618</v>
      </c>
      <c r="R79" s="3">
        <f t="shared" si="38"/>
        <v>7.4088095921501979E-2</v>
      </c>
      <c r="S79" s="7">
        <f t="shared" si="39"/>
        <v>13.497445001954468</v>
      </c>
    </row>
    <row r="80" spans="1:19" x14ac:dyDescent="0.3">
      <c r="A80" s="1">
        <v>27</v>
      </c>
      <c r="B80" s="5">
        <v>0.6875</v>
      </c>
      <c r="C80" s="1" t="s">
        <v>19</v>
      </c>
      <c r="D80" s="1">
        <v>8</v>
      </c>
      <c r="E80" s="1">
        <v>5</v>
      </c>
      <c r="F80" s="1" t="s">
        <v>87</v>
      </c>
      <c r="G80" s="1">
        <v>46.05</v>
      </c>
      <c r="H80" s="1">
        <f>1+COUNTIFS(A:A,A80,G:G,"&gt;"&amp;G80)</f>
        <v>7</v>
      </c>
      <c r="I80" s="2">
        <f>AVERAGEIF(A:A,A80,G:G)</f>
        <v>48.73615384615384</v>
      </c>
      <c r="J80" s="2">
        <f t="shared" si="32"/>
        <v>-2.686153846153843</v>
      </c>
      <c r="K80" s="2">
        <f t="shared" si="33"/>
        <v>87.313846153846157</v>
      </c>
      <c r="L80" s="2">
        <f t="shared" si="34"/>
        <v>188.4496324319548</v>
      </c>
      <c r="M80" s="2">
        <f>SUMIF(A:A,A80,L:L)</f>
        <v>4024.8934320579929</v>
      </c>
      <c r="N80" s="3">
        <f t="shared" si="35"/>
        <v>4.6821024112332202E-2</v>
      </c>
      <c r="O80" s="6">
        <f t="shared" si="36"/>
        <v>21.357926678425851</v>
      </c>
      <c r="P80" s="3" t="str">
        <f t="shared" si="37"/>
        <v/>
      </c>
      <c r="Q80" s="3" t="str">
        <f>IF(ISNUMBER(P80),SUMIF(A:A,A80,P:P),"")</f>
        <v/>
      </c>
      <c r="R80" s="3" t="str">
        <f t="shared" si="38"/>
        <v/>
      </c>
      <c r="S80" s="7" t="str">
        <f t="shared" si="39"/>
        <v/>
      </c>
    </row>
    <row r="81" spans="1:19" x14ac:dyDescent="0.3">
      <c r="A81" s="1">
        <v>27</v>
      </c>
      <c r="B81" s="5">
        <v>0.6875</v>
      </c>
      <c r="C81" s="1" t="s">
        <v>19</v>
      </c>
      <c r="D81" s="1">
        <v>8</v>
      </c>
      <c r="E81" s="1">
        <v>15</v>
      </c>
      <c r="F81" s="1" t="s">
        <v>95</v>
      </c>
      <c r="G81" s="1">
        <v>41.46</v>
      </c>
      <c r="H81" s="1">
        <f>1+COUNTIFS(A:A,A81,G:G,"&gt;"&amp;G81)</f>
        <v>8</v>
      </c>
      <c r="I81" s="2">
        <f>AVERAGEIF(A:A,A81,G:G)</f>
        <v>48.73615384615384</v>
      </c>
      <c r="J81" s="2">
        <f t="shared" si="32"/>
        <v>-7.2761538461538393</v>
      </c>
      <c r="K81" s="2">
        <f t="shared" si="33"/>
        <v>82.723846153846154</v>
      </c>
      <c r="L81" s="2">
        <f t="shared" si="34"/>
        <v>143.08384244209412</v>
      </c>
      <c r="M81" s="2">
        <f>SUMIF(A:A,A81,L:L)</f>
        <v>4024.8934320579929</v>
      </c>
      <c r="N81" s="3">
        <f t="shared" si="35"/>
        <v>3.5549721963429239E-2</v>
      </c>
      <c r="O81" s="6">
        <f t="shared" si="36"/>
        <v>28.129615219739875</v>
      </c>
      <c r="P81" s="3" t="str">
        <f t="shared" si="37"/>
        <v/>
      </c>
      <c r="Q81" s="3" t="str">
        <f>IF(ISNUMBER(P81),SUMIF(A:A,A81,P:P),"")</f>
        <v/>
      </c>
      <c r="R81" s="3" t="str">
        <f t="shared" si="38"/>
        <v/>
      </c>
      <c r="S81" s="7" t="str">
        <f t="shared" si="39"/>
        <v/>
      </c>
    </row>
    <row r="82" spans="1:19" x14ac:dyDescent="0.3">
      <c r="A82" s="1">
        <v>27</v>
      </c>
      <c r="B82" s="5">
        <v>0.6875</v>
      </c>
      <c r="C82" s="1" t="s">
        <v>19</v>
      </c>
      <c r="D82" s="1">
        <v>8</v>
      </c>
      <c r="E82" s="1">
        <v>16</v>
      </c>
      <c r="F82" s="1" t="s">
        <v>96</v>
      </c>
      <c r="G82" s="1">
        <v>40.270000000000003</v>
      </c>
      <c r="H82" s="1">
        <f>1+COUNTIFS(A:A,A82,G:G,"&gt;"&amp;G82)</f>
        <v>9</v>
      </c>
      <c r="I82" s="2">
        <f>AVERAGEIF(A:A,A82,G:G)</f>
        <v>48.73615384615384</v>
      </c>
      <c r="J82" s="2">
        <f t="shared" si="32"/>
        <v>-8.466153846153837</v>
      </c>
      <c r="K82" s="2">
        <f t="shared" si="33"/>
        <v>81.533846153846156</v>
      </c>
      <c r="L82" s="2">
        <f t="shared" si="34"/>
        <v>133.22384641610395</v>
      </c>
      <c r="M82" s="2">
        <f>SUMIF(A:A,A82,L:L)</f>
        <v>4024.8934320579929</v>
      </c>
      <c r="N82" s="3">
        <f t="shared" si="35"/>
        <v>3.3099968648855491E-2</v>
      </c>
      <c r="O82" s="6">
        <f t="shared" si="36"/>
        <v>30.211508977806158</v>
      </c>
      <c r="P82" s="3" t="str">
        <f t="shared" si="37"/>
        <v/>
      </c>
      <c r="Q82" s="3" t="str">
        <f>IF(ISNUMBER(P82),SUMIF(A:A,A82,P:P),"")</f>
        <v/>
      </c>
      <c r="R82" s="3" t="str">
        <f t="shared" si="38"/>
        <v/>
      </c>
      <c r="S82" s="7" t="str">
        <f t="shared" si="39"/>
        <v/>
      </c>
    </row>
    <row r="83" spans="1:19" x14ac:dyDescent="0.3">
      <c r="A83" s="1">
        <v>27</v>
      </c>
      <c r="B83" s="5">
        <v>0.6875</v>
      </c>
      <c r="C83" s="1" t="s">
        <v>19</v>
      </c>
      <c r="D83" s="1">
        <v>8</v>
      </c>
      <c r="E83" s="1">
        <v>7</v>
      </c>
      <c r="F83" s="1" t="s">
        <v>89</v>
      </c>
      <c r="G83" s="1">
        <v>39.6</v>
      </c>
      <c r="H83" s="1">
        <f>1+COUNTIFS(A:A,A83,G:G,"&gt;"&amp;G83)</f>
        <v>10</v>
      </c>
      <c r="I83" s="2">
        <f>AVERAGEIF(A:A,A83,G:G)</f>
        <v>48.73615384615384</v>
      </c>
      <c r="J83" s="2">
        <f t="shared" si="32"/>
        <v>-9.1361538461538387</v>
      </c>
      <c r="K83" s="2">
        <f t="shared" si="33"/>
        <v>80.863846153846168</v>
      </c>
      <c r="L83" s="2">
        <f t="shared" si="34"/>
        <v>127.97446722673861</v>
      </c>
      <c r="M83" s="2">
        <f>SUMIF(A:A,A83,L:L)</f>
        <v>4024.8934320579929</v>
      </c>
      <c r="N83" s="3">
        <f t="shared" si="35"/>
        <v>3.1795740530030182E-2</v>
      </c>
      <c r="O83" s="6">
        <f t="shared" si="36"/>
        <v>31.450753570451617</v>
      </c>
      <c r="P83" s="3" t="str">
        <f t="shared" si="37"/>
        <v/>
      </c>
      <c r="Q83" s="3" t="str">
        <f>IF(ISNUMBER(P83),SUMIF(A:A,A83,P:P),"")</f>
        <v/>
      </c>
      <c r="R83" s="3" t="str">
        <f t="shared" si="38"/>
        <v/>
      </c>
      <c r="S83" s="7" t="str">
        <f t="shared" si="39"/>
        <v/>
      </c>
    </row>
    <row r="84" spans="1:19" x14ac:dyDescent="0.3">
      <c r="A84" s="1">
        <v>27</v>
      </c>
      <c r="B84" s="5">
        <v>0.6875</v>
      </c>
      <c r="C84" s="1" t="s">
        <v>19</v>
      </c>
      <c r="D84" s="1">
        <v>8</v>
      </c>
      <c r="E84" s="1">
        <v>12</v>
      </c>
      <c r="F84" s="1" t="s">
        <v>92</v>
      </c>
      <c r="G84" s="1">
        <v>35.409999999999997</v>
      </c>
      <c r="H84" s="1">
        <f>1+COUNTIFS(A:A,A84,G:G,"&gt;"&amp;G84)</f>
        <v>11</v>
      </c>
      <c r="I84" s="2">
        <f>AVERAGEIF(A:A,A84,G:G)</f>
        <v>48.73615384615384</v>
      </c>
      <c r="J84" s="2">
        <f t="shared" si="32"/>
        <v>-13.326153846153844</v>
      </c>
      <c r="K84" s="2">
        <f t="shared" si="33"/>
        <v>76.673846153846156</v>
      </c>
      <c r="L84" s="2">
        <f t="shared" si="34"/>
        <v>99.527179655642755</v>
      </c>
      <c r="M84" s="2">
        <f>SUMIF(A:A,A84,L:L)</f>
        <v>4024.8934320579929</v>
      </c>
      <c r="N84" s="3">
        <f t="shared" si="35"/>
        <v>2.4727904312426205E-2</v>
      </c>
      <c r="O84" s="6">
        <f t="shared" si="36"/>
        <v>40.440143546555319</v>
      </c>
      <c r="P84" s="3" t="str">
        <f t="shared" si="37"/>
        <v/>
      </c>
      <c r="Q84" s="3" t="str">
        <f>IF(ISNUMBER(P84),SUMIF(A:A,A84,P:P),"")</f>
        <v/>
      </c>
      <c r="R84" s="3" t="str">
        <f t="shared" si="38"/>
        <v/>
      </c>
      <c r="S84" s="7" t="str">
        <f t="shared" si="39"/>
        <v/>
      </c>
    </row>
    <row r="85" spans="1:19" x14ac:dyDescent="0.3">
      <c r="A85" s="1">
        <v>27</v>
      </c>
      <c r="B85" s="5">
        <v>0.6875</v>
      </c>
      <c r="C85" s="1" t="s">
        <v>19</v>
      </c>
      <c r="D85" s="1">
        <v>8</v>
      </c>
      <c r="E85" s="1">
        <v>11</v>
      </c>
      <c r="F85" s="1" t="s">
        <v>91</v>
      </c>
      <c r="G85" s="1">
        <v>34.659999999999997</v>
      </c>
      <c r="H85" s="1">
        <f>1+COUNTIFS(A:A,A85,G:G,"&gt;"&amp;G85)</f>
        <v>12</v>
      </c>
      <c r="I85" s="2">
        <f>AVERAGEIF(A:A,A85,G:G)</f>
        <v>48.73615384615384</v>
      </c>
      <c r="J85" s="2">
        <f t="shared" si="32"/>
        <v>-14.076153846153844</v>
      </c>
      <c r="K85" s="2">
        <f t="shared" si="33"/>
        <v>75.923846153846156</v>
      </c>
      <c r="L85" s="2">
        <f t="shared" si="34"/>
        <v>95.147733124745017</v>
      </c>
      <c r="M85" s="2">
        <f>SUMIF(A:A,A85,L:L)</f>
        <v>4024.8934320579929</v>
      </c>
      <c r="N85" s="3">
        <f t="shared" si="35"/>
        <v>2.3639814253689308E-2</v>
      </c>
      <c r="O85" s="6">
        <f t="shared" si="36"/>
        <v>42.301516808404564</v>
      </c>
      <c r="P85" s="3" t="str">
        <f t="shared" si="37"/>
        <v/>
      </c>
      <c r="Q85" s="3" t="str">
        <f>IF(ISNUMBER(P85),SUMIF(A:A,A85,P:P),"")</f>
        <v/>
      </c>
      <c r="R85" s="3" t="str">
        <f t="shared" si="38"/>
        <v/>
      </c>
      <c r="S85" s="7" t="str">
        <f t="shared" si="39"/>
        <v/>
      </c>
    </row>
    <row r="86" spans="1:19" x14ac:dyDescent="0.3">
      <c r="A86" s="1">
        <v>27</v>
      </c>
      <c r="B86" s="5">
        <v>0.6875</v>
      </c>
      <c r="C86" s="1" t="s">
        <v>19</v>
      </c>
      <c r="D86" s="1">
        <v>8</v>
      </c>
      <c r="E86" s="1">
        <v>17</v>
      </c>
      <c r="F86" s="1" t="s">
        <v>97</v>
      </c>
      <c r="G86" s="1">
        <v>24.62</v>
      </c>
      <c r="H86" s="1">
        <f>1+COUNTIFS(A:A,A86,G:G,"&gt;"&amp;G86)</f>
        <v>13</v>
      </c>
      <c r="I86" s="2">
        <f>AVERAGEIF(A:A,A86,G:G)</f>
        <v>48.73615384615384</v>
      </c>
      <c r="J86" s="2">
        <f t="shared" si="32"/>
        <v>-24.116153846153839</v>
      </c>
      <c r="K86" s="2">
        <f t="shared" si="33"/>
        <v>65.883846153846164</v>
      </c>
      <c r="L86" s="2">
        <f t="shared" si="34"/>
        <v>52.093009715549492</v>
      </c>
      <c r="M86" s="2">
        <f>SUMIF(A:A,A86,L:L)</f>
        <v>4024.8934320579929</v>
      </c>
      <c r="N86" s="3">
        <f t="shared" si="35"/>
        <v>1.2942705339881134E-2</v>
      </c>
      <c r="O86" s="6">
        <f t="shared" si="36"/>
        <v>77.26359935883265</v>
      </c>
      <c r="P86" s="3" t="str">
        <f t="shared" si="37"/>
        <v/>
      </c>
      <c r="Q86" s="3" t="str">
        <f>IF(ISNUMBER(P86),SUMIF(A:A,A86,P:P),"")</f>
        <v/>
      </c>
      <c r="R86" s="3" t="str">
        <f t="shared" si="38"/>
        <v/>
      </c>
      <c r="S86" s="7" t="str">
        <f t="shared" si="39"/>
        <v/>
      </c>
    </row>
  </sheetData>
  <autoFilter ref="A8:S32" xr:uid="{00000000-0009-0000-0000-000000000000}"/>
  <sortState xmlns:xlrd2="http://schemas.microsoft.com/office/spreadsheetml/2017/richdata2" ref="A9:T86">
    <sortCondition ref="B9:B86"/>
    <sortCondition ref="H9:H86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40:G1048576 G8"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:G39"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3" fitToHeight="0" orientation="portrait" r:id="rId1"/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2022-07-05T23:09:13Z</cp:lastPrinted>
  <dcterms:created xsi:type="dcterms:W3CDTF">2016-03-11T05:58:01Z</dcterms:created>
  <dcterms:modified xsi:type="dcterms:W3CDTF">2022-07-05T23:09:24Z</dcterms:modified>
</cp:coreProperties>
</file>