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D6B531E9-E757-47CB-9AE8-73F1295752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809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08092022 - PREMIUM'!$A$8:$S$26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3" i="1" l="1"/>
  <c r="I53" i="1"/>
  <c r="J53" i="1" s="1"/>
  <c r="K53" i="1" s="1"/>
  <c r="L53" i="1" s="1"/>
  <c r="H52" i="1"/>
  <c r="I52" i="1"/>
  <c r="J52" i="1" s="1"/>
  <c r="K52" i="1" s="1"/>
  <c r="L52" i="1" s="1"/>
  <c r="H51" i="1"/>
  <c r="I51" i="1"/>
  <c r="J51" i="1" s="1"/>
  <c r="K51" i="1" s="1"/>
  <c r="L51" i="1" s="1"/>
  <c r="H56" i="1"/>
  <c r="I56" i="1"/>
  <c r="J56" i="1" s="1"/>
  <c r="K56" i="1" s="1"/>
  <c r="L56" i="1" s="1"/>
  <c r="H57" i="1"/>
  <c r="I57" i="1"/>
  <c r="J57" i="1" s="1"/>
  <c r="K57" i="1" s="1"/>
  <c r="L57" i="1" s="1"/>
  <c r="H50" i="1"/>
  <c r="I50" i="1"/>
  <c r="J50" i="1" s="1"/>
  <c r="K50" i="1" s="1"/>
  <c r="L50" i="1" s="1"/>
  <c r="H54" i="1"/>
  <c r="I54" i="1"/>
  <c r="J54" i="1" s="1"/>
  <c r="K54" i="1" s="1"/>
  <c r="L54" i="1" s="1"/>
  <c r="H55" i="1"/>
  <c r="I55" i="1"/>
  <c r="J55" i="1" s="1"/>
  <c r="K55" i="1" s="1"/>
  <c r="L55" i="1" s="1"/>
  <c r="H59" i="1"/>
  <c r="I59" i="1"/>
  <c r="J59" i="1" s="1"/>
  <c r="K59" i="1" s="1"/>
  <c r="L59" i="1" s="1"/>
  <c r="H58" i="1"/>
  <c r="I58" i="1"/>
  <c r="J58" i="1" s="1"/>
  <c r="K58" i="1" s="1"/>
  <c r="L58" i="1" s="1"/>
  <c r="H39" i="1"/>
  <c r="I39" i="1"/>
  <c r="J39" i="1" s="1"/>
  <c r="K39" i="1" s="1"/>
  <c r="L39" i="1" s="1"/>
  <c r="H40" i="1"/>
  <c r="I40" i="1"/>
  <c r="J40" i="1" s="1"/>
  <c r="K40" i="1" s="1"/>
  <c r="L40" i="1" s="1"/>
  <c r="H45" i="1"/>
  <c r="I45" i="1"/>
  <c r="J45" i="1" s="1"/>
  <c r="K45" i="1" s="1"/>
  <c r="L45" i="1" s="1"/>
  <c r="H43" i="1"/>
  <c r="I43" i="1"/>
  <c r="J43" i="1" s="1"/>
  <c r="K43" i="1" s="1"/>
  <c r="L43" i="1" s="1"/>
  <c r="H44" i="1"/>
  <c r="I44" i="1"/>
  <c r="J44" i="1" s="1"/>
  <c r="K44" i="1" s="1"/>
  <c r="L44" i="1" s="1"/>
  <c r="H42" i="1"/>
  <c r="I42" i="1"/>
  <c r="J42" i="1" s="1"/>
  <c r="K42" i="1" s="1"/>
  <c r="L42" i="1" s="1"/>
  <c r="H46" i="1"/>
  <c r="I46" i="1"/>
  <c r="J46" i="1" s="1"/>
  <c r="K46" i="1" s="1"/>
  <c r="L46" i="1" s="1"/>
  <c r="H41" i="1"/>
  <c r="I41" i="1"/>
  <c r="J41" i="1" s="1"/>
  <c r="K41" i="1" s="1"/>
  <c r="L41" i="1" s="1"/>
  <c r="H47" i="1"/>
  <c r="I47" i="1"/>
  <c r="J47" i="1" s="1"/>
  <c r="K47" i="1" s="1"/>
  <c r="L47" i="1" s="1"/>
  <c r="H48" i="1"/>
  <c r="I48" i="1"/>
  <c r="J48" i="1" s="1"/>
  <c r="K48" i="1" s="1"/>
  <c r="L48" i="1" s="1"/>
  <c r="H34" i="1"/>
  <c r="I34" i="1"/>
  <c r="J34" i="1" s="1"/>
  <c r="K34" i="1" s="1"/>
  <c r="L34" i="1" s="1"/>
  <c r="H30" i="1"/>
  <c r="I30" i="1"/>
  <c r="J30" i="1" s="1"/>
  <c r="K30" i="1" s="1"/>
  <c r="L30" i="1" s="1"/>
  <c r="H29" i="1"/>
  <c r="I29" i="1"/>
  <c r="J29" i="1" s="1"/>
  <c r="K29" i="1" s="1"/>
  <c r="L29" i="1" s="1"/>
  <c r="H32" i="1"/>
  <c r="I32" i="1"/>
  <c r="J32" i="1" s="1"/>
  <c r="K32" i="1" s="1"/>
  <c r="L32" i="1" s="1"/>
  <c r="H33" i="1"/>
  <c r="I33" i="1"/>
  <c r="J33" i="1" s="1"/>
  <c r="K33" i="1" s="1"/>
  <c r="L33" i="1" s="1"/>
  <c r="H36" i="1"/>
  <c r="I36" i="1"/>
  <c r="J36" i="1" s="1"/>
  <c r="K36" i="1" s="1"/>
  <c r="L36" i="1" s="1"/>
  <c r="H31" i="1"/>
  <c r="I31" i="1"/>
  <c r="J31" i="1" s="1"/>
  <c r="K31" i="1" s="1"/>
  <c r="L31" i="1" s="1"/>
  <c r="H35" i="1"/>
  <c r="I35" i="1"/>
  <c r="J35" i="1" s="1"/>
  <c r="K35" i="1" s="1"/>
  <c r="L35" i="1" s="1"/>
  <c r="H28" i="1"/>
  <c r="I28" i="1"/>
  <c r="J28" i="1" s="1"/>
  <c r="K28" i="1" s="1"/>
  <c r="L28" i="1" s="1"/>
  <c r="H37" i="1"/>
  <c r="I37" i="1"/>
  <c r="J37" i="1" s="1"/>
  <c r="K37" i="1" s="1"/>
  <c r="L37" i="1" s="1"/>
  <c r="H11" i="1"/>
  <c r="I11" i="1"/>
  <c r="J11" i="1" s="1"/>
  <c r="K11" i="1" s="1"/>
  <c r="L11" i="1" s="1"/>
  <c r="H10" i="1"/>
  <c r="I10" i="1"/>
  <c r="J10" i="1" s="1"/>
  <c r="K10" i="1" s="1"/>
  <c r="L10" i="1" s="1"/>
  <c r="H18" i="1"/>
  <c r="I18" i="1"/>
  <c r="J18" i="1" s="1"/>
  <c r="K18" i="1" s="1"/>
  <c r="L18" i="1" s="1"/>
  <c r="H9" i="1"/>
  <c r="I9" i="1"/>
  <c r="J9" i="1" s="1"/>
  <c r="K9" i="1" s="1"/>
  <c r="L9" i="1" s="1"/>
  <c r="H12" i="1"/>
  <c r="I12" i="1"/>
  <c r="J12" i="1" s="1"/>
  <c r="K12" i="1" s="1"/>
  <c r="L12" i="1" s="1"/>
  <c r="H16" i="1"/>
  <c r="I16" i="1"/>
  <c r="J16" i="1" s="1"/>
  <c r="K16" i="1" s="1"/>
  <c r="L16" i="1" s="1"/>
  <c r="H14" i="1"/>
  <c r="I14" i="1"/>
  <c r="J14" i="1" s="1"/>
  <c r="K14" i="1" s="1"/>
  <c r="L14" i="1" s="1"/>
  <c r="H15" i="1"/>
  <c r="I15" i="1"/>
  <c r="J15" i="1" s="1"/>
  <c r="K15" i="1" s="1"/>
  <c r="L15" i="1" s="1"/>
  <c r="H13" i="1"/>
  <c r="I13" i="1"/>
  <c r="J13" i="1" s="1"/>
  <c r="K13" i="1" s="1"/>
  <c r="L13" i="1" s="1"/>
  <c r="H17" i="1"/>
  <c r="I17" i="1"/>
  <c r="J17" i="1" s="1"/>
  <c r="K17" i="1" s="1"/>
  <c r="L17" i="1" s="1"/>
  <c r="H19" i="1"/>
  <c r="I19" i="1"/>
  <c r="J19" i="1" s="1"/>
  <c r="K19" i="1" s="1"/>
  <c r="L19" i="1" s="1"/>
  <c r="H23" i="1"/>
  <c r="I23" i="1"/>
  <c r="J23" i="1" s="1"/>
  <c r="K23" i="1" s="1"/>
  <c r="L23" i="1" s="1"/>
  <c r="H24" i="1"/>
  <c r="I24" i="1"/>
  <c r="J24" i="1" s="1"/>
  <c r="K24" i="1" s="1"/>
  <c r="L24" i="1" s="1"/>
  <c r="H26" i="1"/>
  <c r="I26" i="1"/>
  <c r="J26" i="1" s="1"/>
  <c r="K26" i="1" s="1"/>
  <c r="L26" i="1" s="1"/>
  <c r="H25" i="1"/>
  <c r="I25" i="1"/>
  <c r="J25" i="1" s="1"/>
  <c r="K25" i="1" s="1"/>
  <c r="L25" i="1" s="1"/>
  <c r="H21" i="1"/>
  <c r="I21" i="1"/>
  <c r="J21" i="1" s="1"/>
  <c r="K21" i="1" s="1"/>
  <c r="L21" i="1" s="1"/>
  <c r="H22" i="1"/>
  <c r="I22" i="1"/>
  <c r="J22" i="1" s="1"/>
  <c r="K22" i="1" s="1"/>
  <c r="L22" i="1" s="1"/>
  <c r="M56" i="1" l="1"/>
  <c r="N56" i="1" s="1"/>
  <c r="O56" i="1" s="1"/>
  <c r="P56" i="1" s="1"/>
  <c r="M59" i="1"/>
  <c r="N59" i="1" s="1"/>
  <c r="O59" i="1" s="1"/>
  <c r="P59" i="1" s="1"/>
  <c r="M51" i="1"/>
  <c r="N51" i="1" s="1"/>
  <c r="O51" i="1" s="1"/>
  <c r="P51" i="1" s="1"/>
  <c r="M54" i="1"/>
  <c r="N54" i="1" s="1"/>
  <c r="O54" i="1" s="1"/>
  <c r="P54" i="1" s="1"/>
  <c r="M53" i="1"/>
  <c r="N53" i="1" s="1"/>
  <c r="O53" i="1" s="1"/>
  <c r="P53" i="1" s="1"/>
  <c r="M57" i="1"/>
  <c r="N57" i="1" s="1"/>
  <c r="O57" i="1" s="1"/>
  <c r="P57" i="1" s="1"/>
  <c r="M50" i="1"/>
  <c r="N50" i="1" s="1"/>
  <c r="O50" i="1" s="1"/>
  <c r="P50" i="1" s="1"/>
  <c r="M58" i="1"/>
  <c r="N58" i="1" s="1"/>
  <c r="O58" i="1" s="1"/>
  <c r="P58" i="1" s="1"/>
  <c r="M52" i="1"/>
  <c r="N52" i="1" s="1"/>
  <c r="O52" i="1" s="1"/>
  <c r="P52" i="1" s="1"/>
  <c r="M55" i="1"/>
  <c r="N55" i="1" s="1"/>
  <c r="O55" i="1" s="1"/>
  <c r="P55" i="1" s="1"/>
  <c r="M46" i="1"/>
  <c r="N46" i="1" s="1"/>
  <c r="O46" i="1" s="1"/>
  <c r="P46" i="1" s="1"/>
  <c r="M47" i="1"/>
  <c r="N47" i="1" s="1"/>
  <c r="O47" i="1" s="1"/>
  <c r="P47" i="1" s="1"/>
  <c r="M44" i="1"/>
  <c r="N44" i="1" s="1"/>
  <c r="O44" i="1" s="1"/>
  <c r="P44" i="1" s="1"/>
  <c r="M41" i="1"/>
  <c r="N41" i="1" s="1"/>
  <c r="O41" i="1" s="1"/>
  <c r="P41" i="1" s="1"/>
  <c r="M48" i="1"/>
  <c r="N48" i="1" s="1"/>
  <c r="O48" i="1" s="1"/>
  <c r="P48" i="1" s="1"/>
  <c r="M43" i="1"/>
  <c r="N43" i="1" s="1"/>
  <c r="O43" i="1" s="1"/>
  <c r="P43" i="1" s="1"/>
  <c r="M42" i="1"/>
  <c r="N42" i="1" s="1"/>
  <c r="O42" i="1" s="1"/>
  <c r="P42" i="1" s="1"/>
  <c r="M45" i="1"/>
  <c r="N45" i="1" s="1"/>
  <c r="O45" i="1" s="1"/>
  <c r="P45" i="1" s="1"/>
  <c r="M40" i="1"/>
  <c r="N40" i="1" s="1"/>
  <c r="O40" i="1" s="1"/>
  <c r="P40" i="1" s="1"/>
  <c r="M39" i="1"/>
  <c r="N39" i="1" s="1"/>
  <c r="O39" i="1" s="1"/>
  <c r="P39" i="1" s="1"/>
  <c r="M34" i="1"/>
  <c r="N34" i="1" s="1"/>
  <c r="O34" i="1" s="1"/>
  <c r="P34" i="1" s="1"/>
  <c r="M35" i="1"/>
  <c r="N35" i="1" s="1"/>
  <c r="O35" i="1" s="1"/>
  <c r="P35" i="1" s="1"/>
  <c r="M29" i="1"/>
  <c r="N29" i="1" s="1"/>
  <c r="O29" i="1" s="1"/>
  <c r="P29" i="1" s="1"/>
  <c r="M36" i="1"/>
  <c r="N36" i="1" s="1"/>
  <c r="O36" i="1" s="1"/>
  <c r="P36" i="1" s="1"/>
  <c r="M30" i="1"/>
  <c r="N30" i="1" s="1"/>
  <c r="O30" i="1" s="1"/>
  <c r="P30" i="1" s="1"/>
  <c r="M28" i="1"/>
  <c r="N28" i="1" s="1"/>
  <c r="O28" i="1" s="1"/>
  <c r="P28" i="1" s="1"/>
  <c r="M32" i="1"/>
  <c r="N32" i="1" s="1"/>
  <c r="O32" i="1" s="1"/>
  <c r="P32" i="1" s="1"/>
  <c r="M31" i="1"/>
  <c r="N31" i="1" s="1"/>
  <c r="O31" i="1" s="1"/>
  <c r="P31" i="1" s="1"/>
  <c r="M37" i="1"/>
  <c r="N37" i="1" s="1"/>
  <c r="O37" i="1" s="1"/>
  <c r="P37" i="1" s="1"/>
  <c r="M33" i="1"/>
  <c r="N33" i="1" s="1"/>
  <c r="O33" i="1" s="1"/>
  <c r="P33" i="1" s="1"/>
  <c r="M19" i="1"/>
  <c r="N19" i="1" s="1"/>
  <c r="O19" i="1" s="1"/>
  <c r="P19" i="1" s="1"/>
  <c r="M15" i="1"/>
  <c r="N15" i="1" s="1"/>
  <c r="O15" i="1" s="1"/>
  <c r="P15" i="1" s="1"/>
  <c r="M17" i="1"/>
  <c r="N17" i="1" s="1"/>
  <c r="O17" i="1" s="1"/>
  <c r="P17" i="1" s="1"/>
  <c r="M13" i="1"/>
  <c r="N13" i="1" s="1"/>
  <c r="O13" i="1" s="1"/>
  <c r="P13" i="1" s="1"/>
  <c r="M18" i="1"/>
  <c r="N18" i="1" s="1"/>
  <c r="O18" i="1" s="1"/>
  <c r="P18" i="1" s="1"/>
  <c r="M12" i="1"/>
  <c r="N12" i="1" s="1"/>
  <c r="O12" i="1" s="1"/>
  <c r="P12" i="1" s="1"/>
  <c r="M10" i="1"/>
  <c r="N10" i="1" s="1"/>
  <c r="O10" i="1" s="1"/>
  <c r="P10" i="1" s="1"/>
  <c r="M9" i="1"/>
  <c r="N9" i="1" s="1"/>
  <c r="O9" i="1" s="1"/>
  <c r="P9" i="1" s="1"/>
  <c r="M14" i="1"/>
  <c r="N14" i="1" s="1"/>
  <c r="O14" i="1" s="1"/>
  <c r="P14" i="1" s="1"/>
  <c r="M11" i="1"/>
  <c r="N11" i="1" s="1"/>
  <c r="O11" i="1" s="1"/>
  <c r="P11" i="1" s="1"/>
  <c r="M16" i="1"/>
  <c r="N16" i="1" s="1"/>
  <c r="O16" i="1" s="1"/>
  <c r="P16" i="1" s="1"/>
  <c r="M21" i="1"/>
  <c r="N21" i="1" s="1"/>
  <c r="O21" i="1" s="1"/>
  <c r="P21" i="1" s="1"/>
  <c r="M24" i="1"/>
  <c r="N24" i="1" s="1"/>
  <c r="O24" i="1" s="1"/>
  <c r="P24" i="1" s="1"/>
  <c r="M25" i="1"/>
  <c r="N25" i="1" s="1"/>
  <c r="O25" i="1" s="1"/>
  <c r="P25" i="1" s="1"/>
  <c r="M26" i="1"/>
  <c r="N26" i="1" s="1"/>
  <c r="O26" i="1" s="1"/>
  <c r="P26" i="1" s="1"/>
  <c r="M22" i="1"/>
  <c r="N22" i="1" s="1"/>
  <c r="O22" i="1" s="1"/>
  <c r="P22" i="1" s="1"/>
  <c r="M23" i="1"/>
  <c r="N23" i="1" s="1"/>
  <c r="O23" i="1" s="1"/>
  <c r="P23" i="1" s="1"/>
  <c r="Q57" i="1" l="1"/>
  <c r="R57" i="1" s="1"/>
  <c r="S57" i="1" s="1"/>
  <c r="Q53" i="1"/>
  <c r="R53" i="1" s="1"/>
  <c r="S53" i="1" s="1"/>
  <c r="Q59" i="1"/>
  <c r="R59" i="1" s="1"/>
  <c r="S59" i="1" s="1"/>
  <c r="Q56" i="1"/>
  <c r="R56" i="1" s="1"/>
  <c r="S56" i="1" s="1"/>
  <c r="Q52" i="1"/>
  <c r="R52" i="1" s="1"/>
  <c r="S52" i="1" s="1"/>
  <c r="Q51" i="1"/>
  <c r="R51" i="1" s="1"/>
  <c r="S51" i="1" s="1"/>
  <c r="Q54" i="1"/>
  <c r="R54" i="1" s="1"/>
  <c r="S54" i="1" s="1"/>
  <c r="Q50" i="1"/>
  <c r="R50" i="1" s="1"/>
  <c r="S50" i="1" s="1"/>
  <c r="Q55" i="1"/>
  <c r="R55" i="1" s="1"/>
  <c r="S55" i="1" s="1"/>
  <c r="Q58" i="1"/>
  <c r="R58" i="1" s="1"/>
  <c r="S58" i="1" s="1"/>
  <c r="Q48" i="1"/>
  <c r="R48" i="1" s="1"/>
  <c r="S48" i="1" s="1"/>
  <c r="Q41" i="1"/>
  <c r="R41" i="1" s="1"/>
  <c r="S41" i="1" s="1"/>
  <c r="Q44" i="1"/>
  <c r="R44" i="1" s="1"/>
  <c r="S44" i="1" s="1"/>
  <c r="Q42" i="1"/>
  <c r="R42" i="1" s="1"/>
  <c r="S42" i="1" s="1"/>
  <c r="Q47" i="1"/>
  <c r="R47" i="1" s="1"/>
  <c r="S47" i="1" s="1"/>
  <c r="Q40" i="1"/>
  <c r="R40" i="1" s="1"/>
  <c r="S40" i="1" s="1"/>
  <c r="Q46" i="1"/>
  <c r="R46" i="1" s="1"/>
  <c r="S46" i="1" s="1"/>
  <c r="Q43" i="1"/>
  <c r="R43" i="1" s="1"/>
  <c r="S43" i="1" s="1"/>
  <c r="Q39" i="1"/>
  <c r="R39" i="1" s="1"/>
  <c r="S39" i="1" s="1"/>
  <c r="Q45" i="1"/>
  <c r="R45" i="1" s="1"/>
  <c r="S45" i="1" s="1"/>
  <c r="Q29" i="1"/>
  <c r="R29" i="1" s="1"/>
  <c r="S29" i="1" s="1"/>
  <c r="Q35" i="1"/>
  <c r="R35" i="1" s="1"/>
  <c r="S35" i="1" s="1"/>
  <c r="Q34" i="1"/>
  <c r="R34" i="1" s="1"/>
  <c r="S34" i="1" s="1"/>
  <c r="Q33" i="1"/>
  <c r="R33" i="1" s="1"/>
  <c r="S33" i="1" s="1"/>
  <c r="Q37" i="1"/>
  <c r="R37" i="1" s="1"/>
  <c r="S37" i="1" s="1"/>
  <c r="Q30" i="1"/>
  <c r="R30" i="1" s="1"/>
  <c r="S30" i="1" s="1"/>
  <c r="Q36" i="1"/>
  <c r="R36" i="1" s="1"/>
  <c r="S36" i="1" s="1"/>
  <c r="Q32" i="1"/>
  <c r="R32" i="1" s="1"/>
  <c r="S32" i="1" s="1"/>
  <c r="Q28" i="1"/>
  <c r="R28" i="1" s="1"/>
  <c r="S28" i="1" s="1"/>
  <c r="Q31" i="1"/>
  <c r="R31" i="1" s="1"/>
  <c r="S31" i="1" s="1"/>
  <c r="Q15" i="1"/>
  <c r="R15" i="1" s="1"/>
  <c r="S15" i="1" s="1"/>
  <c r="Q22" i="1"/>
  <c r="R22" i="1" s="1"/>
  <c r="S22" i="1" s="1"/>
  <c r="Q21" i="1"/>
  <c r="R21" i="1" s="1"/>
  <c r="S21" i="1" s="1"/>
  <c r="Q10" i="1"/>
  <c r="R10" i="1" s="1"/>
  <c r="S10" i="1" s="1"/>
  <c r="Q26" i="1"/>
  <c r="R26" i="1" s="1"/>
  <c r="S26" i="1" s="1"/>
  <c r="Q19" i="1"/>
  <c r="R19" i="1" s="1"/>
  <c r="S19" i="1" s="1"/>
  <c r="Q11" i="1"/>
  <c r="R11" i="1" s="1"/>
  <c r="S11" i="1" s="1"/>
  <c r="Q16" i="1"/>
  <c r="R16" i="1" s="1"/>
  <c r="S16" i="1" s="1"/>
  <c r="Q14" i="1"/>
  <c r="R14" i="1" s="1"/>
  <c r="S14" i="1" s="1"/>
  <c r="Q18" i="1"/>
  <c r="R18" i="1" s="1"/>
  <c r="S18" i="1" s="1"/>
  <c r="Q9" i="1"/>
  <c r="R9" i="1" s="1"/>
  <c r="S9" i="1" s="1"/>
  <c r="Q12" i="1"/>
  <c r="R12" i="1" s="1"/>
  <c r="S12" i="1" s="1"/>
  <c r="Q25" i="1"/>
  <c r="R25" i="1" s="1"/>
  <c r="S25" i="1" s="1"/>
  <c r="Q24" i="1"/>
  <c r="R24" i="1" s="1"/>
  <c r="S24" i="1" s="1"/>
  <c r="Q17" i="1"/>
  <c r="R17" i="1" s="1"/>
  <c r="S17" i="1" s="1"/>
  <c r="Q13" i="1"/>
  <c r="R13" i="1" s="1"/>
  <c r="S13" i="1" s="1"/>
  <c r="Q23" i="1"/>
  <c r="R23" i="1" s="1"/>
  <c r="S23" i="1" s="1"/>
</calcChain>
</file>

<file path=xl/sharedStrings.xml><?xml version="1.0" encoding="utf-8"?>
<sst xmlns="http://schemas.openxmlformats.org/spreadsheetml/2006/main" count="113" uniqueCount="67">
  <si>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</si>
  <si>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</si>
  <si>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</si>
  <si>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</si>
  <si>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</si>
  <si>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</si>
  <si>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</si>
  <si>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</si>
  <si>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</si>
  <si>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</si>
  <si>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</si>
  <si>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</si>
  <si>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</si>
  <si>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</si>
  <si>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</si>
  <si>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</si>
  <si>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</si>
  <si>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</si>
  <si>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</si>
  <si>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Kozluca             </t>
  </si>
  <si>
    <t>Hawkesbury</t>
  </si>
  <si>
    <t xml:space="preserve">Phearson            </t>
  </si>
  <si>
    <t xml:space="preserve">Superargo           </t>
  </si>
  <si>
    <t xml:space="preserve">Baron Of Boom       </t>
  </si>
  <si>
    <t xml:space="preserve">Yankee Hussel       </t>
  </si>
  <si>
    <t xml:space="preserve">Declutter           </t>
  </si>
  <si>
    <t xml:space="preserve">Mehajir             </t>
  </si>
  <si>
    <t xml:space="preserve">Mike                </t>
  </si>
  <si>
    <t xml:space="preserve">Australian Citizen  </t>
  </si>
  <si>
    <t xml:space="preserve">Jeune Dreamon       </t>
  </si>
  <si>
    <t xml:space="preserve">Leipzig             </t>
  </si>
  <si>
    <t xml:space="preserve">Power To Deceive    </t>
  </si>
  <si>
    <t xml:space="preserve">Chappelli           </t>
  </si>
  <si>
    <t xml:space="preserve">Critical Time       </t>
  </si>
  <si>
    <t xml:space="preserve">Brave Boy           </t>
  </si>
  <si>
    <t xml:space="preserve">Snitzyka            </t>
  </si>
  <si>
    <t xml:space="preserve">Coppleson           </t>
  </si>
  <si>
    <t xml:space="preserve">Tycoon Hallie       </t>
  </si>
  <si>
    <t xml:space="preserve">Brave Angel         </t>
  </si>
  <si>
    <t xml:space="preserve">Bak Da Man          </t>
  </si>
  <si>
    <t xml:space="preserve">Raccolto            </t>
  </si>
  <si>
    <t xml:space="preserve">Canyonero           </t>
  </si>
  <si>
    <t xml:space="preserve">Remus               </t>
  </si>
  <si>
    <t xml:space="preserve">Speedy Song         </t>
  </si>
  <si>
    <t xml:space="preserve">Turnaround Time     </t>
  </si>
  <si>
    <t xml:space="preserve">Sky Ace             </t>
  </si>
  <si>
    <t xml:space="preserve">Talladega Knight    </t>
  </si>
  <si>
    <t xml:space="preserve">Crazy Train         </t>
  </si>
  <si>
    <t xml:space="preserve">Easy Rosie          </t>
  </si>
  <si>
    <t xml:space="preserve">Miss Scalini        </t>
  </si>
  <si>
    <t xml:space="preserve">Adios Steve         </t>
  </si>
  <si>
    <t xml:space="preserve">Shosha              </t>
  </si>
  <si>
    <t xml:space="preserve">Supremo             </t>
  </si>
  <si>
    <t xml:space="preserve">Yes You Think       </t>
  </si>
  <si>
    <t xml:space="preserve">Dawn Flight         </t>
  </si>
  <si>
    <t xml:space="preserve">Weekend Affair      </t>
  </si>
  <si>
    <t xml:space="preserve">Bondadosa           </t>
  </si>
  <si>
    <t xml:space="preserve">Black Jacamar       </t>
  </si>
  <si>
    <t xml:space="preserve">Centro Storico      </t>
  </si>
  <si>
    <t xml:space="preserve">So Good So Cool     </t>
  </si>
  <si>
    <t xml:space="preserve">Have Mercy          </t>
  </si>
  <si>
    <t xml:space="preserve">No Statement        </t>
  </si>
  <si>
    <t xml:space="preserve">Jukebox Flyer       </t>
  </si>
  <si>
    <t xml:space="preserve">Tequila Cabos       </t>
  </si>
  <si>
    <t xml:space="preserve">Izfallingdown       </t>
  </si>
  <si>
    <t xml:space="preserve">Zanshin             </t>
  </si>
  <si>
    <t xml:space="preserve">Redente Choice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</si>
</sst>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60960</xdr:colOff>
      <xdr:row>6</xdr:row>
      <xdr:rowOff>46461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F02830-F11E-FCDF-232B-D7A08858E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78980" cy="1143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8:S59"/>
  <sheetViews>
    <sheetView tabSelected="1" topLeftCell="B1" zoomScaleNormal="100" workbookViewId="0">
      <pane ySplit="8" topLeftCell="A9" activePane="bottomLeft" state="frozen"/>
      <selection activeCell="B1" sqref="B1"/>
      <selection pane="bottomLeft" activeCell="G20" sqref="G20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22.5546875" style="9" bestFit="1" customWidth="1"/>
    <col min="4" max="4" width="6.44140625" style="9" bestFit="1" customWidth="1"/>
    <col min="5" max="5" width="6.33203125" style="9" bestFit="1" customWidth="1"/>
    <col min="6" max="6" width="25.44140625" style="9" bestFit="1" customWidth="1"/>
    <col min="7" max="7" width="10.777343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8" spans="1:19" s="4" customFormat="1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3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1" t="s">
        <v>18</v>
      </c>
    </row>
    <row r="9" spans="1:19" x14ac:dyDescent="0.3">
      <c r="A9" s="1">
        <v>2</v>
      </c>
      <c r="B9" s="5">
        <v>0.56597222222222221</v>
      </c>
      <c r="C9" s="1" t="s">
        <v>20</v>
      </c>
      <c r="D9" s="1">
        <v>2</v>
      </c>
      <c r="E9" s="1">
        <v>5</v>
      </c>
      <c r="F9" s="1" t="s">
        <v>24</v>
      </c>
      <c r="G9" s="1">
        <v>74.52</v>
      </c>
      <c r="H9" s="1">
        <f>1+COUNTIFS(A:A,A9,G:G,"&gt;"&amp;G9)</f>
        <v>1</v>
      </c>
      <c r="I9" s="2">
        <f>AVERAGEIF(A:A,A9,G:G)</f>
        <v>50.06909090909091</v>
      </c>
      <c r="J9" s="2">
        <f t="shared" ref="J9:J26" si="0">G9-I9</f>
        <v>24.450909090909086</v>
      </c>
      <c r="K9" s="2">
        <f t="shared" ref="K9:K26" si="1">90+J9</f>
        <v>114.45090909090908</v>
      </c>
      <c r="L9" s="2">
        <f t="shared" ref="L9:L26" si="2">EXP(0.06*K9)</f>
        <v>960.11641761127066</v>
      </c>
      <c r="M9" s="2">
        <f>SUMIF(A:A,A9,L:L)</f>
        <v>3273.9968829831419</v>
      </c>
      <c r="N9" s="3">
        <f t="shared" ref="N9:N26" si="3">L9/M9</f>
        <v>0.29325514101786465</v>
      </c>
      <c r="O9" s="6">
        <f t="shared" ref="O9:O26" si="4">1/N9</f>
        <v>3.4099998947301713</v>
      </c>
      <c r="P9" s="3">
        <f t="shared" ref="P9:P26" si="5">IF(O9&gt;21,"",N9)</f>
        <v>0.29325514101786465</v>
      </c>
      <c r="Q9" s="3">
        <f>IF(ISNUMBER(P9),SUMIF(A:A,A9,P:P),"")</f>
        <v>0.91881034246916027</v>
      </c>
      <c r="R9" s="3">
        <f t="shared" ref="R9:R26" si="6">IFERROR(P9*(1/Q9),"")</f>
        <v>0.31916830651882627</v>
      </c>
      <c r="S9" s="7">
        <f t="shared" ref="S9:S26" si="7">IFERROR(1/R9,"")</f>
        <v>3.1331431710968287</v>
      </c>
    </row>
    <row r="10" spans="1:19" x14ac:dyDescent="0.3">
      <c r="A10" s="1">
        <v>2</v>
      </c>
      <c r="B10" s="5">
        <v>0.56597222222222221</v>
      </c>
      <c r="C10" s="1" t="s">
        <v>20</v>
      </c>
      <c r="D10" s="1">
        <v>2</v>
      </c>
      <c r="E10" s="1">
        <v>2</v>
      </c>
      <c r="F10" s="1" t="s">
        <v>22</v>
      </c>
      <c r="G10" s="1">
        <v>65.33</v>
      </c>
      <c r="H10" s="1">
        <f>1+COUNTIFS(A:A,A10,G:G,"&gt;"&amp;G10)</f>
        <v>2</v>
      </c>
      <c r="I10" s="2">
        <f>AVERAGEIF(A:A,A10,G:G)</f>
        <v>50.06909090909091</v>
      </c>
      <c r="J10" s="2">
        <f t="shared" si="0"/>
        <v>15.260909090909088</v>
      </c>
      <c r="K10" s="2">
        <f t="shared" si="1"/>
        <v>105.26090909090908</v>
      </c>
      <c r="L10" s="2">
        <f t="shared" si="2"/>
        <v>553.16401311185689</v>
      </c>
      <c r="M10" s="2">
        <f>SUMIF(A:A,A10,L:L)</f>
        <v>3273.9968829831419</v>
      </c>
      <c r="N10" s="3">
        <f t="shared" si="3"/>
        <v>0.16895679283843265</v>
      </c>
      <c r="O10" s="6">
        <f t="shared" si="4"/>
        <v>5.9186729530091418</v>
      </c>
      <c r="P10" s="3">
        <f t="shared" si="5"/>
        <v>0.16895679283843265</v>
      </c>
      <c r="Q10" s="3">
        <f>IF(ISNUMBER(P10),SUMIF(A:A,A10,P:P),"")</f>
        <v>0.91881034246916027</v>
      </c>
      <c r="R10" s="3">
        <f t="shared" si="6"/>
        <v>0.18388647257102864</v>
      </c>
      <c r="S10" s="7">
        <f t="shared" si="7"/>
        <v>5.438137922917285</v>
      </c>
    </row>
    <row r="11" spans="1:19" x14ac:dyDescent="0.3">
      <c r="A11" s="1">
        <v>2</v>
      </c>
      <c r="B11" s="5">
        <v>0.56597222222222221</v>
      </c>
      <c r="C11" s="1" t="s">
        <v>20</v>
      </c>
      <c r="D11" s="1">
        <v>2</v>
      </c>
      <c r="E11" s="1">
        <v>1</v>
      </c>
      <c r="F11" s="1" t="s">
        <v>21</v>
      </c>
      <c r="G11" s="1">
        <v>58.73</v>
      </c>
      <c r="H11" s="1">
        <f>1+COUNTIFS(A:A,A11,G:G,"&gt;"&amp;G11)</f>
        <v>3</v>
      </c>
      <c r="I11" s="2">
        <f>AVERAGEIF(A:A,A11,G:G)</f>
        <v>50.06909090909091</v>
      </c>
      <c r="J11" s="2">
        <f t="shared" si="0"/>
        <v>8.6609090909090867</v>
      </c>
      <c r="K11" s="2">
        <f t="shared" si="1"/>
        <v>98.660909090909087</v>
      </c>
      <c r="L11" s="2">
        <f t="shared" si="2"/>
        <v>372.28308477587592</v>
      </c>
      <c r="M11" s="2">
        <f>SUMIF(A:A,A11,L:L)</f>
        <v>3273.9968829831419</v>
      </c>
      <c r="N11" s="3">
        <f t="shared" si="3"/>
        <v>0.11370905290437103</v>
      </c>
      <c r="O11" s="6">
        <f t="shared" si="4"/>
        <v>8.7943745414975627</v>
      </c>
      <c r="P11" s="3">
        <f t="shared" si="5"/>
        <v>0.11370905290437103</v>
      </c>
      <c r="Q11" s="3">
        <f>IF(ISNUMBER(P11),SUMIF(A:A,A11,P:P),"")</f>
        <v>0.91881034246916027</v>
      </c>
      <c r="R11" s="3">
        <f t="shared" si="6"/>
        <v>0.12375682733260882</v>
      </c>
      <c r="S11" s="7">
        <f t="shared" si="7"/>
        <v>8.0803622842754379</v>
      </c>
    </row>
    <row r="12" spans="1:19" x14ac:dyDescent="0.3">
      <c r="A12" s="1">
        <v>2</v>
      </c>
      <c r="B12" s="5">
        <v>0.56597222222222221</v>
      </c>
      <c r="C12" s="1" t="s">
        <v>20</v>
      </c>
      <c r="D12" s="1">
        <v>2</v>
      </c>
      <c r="E12" s="1">
        <v>6</v>
      </c>
      <c r="F12" s="1" t="s">
        <v>25</v>
      </c>
      <c r="G12" s="1">
        <v>54.1</v>
      </c>
      <c r="H12" s="1">
        <f>1+COUNTIFS(A:A,A12,G:G,"&gt;"&amp;G12)</f>
        <v>4</v>
      </c>
      <c r="I12" s="2">
        <f>AVERAGEIF(A:A,A12,G:G)</f>
        <v>50.06909090909091</v>
      </c>
      <c r="J12" s="2">
        <f t="shared" si="0"/>
        <v>4.0309090909090912</v>
      </c>
      <c r="K12" s="2">
        <f t="shared" si="1"/>
        <v>94.030909090909091</v>
      </c>
      <c r="L12" s="2">
        <f t="shared" si="2"/>
        <v>281.98518820263547</v>
      </c>
      <c r="M12" s="2">
        <f>SUMIF(A:A,A12,L:L)</f>
        <v>3273.9968829831419</v>
      </c>
      <c r="N12" s="3">
        <f t="shared" si="3"/>
        <v>8.6128728365098883E-2</v>
      </c>
      <c r="O12" s="6">
        <f t="shared" si="4"/>
        <v>11.610527857337093</v>
      </c>
      <c r="P12" s="3">
        <f t="shared" si="5"/>
        <v>8.6128728365098883E-2</v>
      </c>
      <c r="Q12" s="3">
        <f>IF(ISNUMBER(P12),SUMIF(A:A,A12,P:P),"")</f>
        <v>0.91881034246916027</v>
      </c>
      <c r="R12" s="3">
        <f t="shared" si="6"/>
        <v>9.3739397984617029E-2</v>
      </c>
      <c r="S12" s="7">
        <f t="shared" si="7"/>
        <v>10.66787307684762</v>
      </c>
    </row>
    <row r="13" spans="1:19" x14ac:dyDescent="0.3">
      <c r="A13" s="1">
        <v>2</v>
      </c>
      <c r="B13" s="5">
        <v>0.56597222222222221</v>
      </c>
      <c r="C13" s="1" t="s">
        <v>20</v>
      </c>
      <c r="D13" s="1">
        <v>2</v>
      </c>
      <c r="E13" s="1">
        <v>11</v>
      </c>
      <c r="F13" s="1" t="s">
        <v>29</v>
      </c>
      <c r="G13" s="1">
        <v>51.44</v>
      </c>
      <c r="H13" s="1">
        <f>1+COUNTIFS(A:A,A13,G:G,"&gt;"&amp;G13)</f>
        <v>5</v>
      </c>
      <c r="I13" s="2">
        <f>AVERAGEIF(A:A,A13,G:G)</f>
        <v>50.06909090909091</v>
      </c>
      <c r="J13" s="2">
        <f t="shared" si="0"/>
        <v>1.3709090909090875</v>
      </c>
      <c r="K13" s="2">
        <f t="shared" si="1"/>
        <v>91.370909090909095</v>
      </c>
      <c r="L13" s="2">
        <f t="shared" si="2"/>
        <v>240.3880627039446</v>
      </c>
      <c r="M13" s="2">
        <f>SUMIF(A:A,A13,L:L)</f>
        <v>3273.9968829831419</v>
      </c>
      <c r="N13" s="3">
        <f t="shared" si="3"/>
        <v>7.3423424424555989E-2</v>
      </c>
      <c r="O13" s="6">
        <f t="shared" si="4"/>
        <v>13.619631716136036</v>
      </c>
      <c r="P13" s="3">
        <f t="shared" si="5"/>
        <v>7.3423424424555989E-2</v>
      </c>
      <c r="Q13" s="3">
        <f>IF(ISNUMBER(P13),SUMIF(A:A,A13,P:P),"")</f>
        <v>0.91881034246916027</v>
      </c>
      <c r="R13" s="3">
        <f t="shared" si="6"/>
        <v>7.9911403943540654E-2</v>
      </c>
      <c r="S13" s="7">
        <f t="shared" si="7"/>
        <v>12.513858481406787</v>
      </c>
    </row>
    <row r="14" spans="1:19" x14ac:dyDescent="0.3">
      <c r="A14" s="1">
        <v>2</v>
      </c>
      <c r="B14" s="5">
        <v>0.56597222222222221</v>
      </c>
      <c r="C14" s="1" t="s">
        <v>20</v>
      </c>
      <c r="D14" s="1">
        <v>2</v>
      </c>
      <c r="E14" s="1">
        <v>8</v>
      </c>
      <c r="F14" s="1" t="s">
        <v>27</v>
      </c>
      <c r="G14" s="1">
        <v>51.36</v>
      </c>
      <c r="H14" s="1">
        <f>1+COUNTIFS(A:A,A14,G:G,"&gt;"&amp;G14)</f>
        <v>6</v>
      </c>
      <c r="I14" s="2">
        <f>AVERAGEIF(A:A,A14,G:G)</f>
        <v>50.06909090909091</v>
      </c>
      <c r="J14" s="2">
        <f t="shared" si="0"/>
        <v>1.2909090909090892</v>
      </c>
      <c r="K14" s="2">
        <f t="shared" si="1"/>
        <v>91.290909090909082</v>
      </c>
      <c r="L14" s="2">
        <f t="shared" si="2"/>
        <v>239.23696484792686</v>
      </c>
      <c r="M14" s="2">
        <f>SUMIF(A:A,A14,L:L)</f>
        <v>3273.9968829831419</v>
      </c>
      <c r="N14" s="3">
        <f t="shared" si="3"/>
        <v>7.3071836473449295E-2</v>
      </c>
      <c r="O14" s="6">
        <f t="shared" si="4"/>
        <v>13.685163097869461</v>
      </c>
      <c r="P14" s="3">
        <f t="shared" si="5"/>
        <v>7.3071836473449295E-2</v>
      </c>
      <c r="Q14" s="3">
        <f>IF(ISNUMBER(P14),SUMIF(A:A,A14,P:P),"")</f>
        <v>0.91881034246916027</v>
      </c>
      <c r="R14" s="3">
        <f t="shared" si="6"/>
        <v>7.9528748312823819E-2</v>
      </c>
      <c r="S14" s="7">
        <f t="shared" si="7"/>
        <v>12.574069392699752</v>
      </c>
    </row>
    <row r="15" spans="1:19" x14ac:dyDescent="0.3">
      <c r="A15" s="1">
        <v>2</v>
      </c>
      <c r="B15" s="5">
        <v>0.56597222222222221</v>
      </c>
      <c r="C15" s="1" t="s">
        <v>20</v>
      </c>
      <c r="D15" s="1">
        <v>2</v>
      </c>
      <c r="E15" s="1">
        <v>9</v>
      </c>
      <c r="F15" s="1" t="s">
        <v>28</v>
      </c>
      <c r="G15" s="1">
        <v>48.02</v>
      </c>
      <c r="H15" s="1">
        <f>1+COUNTIFS(A:A,A15,G:G,"&gt;"&amp;G15)</f>
        <v>7</v>
      </c>
      <c r="I15" s="2">
        <f>AVERAGEIF(A:A,A15,G:G)</f>
        <v>50.06909090909091</v>
      </c>
      <c r="J15" s="2">
        <f t="shared" si="0"/>
        <v>-2.0490909090909071</v>
      </c>
      <c r="K15" s="2">
        <f t="shared" si="1"/>
        <v>87.950909090909093</v>
      </c>
      <c r="L15" s="2">
        <f t="shared" si="2"/>
        <v>195.79232779744012</v>
      </c>
      <c r="M15" s="2">
        <f>SUMIF(A:A,A15,L:L)</f>
        <v>3273.9968829831419</v>
      </c>
      <c r="N15" s="3">
        <f t="shared" si="3"/>
        <v>5.9802234026271148E-2</v>
      </c>
      <c r="O15" s="6">
        <f t="shared" si="4"/>
        <v>16.721783329376951</v>
      </c>
      <c r="P15" s="3">
        <f t="shared" si="5"/>
        <v>5.9802234026271148E-2</v>
      </c>
      <c r="Q15" s="3">
        <f>IF(ISNUMBER(P15),SUMIF(A:A,A15,P:P),"")</f>
        <v>0.91881034246916027</v>
      </c>
      <c r="R15" s="3">
        <f t="shared" si="6"/>
        <v>6.5086592153024661E-2</v>
      </c>
      <c r="S15" s="7">
        <f t="shared" si="7"/>
        <v>15.364147467559933</v>
      </c>
    </row>
    <row r="16" spans="1:19" x14ac:dyDescent="0.3">
      <c r="A16" s="1">
        <v>2</v>
      </c>
      <c r="B16" s="5">
        <v>0.56597222222222221</v>
      </c>
      <c r="C16" s="1" t="s">
        <v>20</v>
      </c>
      <c r="D16" s="1">
        <v>2</v>
      </c>
      <c r="E16" s="1">
        <v>7</v>
      </c>
      <c r="F16" s="1" t="s">
        <v>26</v>
      </c>
      <c r="G16" s="1">
        <v>45.19</v>
      </c>
      <c r="H16" s="1">
        <f>1+COUNTIFS(A:A,A16,G:G,"&gt;"&amp;G16)</f>
        <v>8</v>
      </c>
      <c r="I16" s="2">
        <f>AVERAGEIF(A:A,A16,G:G)</f>
        <v>50.06909090909091</v>
      </c>
      <c r="J16" s="2">
        <f t="shared" si="0"/>
        <v>-4.8790909090909125</v>
      </c>
      <c r="K16" s="2">
        <f t="shared" si="1"/>
        <v>85.120909090909095</v>
      </c>
      <c r="L16" s="2">
        <f t="shared" si="2"/>
        <v>165.21613824575309</v>
      </c>
      <c r="M16" s="2">
        <f>SUMIF(A:A,A16,L:L)</f>
        <v>3273.9968829831419</v>
      </c>
      <c r="N16" s="3">
        <f t="shared" si="3"/>
        <v>5.0463132419116541E-2</v>
      </c>
      <c r="O16" s="6">
        <f t="shared" si="4"/>
        <v>19.816447217239691</v>
      </c>
      <c r="P16" s="3">
        <f t="shared" si="5"/>
        <v>5.0463132419116541E-2</v>
      </c>
      <c r="Q16" s="3">
        <f>IF(ISNUMBER(P16),SUMIF(A:A,A16,P:P),"")</f>
        <v>0.91881034246916027</v>
      </c>
      <c r="R16" s="3">
        <f t="shared" si="6"/>
        <v>5.4922251183530113E-2</v>
      </c>
      <c r="S16" s="7">
        <f t="shared" si="7"/>
        <v>18.207556654194036</v>
      </c>
    </row>
    <row r="17" spans="1:19" x14ac:dyDescent="0.3">
      <c r="A17" s="1">
        <v>2</v>
      </c>
      <c r="B17" s="5">
        <v>0.56597222222222221</v>
      </c>
      <c r="C17" s="1" t="s">
        <v>20</v>
      </c>
      <c r="D17" s="1">
        <v>2</v>
      </c>
      <c r="E17" s="1">
        <v>12</v>
      </c>
      <c r="F17" s="1" t="s">
        <v>30</v>
      </c>
      <c r="G17" s="1">
        <v>39.68</v>
      </c>
      <c r="H17" s="1">
        <f>1+COUNTIFS(A:A,A17,G:G,"&gt;"&amp;G17)</f>
        <v>9</v>
      </c>
      <c r="I17" s="2">
        <f>AVERAGEIF(A:A,A17,G:G)</f>
        <v>50.06909090909091</v>
      </c>
      <c r="J17" s="2">
        <f t="shared" si="0"/>
        <v>-10.38909090909091</v>
      </c>
      <c r="K17" s="2">
        <f t="shared" si="1"/>
        <v>79.61090909090909</v>
      </c>
      <c r="L17" s="2">
        <f t="shared" si="2"/>
        <v>118.70655762481266</v>
      </c>
      <c r="M17" s="2">
        <f>SUMIF(A:A,A17,L:L)</f>
        <v>3273.9968829831419</v>
      </c>
      <c r="N17" s="3">
        <f t="shared" si="3"/>
        <v>3.6257382602225247E-2</v>
      </c>
      <c r="O17" s="6">
        <f t="shared" si="4"/>
        <v>27.580589888985159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2</v>
      </c>
      <c r="B18" s="5">
        <v>0.56597222222222221</v>
      </c>
      <c r="C18" s="1" t="s">
        <v>20</v>
      </c>
      <c r="D18" s="1">
        <v>2</v>
      </c>
      <c r="E18" s="1">
        <v>3</v>
      </c>
      <c r="F18" s="1" t="s">
        <v>23</v>
      </c>
      <c r="G18" s="1">
        <v>35.33</v>
      </c>
      <c r="H18" s="1">
        <f>1+COUNTIFS(A:A,A18,G:G,"&gt;"&amp;G18)</f>
        <v>10</v>
      </c>
      <c r="I18" s="2">
        <f>AVERAGEIF(A:A,A18,G:G)</f>
        <v>50.06909090909091</v>
      </c>
      <c r="J18" s="2">
        <f t="shared" si="0"/>
        <v>-14.739090909090912</v>
      </c>
      <c r="K18" s="2">
        <f t="shared" si="1"/>
        <v>75.260909090909081</v>
      </c>
      <c r="L18" s="2">
        <f t="shared" si="2"/>
        <v>91.437396371580988</v>
      </c>
      <c r="M18" s="2">
        <f>SUMIF(A:A,A18,L:L)</f>
        <v>3273.9968829831419</v>
      </c>
      <c r="N18" s="3">
        <f t="shared" si="3"/>
        <v>2.7928370013677806E-2</v>
      </c>
      <c r="O18" s="6">
        <f t="shared" si="4"/>
        <v>35.805884822861273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2</v>
      </c>
      <c r="B19" s="5">
        <v>0.56597222222222221</v>
      </c>
      <c r="C19" s="1" t="s">
        <v>20</v>
      </c>
      <c r="D19" s="1">
        <v>2</v>
      </c>
      <c r="E19" s="1">
        <v>13</v>
      </c>
      <c r="F19" s="1" t="s">
        <v>31</v>
      </c>
      <c r="G19" s="1">
        <v>27.06</v>
      </c>
      <c r="H19" s="1">
        <f>1+COUNTIFS(A:A,A19,G:G,"&gt;"&amp;G19)</f>
        <v>11</v>
      </c>
      <c r="I19" s="2">
        <f>AVERAGEIF(A:A,A19,G:G)</f>
        <v>50.06909090909091</v>
      </c>
      <c r="J19" s="2">
        <f t="shared" si="0"/>
        <v>-23.009090909090911</v>
      </c>
      <c r="K19" s="2">
        <f t="shared" si="1"/>
        <v>66.990909090909085</v>
      </c>
      <c r="L19" s="2">
        <f t="shared" si="2"/>
        <v>55.670731690044086</v>
      </c>
      <c r="M19" s="2">
        <f>SUMIF(A:A,A19,L:L)</f>
        <v>3273.9968829831419</v>
      </c>
      <c r="N19" s="3">
        <f t="shared" si="3"/>
        <v>1.7003904914936578E-2</v>
      </c>
      <c r="O19" s="6">
        <f t="shared" si="4"/>
        <v>58.810020698338505</v>
      </c>
      <c r="P19" s="3" t="str">
        <f t="shared" si="5"/>
        <v/>
      </c>
      <c r="Q19" s="3" t="str">
        <f>IF(ISNUMBER(P19),SUMIF(A:A,A19,P:P),"")</f>
        <v/>
      </c>
      <c r="R19" s="3" t="str">
        <f t="shared" si="6"/>
        <v/>
      </c>
      <c r="S19" s="7" t="str">
        <f t="shared" si="7"/>
        <v/>
      </c>
    </row>
    <row r="20" spans="1:19" x14ac:dyDescent="0.3">
      <c r="A20" s="1"/>
      <c r="B20" s="5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3"/>
      <c r="O20" s="6"/>
      <c r="P20" s="3"/>
      <c r="Q20" s="3"/>
      <c r="R20" s="3"/>
      <c r="S20" s="7"/>
    </row>
    <row r="21" spans="1:19" x14ac:dyDescent="0.3">
      <c r="A21" s="1">
        <v>4</v>
      </c>
      <c r="B21" s="5">
        <v>0.59027777777777779</v>
      </c>
      <c r="C21" s="1" t="s">
        <v>20</v>
      </c>
      <c r="D21" s="1">
        <v>3</v>
      </c>
      <c r="E21" s="1">
        <v>7</v>
      </c>
      <c r="F21" s="1" t="s">
        <v>36</v>
      </c>
      <c r="G21" s="1">
        <v>62.43</v>
      </c>
      <c r="H21" s="1">
        <f>1+COUNTIFS(A:A,A21,G:G,"&gt;"&amp;G21)</f>
        <v>1</v>
      </c>
      <c r="I21" s="2">
        <f>AVERAGEIF(A:A,A21,G:G)</f>
        <v>46.849999999999994</v>
      </c>
      <c r="J21" s="2">
        <f t="shared" si="0"/>
        <v>15.580000000000005</v>
      </c>
      <c r="K21" s="2">
        <f t="shared" si="1"/>
        <v>105.58000000000001</v>
      </c>
      <c r="L21" s="2">
        <f t="shared" si="2"/>
        <v>563.85662038310863</v>
      </c>
      <c r="M21" s="2">
        <f>SUMIF(A:A,A21,L:L)</f>
        <v>1683.3136735904761</v>
      </c>
      <c r="N21" s="3">
        <f t="shared" si="3"/>
        <v>0.33496824105302558</v>
      </c>
      <c r="O21" s="6">
        <f t="shared" si="4"/>
        <v>2.9853576472096042</v>
      </c>
      <c r="P21" s="3">
        <f t="shared" si="5"/>
        <v>0.33496824105302558</v>
      </c>
      <c r="Q21" s="3">
        <f>IF(ISNUMBER(P21),SUMIF(A:A,A21,P:P),"")</f>
        <v>0.95893173325970216</v>
      </c>
      <c r="R21" s="3">
        <f t="shared" si="6"/>
        <v>0.3493139599357778</v>
      </c>
      <c r="S21" s="7">
        <f t="shared" si="7"/>
        <v>2.8627541830388124</v>
      </c>
    </row>
    <row r="22" spans="1:19" x14ac:dyDescent="0.3">
      <c r="A22" s="1">
        <v>4</v>
      </c>
      <c r="B22" s="5">
        <v>0.59027777777777779</v>
      </c>
      <c r="C22" s="1" t="s">
        <v>20</v>
      </c>
      <c r="D22" s="1">
        <v>3</v>
      </c>
      <c r="E22" s="1">
        <v>8</v>
      </c>
      <c r="F22" s="1" t="s">
        <v>37</v>
      </c>
      <c r="G22" s="1">
        <v>60.32</v>
      </c>
      <c r="H22" s="1">
        <f>1+COUNTIFS(A:A,A22,G:G,"&gt;"&amp;G22)</f>
        <v>2</v>
      </c>
      <c r="I22" s="2">
        <f>AVERAGEIF(A:A,A22,G:G)</f>
        <v>46.849999999999994</v>
      </c>
      <c r="J22" s="2">
        <f t="shared" si="0"/>
        <v>13.470000000000006</v>
      </c>
      <c r="K22" s="2">
        <f t="shared" si="1"/>
        <v>103.47</v>
      </c>
      <c r="L22" s="2">
        <f t="shared" si="2"/>
        <v>496.80619482696977</v>
      </c>
      <c r="M22" s="2">
        <f>SUMIF(A:A,A22,L:L)</f>
        <v>1683.3136735904761</v>
      </c>
      <c r="N22" s="3">
        <f t="shared" si="3"/>
        <v>0.29513583987427106</v>
      </c>
      <c r="O22" s="6">
        <f t="shared" si="4"/>
        <v>3.3882702975890817</v>
      </c>
      <c r="P22" s="3">
        <f t="shared" si="5"/>
        <v>0.29513583987427106</v>
      </c>
      <c r="Q22" s="3">
        <f>IF(ISNUMBER(P22),SUMIF(A:A,A22,P:P),"")</f>
        <v>0.95893173325970216</v>
      </c>
      <c r="R22" s="3">
        <f t="shared" si="6"/>
        <v>0.30777565246591021</v>
      </c>
      <c r="S22" s="7">
        <f t="shared" si="7"/>
        <v>3.2491199092194658</v>
      </c>
    </row>
    <row r="23" spans="1:19" x14ac:dyDescent="0.3">
      <c r="A23" s="1">
        <v>4</v>
      </c>
      <c r="B23" s="5">
        <v>0.59027777777777779</v>
      </c>
      <c r="C23" s="1" t="s">
        <v>20</v>
      </c>
      <c r="D23" s="1">
        <v>3</v>
      </c>
      <c r="E23" s="1">
        <v>1</v>
      </c>
      <c r="F23" s="1" t="s">
        <v>32</v>
      </c>
      <c r="G23" s="1">
        <v>47.01</v>
      </c>
      <c r="H23" s="1">
        <f>1+COUNTIFS(A:A,A23,G:G,"&gt;"&amp;G23)</f>
        <v>3</v>
      </c>
      <c r="I23" s="2">
        <f>AVERAGEIF(A:A,A23,G:G)</f>
        <v>46.849999999999994</v>
      </c>
      <c r="J23" s="2">
        <f t="shared" si="0"/>
        <v>0.16000000000000369</v>
      </c>
      <c r="K23" s="2">
        <f t="shared" si="1"/>
        <v>90.16</v>
      </c>
      <c r="L23" s="2">
        <f t="shared" si="2"/>
        <v>223.54215293361548</v>
      </c>
      <c r="M23" s="2">
        <f>SUMIF(A:A,A23,L:L)</f>
        <v>1683.3136735904761</v>
      </c>
      <c r="N23" s="3">
        <f t="shared" si="3"/>
        <v>0.13279886953974793</v>
      </c>
      <c r="O23" s="6">
        <f t="shared" si="4"/>
        <v>7.5301845826382641</v>
      </c>
      <c r="P23" s="3">
        <f t="shared" si="5"/>
        <v>0.13279886953974793</v>
      </c>
      <c r="Q23" s="3">
        <f>IF(ISNUMBER(P23),SUMIF(A:A,A23,P:P),"")</f>
        <v>0.95893173325970216</v>
      </c>
      <c r="R23" s="3">
        <f t="shared" si="6"/>
        <v>0.1384862602140863</v>
      </c>
      <c r="S23" s="7">
        <f t="shared" si="7"/>
        <v>7.2209329535947981</v>
      </c>
    </row>
    <row r="24" spans="1:19" x14ac:dyDescent="0.3">
      <c r="A24" s="1">
        <v>4</v>
      </c>
      <c r="B24" s="5">
        <v>0.59027777777777779</v>
      </c>
      <c r="C24" s="1" t="s">
        <v>20</v>
      </c>
      <c r="D24" s="1">
        <v>3</v>
      </c>
      <c r="E24" s="1">
        <v>3</v>
      </c>
      <c r="F24" s="1" t="s">
        <v>33</v>
      </c>
      <c r="G24" s="1">
        <v>42.26</v>
      </c>
      <c r="H24" s="1">
        <f>1+COUNTIFS(A:A,A24,G:G,"&gt;"&amp;G24)</f>
        <v>4</v>
      </c>
      <c r="I24" s="2">
        <f>AVERAGEIF(A:A,A24,G:G)</f>
        <v>46.849999999999994</v>
      </c>
      <c r="J24" s="2">
        <f t="shared" si="0"/>
        <v>-4.5899999999999963</v>
      </c>
      <c r="K24" s="2">
        <f t="shared" si="1"/>
        <v>85.41</v>
      </c>
      <c r="L24" s="2">
        <f t="shared" si="2"/>
        <v>168.10688544732238</v>
      </c>
      <c r="M24" s="2">
        <f>SUMIF(A:A,A24,L:L)</f>
        <v>1683.3136735904761</v>
      </c>
      <c r="N24" s="3">
        <f t="shared" si="3"/>
        <v>9.9866642851390602E-2</v>
      </c>
      <c r="O24" s="6">
        <f t="shared" si="4"/>
        <v>10.013353522738102</v>
      </c>
      <c r="P24" s="3">
        <f t="shared" si="5"/>
        <v>9.9866642851390602E-2</v>
      </c>
      <c r="Q24" s="3">
        <f>IF(ISNUMBER(P24),SUMIF(A:A,A24,P:P),"")</f>
        <v>0.95893173325970216</v>
      </c>
      <c r="R24" s="3">
        <f t="shared" si="6"/>
        <v>0.1041436417083762</v>
      </c>
      <c r="S24" s="7">
        <f t="shared" si="7"/>
        <v>9.6021224493013939</v>
      </c>
    </row>
    <row r="25" spans="1:19" x14ac:dyDescent="0.3">
      <c r="A25" s="1">
        <v>4</v>
      </c>
      <c r="B25" s="5">
        <v>0.59027777777777779</v>
      </c>
      <c r="C25" s="1" t="s">
        <v>20</v>
      </c>
      <c r="D25" s="1">
        <v>3</v>
      </c>
      <c r="E25" s="1">
        <v>6</v>
      </c>
      <c r="F25" s="1" t="s">
        <v>35</v>
      </c>
      <c r="G25" s="1">
        <v>41.63</v>
      </c>
      <c r="H25" s="1">
        <f>1+COUNTIFS(A:A,A25,G:G,"&gt;"&amp;G25)</f>
        <v>5</v>
      </c>
      <c r="I25" s="2">
        <f>AVERAGEIF(A:A,A25,G:G)</f>
        <v>46.849999999999994</v>
      </c>
      <c r="J25" s="2">
        <f t="shared" si="0"/>
        <v>-5.2199999999999918</v>
      </c>
      <c r="K25" s="2">
        <f t="shared" si="1"/>
        <v>84.78</v>
      </c>
      <c r="L25" s="2">
        <f t="shared" si="2"/>
        <v>161.87104504485563</v>
      </c>
      <c r="M25" s="2">
        <f>SUMIF(A:A,A25,L:L)</f>
        <v>1683.3136735904761</v>
      </c>
      <c r="N25" s="3">
        <f t="shared" si="3"/>
        <v>9.6162139941267016E-2</v>
      </c>
      <c r="O25" s="6">
        <f t="shared" si="4"/>
        <v>10.399103021321805</v>
      </c>
      <c r="P25" s="3">
        <f t="shared" si="5"/>
        <v>9.6162139941267016E-2</v>
      </c>
      <c r="Q25" s="3">
        <f>IF(ISNUMBER(P25),SUMIF(A:A,A25,P:P),"")</f>
        <v>0.95893173325970216</v>
      </c>
      <c r="R25" s="3">
        <f t="shared" si="6"/>
        <v>0.10028048567584941</v>
      </c>
      <c r="S25" s="7">
        <f t="shared" si="7"/>
        <v>9.9720298845823248</v>
      </c>
    </row>
    <row r="26" spans="1:19" x14ac:dyDescent="0.3">
      <c r="A26" s="1">
        <v>4</v>
      </c>
      <c r="B26" s="5">
        <v>0.59027777777777779</v>
      </c>
      <c r="C26" s="1" t="s">
        <v>20</v>
      </c>
      <c r="D26" s="1">
        <v>3</v>
      </c>
      <c r="E26" s="1">
        <v>5</v>
      </c>
      <c r="F26" s="1" t="s">
        <v>34</v>
      </c>
      <c r="G26" s="1">
        <v>27.45</v>
      </c>
      <c r="H26" s="1">
        <f>1+COUNTIFS(A:A,A26,G:G,"&gt;"&amp;G26)</f>
        <v>6</v>
      </c>
      <c r="I26" s="2">
        <f>AVERAGEIF(A:A,A26,G:G)</f>
        <v>46.849999999999994</v>
      </c>
      <c r="J26" s="2">
        <f t="shared" si="0"/>
        <v>-19.399999999999995</v>
      </c>
      <c r="K26" s="2">
        <f t="shared" si="1"/>
        <v>70.600000000000009</v>
      </c>
      <c r="L26" s="2">
        <f t="shared" si="2"/>
        <v>69.130774954604263</v>
      </c>
      <c r="M26" s="2">
        <f>SUMIF(A:A,A26,L:L)</f>
        <v>1683.3136735904761</v>
      </c>
      <c r="N26" s="3">
        <f t="shared" si="3"/>
        <v>4.1068266740297801E-2</v>
      </c>
      <c r="O26" s="6">
        <f t="shared" si="4"/>
        <v>24.349700617356724</v>
      </c>
      <c r="P26" s="3" t="str">
        <f t="shared" si="5"/>
        <v/>
      </c>
      <c r="Q26" s="3" t="str">
        <f>IF(ISNUMBER(P26),SUMIF(A:A,A26,P:P),"")</f>
        <v/>
      </c>
      <c r="R26" s="3" t="str">
        <f t="shared" si="6"/>
        <v/>
      </c>
      <c r="S26" s="7" t="str">
        <f t="shared" si="7"/>
        <v/>
      </c>
    </row>
    <row r="27" spans="1:19" x14ac:dyDescent="0.3">
      <c r="A27" s="1"/>
      <c r="B27" s="5"/>
      <c r="C27" s="1"/>
      <c r="D27" s="1"/>
      <c r="E27" s="1"/>
      <c r="F27" s="1"/>
      <c r="G27" s="1"/>
      <c r="H27" s="1"/>
      <c r="I27" s="2"/>
      <c r="J27" s="2"/>
      <c r="K27" s="2"/>
      <c r="L27" s="2"/>
      <c r="M27" s="2"/>
      <c r="N27" s="3"/>
      <c r="O27" s="6"/>
      <c r="P27" s="3"/>
      <c r="Q27" s="3"/>
      <c r="R27" s="3"/>
      <c r="S27" s="7"/>
    </row>
    <row r="28" spans="1:19" x14ac:dyDescent="0.3">
      <c r="A28" s="1">
        <v>13</v>
      </c>
      <c r="B28" s="5">
        <v>0.67013888888888884</v>
      </c>
      <c r="C28" s="1" t="s">
        <v>20</v>
      </c>
      <c r="D28" s="1">
        <v>6</v>
      </c>
      <c r="E28" s="1">
        <v>10</v>
      </c>
      <c r="F28" s="1" t="s">
        <v>45</v>
      </c>
      <c r="G28" s="1">
        <v>70.930000000000007</v>
      </c>
      <c r="H28" s="1">
        <f>1+COUNTIFS(A:A,A28,G:G,"&gt;"&amp;G28)</f>
        <v>1</v>
      </c>
      <c r="I28" s="2">
        <f>AVERAGEIF(A:A,A28,G:G)</f>
        <v>51.062999999999995</v>
      </c>
      <c r="J28" s="2">
        <f t="shared" ref="J28:J37" si="8">G28-I28</f>
        <v>19.867000000000012</v>
      </c>
      <c r="K28" s="2">
        <f t="shared" ref="K28:K37" si="9">90+J28</f>
        <v>109.86700000000002</v>
      </c>
      <c r="L28" s="2">
        <f t="shared" ref="L28:L37" si="10">EXP(0.06*K28)</f>
        <v>729.25247307483824</v>
      </c>
      <c r="M28" s="2">
        <f>SUMIF(A:A,A28,L:L)</f>
        <v>2893.0700992502525</v>
      </c>
      <c r="N28" s="3">
        <f t="shared" ref="N28:N37" si="11">L28/M28</f>
        <v>0.25206871871643421</v>
      </c>
      <c r="O28" s="6">
        <f t="shared" ref="O28:O37" si="12">1/N28</f>
        <v>3.9671721469134544</v>
      </c>
      <c r="P28" s="3">
        <f t="shared" ref="P28:P37" si="13">IF(O28&gt;21,"",N28)</f>
        <v>0.25206871871643421</v>
      </c>
      <c r="Q28" s="3">
        <f>IF(ISNUMBER(P28),SUMIF(A:A,A28,P:P),"")</f>
        <v>0.98992455028403836</v>
      </c>
      <c r="R28" s="3">
        <f t="shared" ref="R28:R37" si="14">IFERROR(P28*(1/Q28),"")</f>
        <v>0.25463427353540058</v>
      </c>
      <c r="S28" s="7">
        <f t="shared" ref="S28:S37" si="15">IFERROR(1/R28,"")</f>
        <v>3.9272011034326644</v>
      </c>
    </row>
    <row r="29" spans="1:19" x14ac:dyDescent="0.3">
      <c r="A29" s="1">
        <v>13</v>
      </c>
      <c r="B29" s="5">
        <v>0.67013888888888884</v>
      </c>
      <c r="C29" s="1" t="s">
        <v>20</v>
      </c>
      <c r="D29" s="1">
        <v>6</v>
      </c>
      <c r="E29" s="1">
        <v>4</v>
      </c>
      <c r="F29" s="1" t="s">
        <v>40</v>
      </c>
      <c r="G29" s="1">
        <v>65.53</v>
      </c>
      <c r="H29" s="1">
        <f>1+COUNTIFS(A:A,A29,G:G,"&gt;"&amp;G29)</f>
        <v>2</v>
      </c>
      <c r="I29" s="2">
        <f>AVERAGEIF(A:A,A29,G:G)</f>
        <v>51.062999999999995</v>
      </c>
      <c r="J29" s="2">
        <f t="shared" si="8"/>
        <v>14.467000000000006</v>
      </c>
      <c r="K29" s="2">
        <f t="shared" si="9"/>
        <v>104.46700000000001</v>
      </c>
      <c r="L29" s="2">
        <f t="shared" si="10"/>
        <v>527.43202790747637</v>
      </c>
      <c r="M29" s="2">
        <f>SUMIF(A:A,A29,L:L)</f>
        <v>2893.0700992502525</v>
      </c>
      <c r="N29" s="3">
        <f t="shared" si="11"/>
        <v>0.18230876190803738</v>
      </c>
      <c r="O29" s="6">
        <f t="shared" si="12"/>
        <v>5.4851998858092914</v>
      </c>
      <c r="P29" s="3">
        <f t="shared" si="13"/>
        <v>0.18230876190803738</v>
      </c>
      <c r="Q29" s="3">
        <f>IF(ISNUMBER(P29),SUMIF(A:A,A29,P:P),"")</f>
        <v>0.98992455028403836</v>
      </c>
      <c r="R29" s="3">
        <f t="shared" si="14"/>
        <v>0.18416430005269357</v>
      </c>
      <c r="S29" s="7">
        <f t="shared" si="15"/>
        <v>5.4299340301778214</v>
      </c>
    </row>
    <row r="30" spans="1:19" x14ac:dyDescent="0.3">
      <c r="A30" s="1">
        <v>13</v>
      </c>
      <c r="B30" s="5">
        <v>0.67013888888888884</v>
      </c>
      <c r="C30" s="1" t="s">
        <v>20</v>
      </c>
      <c r="D30" s="1">
        <v>6</v>
      </c>
      <c r="E30" s="1">
        <v>2</v>
      </c>
      <c r="F30" s="1" t="s">
        <v>39</v>
      </c>
      <c r="G30" s="1">
        <v>60.84</v>
      </c>
      <c r="H30" s="1">
        <f>1+COUNTIFS(A:A,A30,G:G,"&gt;"&amp;G30)</f>
        <v>3</v>
      </c>
      <c r="I30" s="2">
        <f>AVERAGEIF(A:A,A30,G:G)</f>
        <v>51.062999999999995</v>
      </c>
      <c r="J30" s="2">
        <f t="shared" si="8"/>
        <v>9.7770000000000081</v>
      </c>
      <c r="K30" s="2">
        <f t="shared" si="9"/>
        <v>99.777000000000015</v>
      </c>
      <c r="L30" s="2">
        <f t="shared" si="10"/>
        <v>398.06686751333109</v>
      </c>
      <c r="M30" s="2">
        <f>SUMIF(A:A,A30,L:L)</f>
        <v>2893.0700992502525</v>
      </c>
      <c r="N30" s="3">
        <f t="shared" si="11"/>
        <v>0.13759323274485857</v>
      </c>
      <c r="O30" s="6">
        <f t="shared" si="12"/>
        <v>7.2677992954371282</v>
      </c>
      <c r="P30" s="3">
        <f t="shared" si="13"/>
        <v>0.13759323274485857</v>
      </c>
      <c r="Q30" s="3">
        <f>IF(ISNUMBER(P30),SUMIF(A:A,A30,P:P),"")</f>
        <v>0.98992455028403836</v>
      </c>
      <c r="R30" s="3">
        <f t="shared" si="14"/>
        <v>0.13899365634015143</v>
      </c>
      <c r="S30" s="7">
        <f t="shared" si="15"/>
        <v>7.1945729490902499</v>
      </c>
    </row>
    <row r="31" spans="1:19" x14ac:dyDescent="0.3">
      <c r="A31" s="1">
        <v>13</v>
      </c>
      <c r="B31" s="5">
        <v>0.67013888888888884</v>
      </c>
      <c r="C31" s="1" t="s">
        <v>20</v>
      </c>
      <c r="D31" s="1">
        <v>6</v>
      </c>
      <c r="E31" s="1">
        <v>8</v>
      </c>
      <c r="F31" s="1" t="s">
        <v>43</v>
      </c>
      <c r="G31" s="1">
        <v>51.45</v>
      </c>
      <c r="H31" s="1">
        <f>1+COUNTIFS(A:A,A31,G:G,"&gt;"&amp;G31)</f>
        <v>4</v>
      </c>
      <c r="I31" s="2">
        <f>AVERAGEIF(A:A,A31,G:G)</f>
        <v>51.062999999999995</v>
      </c>
      <c r="J31" s="2">
        <f t="shared" si="8"/>
        <v>0.38700000000000756</v>
      </c>
      <c r="K31" s="2">
        <f t="shared" si="9"/>
        <v>90.387</v>
      </c>
      <c r="L31" s="2">
        <f t="shared" si="10"/>
        <v>226.60762553692516</v>
      </c>
      <c r="M31" s="2">
        <f>SUMIF(A:A,A31,L:L)</f>
        <v>2893.0700992502525</v>
      </c>
      <c r="N31" s="3">
        <f t="shared" si="11"/>
        <v>7.8327734124261694E-2</v>
      </c>
      <c r="O31" s="6">
        <f t="shared" si="12"/>
        <v>12.766870013290147</v>
      </c>
      <c r="P31" s="3">
        <f t="shared" si="13"/>
        <v>7.8327734124261694E-2</v>
      </c>
      <c r="Q31" s="3">
        <f>IF(ISNUMBER(P31),SUMIF(A:A,A31,P:P),"")</f>
        <v>0.98992455028403836</v>
      </c>
      <c r="R31" s="3">
        <f t="shared" si="14"/>
        <v>7.9124953615694424E-2</v>
      </c>
      <c r="S31" s="7">
        <f t="shared" si="15"/>
        <v>12.638238056441024</v>
      </c>
    </row>
    <row r="32" spans="1:19" x14ac:dyDescent="0.3">
      <c r="A32" s="1">
        <v>13</v>
      </c>
      <c r="B32" s="5">
        <v>0.67013888888888884</v>
      </c>
      <c r="C32" s="1" t="s">
        <v>20</v>
      </c>
      <c r="D32" s="1">
        <v>6</v>
      </c>
      <c r="E32" s="1">
        <v>5</v>
      </c>
      <c r="F32" s="1" t="s">
        <v>41</v>
      </c>
      <c r="G32" s="1">
        <v>51.04</v>
      </c>
      <c r="H32" s="1">
        <f>1+COUNTIFS(A:A,A32,G:G,"&gt;"&amp;G32)</f>
        <v>5</v>
      </c>
      <c r="I32" s="2">
        <f>AVERAGEIF(A:A,A32,G:G)</f>
        <v>51.062999999999995</v>
      </c>
      <c r="J32" s="2">
        <f t="shared" si="8"/>
        <v>-2.2999999999996135E-2</v>
      </c>
      <c r="K32" s="2">
        <f t="shared" si="9"/>
        <v>89.977000000000004</v>
      </c>
      <c r="L32" s="2">
        <f t="shared" si="10"/>
        <v>221.10108607606963</v>
      </c>
      <c r="M32" s="2">
        <f>SUMIF(A:A,A32,L:L)</f>
        <v>2893.0700992502525</v>
      </c>
      <c r="N32" s="3">
        <f t="shared" si="11"/>
        <v>7.6424379116623767E-2</v>
      </c>
      <c r="O32" s="6">
        <f t="shared" si="12"/>
        <v>13.084829887515316</v>
      </c>
      <c r="P32" s="3">
        <f t="shared" si="13"/>
        <v>7.6424379116623767E-2</v>
      </c>
      <c r="Q32" s="3">
        <f>IF(ISNUMBER(P32),SUMIF(A:A,A32,P:P),"")</f>
        <v>0.98992455028403836</v>
      </c>
      <c r="R32" s="3">
        <f t="shared" si="14"/>
        <v>7.7202226265320292E-2</v>
      </c>
      <c r="S32" s="7">
        <f t="shared" si="15"/>
        <v>12.952994341941743</v>
      </c>
    </row>
    <row r="33" spans="1:19" x14ac:dyDescent="0.3">
      <c r="A33" s="1">
        <v>13</v>
      </c>
      <c r="B33" s="5">
        <v>0.67013888888888884</v>
      </c>
      <c r="C33" s="1" t="s">
        <v>20</v>
      </c>
      <c r="D33" s="1">
        <v>6</v>
      </c>
      <c r="E33" s="1">
        <v>6</v>
      </c>
      <c r="F33" s="1" t="s">
        <v>42</v>
      </c>
      <c r="G33" s="1">
        <v>51.02</v>
      </c>
      <c r="H33" s="1">
        <f>1+COUNTIFS(A:A,A33,G:G,"&gt;"&amp;G33)</f>
        <v>6</v>
      </c>
      <c r="I33" s="2">
        <f>AVERAGEIF(A:A,A33,G:G)</f>
        <v>51.062999999999995</v>
      </c>
      <c r="J33" s="2">
        <f t="shared" si="8"/>
        <v>-4.2999999999992156E-2</v>
      </c>
      <c r="K33" s="2">
        <f t="shared" si="9"/>
        <v>89.957000000000008</v>
      </c>
      <c r="L33" s="2">
        <f t="shared" si="10"/>
        <v>220.83592390190236</v>
      </c>
      <c r="M33" s="2">
        <f>SUMIF(A:A,A33,L:L)</f>
        <v>2893.0700992502525</v>
      </c>
      <c r="N33" s="3">
        <f t="shared" si="11"/>
        <v>7.6332724865233181E-2</v>
      </c>
      <c r="O33" s="6">
        <f t="shared" si="12"/>
        <v>13.100541108227411</v>
      </c>
      <c r="P33" s="3">
        <f t="shared" si="13"/>
        <v>7.6332724865233181E-2</v>
      </c>
      <c r="Q33" s="3">
        <f>IF(ISNUMBER(P33),SUMIF(A:A,A33,P:P),"")</f>
        <v>0.98992455028403836</v>
      </c>
      <c r="R33" s="3">
        <f t="shared" si="14"/>
        <v>7.7109639157177265E-2</v>
      </c>
      <c r="S33" s="7">
        <f t="shared" si="15"/>
        <v>12.968547265039579</v>
      </c>
    </row>
    <row r="34" spans="1:19" x14ac:dyDescent="0.3">
      <c r="A34" s="1">
        <v>13</v>
      </c>
      <c r="B34" s="5">
        <v>0.67013888888888884</v>
      </c>
      <c r="C34" s="1" t="s">
        <v>20</v>
      </c>
      <c r="D34" s="1">
        <v>6</v>
      </c>
      <c r="E34" s="1">
        <v>1</v>
      </c>
      <c r="F34" s="1" t="s">
        <v>38</v>
      </c>
      <c r="G34" s="1">
        <v>49.82</v>
      </c>
      <c r="H34" s="1">
        <f>1+COUNTIFS(A:A,A34,G:G,"&gt;"&amp;G34)</f>
        <v>7</v>
      </c>
      <c r="I34" s="2">
        <f>AVERAGEIF(A:A,A34,G:G)</f>
        <v>51.062999999999995</v>
      </c>
      <c r="J34" s="2">
        <f t="shared" si="8"/>
        <v>-1.242999999999995</v>
      </c>
      <c r="K34" s="2">
        <f t="shared" si="9"/>
        <v>88.757000000000005</v>
      </c>
      <c r="L34" s="2">
        <f t="shared" si="10"/>
        <v>205.49465009573245</v>
      </c>
      <c r="M34" s="2">
        <f>SUMIF(A:A,A34,L:L)</f>
        <v>2893.0700992502525</v>
      </c>
      <c r="N34" s="3">
        <f t="shared" si="11"/>
        <v>7.1029958848555716E-2</v>
      </c>
      <c r="O34" s="6">
        <f t="shared" si="12"/>
        <v>14.078566512084267</v>
      </c>
      <c r="P34" s="3">
        <f t="shared" si="13"/>
        <v>7.1029958848555716E-2</v>
      </c>
      <c r="Q34" s="3">
        <f>IF(ISNUMBER(P34),SUMIF(A:A,A34,P:P),"")</f>
        <v>0.98992455028403836</v>
      </c>
      <c r="R34" s="3">
        <f t="shared" si="14"/>
        <v>7.1752901600606975E-2</v>
      </c>
      <c r="S34" s="7">
        <f t="shared" si="15"/>
        <v>13.93671862311894</v>
      </c>
    </row>
    <row r="35" spans="1:19" x14ac:dyDescent="0.3">
      <c r="A35" s="1">
        <v>13</v>
      </c>
      <c r="B35" s="5">
        <v>0.67013888888888884</v>
      </c>
      <c r="C35" s="1" t="s">
        <v>20</v>
      </c>
      <c r="D35" s="1">
        <v>6</v>
      </c>
      <c r="E35" s="1">
        <v>9</v>
      </c>
      <c r="F35" s="1" t="s">
        <v>44</v>
      </c>
      <c r="G35" s="1">
        <v>47.71</v>
      </c>
      <c r="H35" s="1">
        <f>1+COUNTIFS(A:A,A35,G:G,"&gt;"&amp;G35)</f>
        <v>8</v>
      </c>
      <c r="I35" s="2">
        <f>AVERAGEIF(A:A,A35,G:G)</f>
        <v>51.062999999999995</v>
      </c>
      <c r="J35" s="2">
        <f t="shared" si="8"/>
        <v>-3.3529999999999944</v>
      </c>
      <c r="K35" s="2">
        <f t="shared" si="9"/>
        <v>86.647000000000006</v>
      </c>
      <c r="L35" s="2">
        <f t="shared" si="10"/>
        <v>181.05846678184867</v>
      </c>
      <c r="M35" s="2">
        <f>SUMIF(A:A,A35,L:L)</f>
        <v>2893.0700992502525</v>
      </c>
      <c r="N35" s="3">
        <f t="shared" si="11"/>
        <v>6.2583504917067337E-2</v>
      </c>
      <c r="O35" s="6">
        <f t="shared" si="12"/>
        <v>15.978651264820533</v>
      </c>
      <c r="P35" s="3">
        <f t="shared" si="13"/>
        <v>6.2583504917067337E-2</v>
      </c>
      <c r="Q35" s="3">
        <f>IF(ISNUMBER(P35),SUMIF(A:A,A35,P:P),"")</f>
        <v>0.98992455028403836</v>
      </c>
      <c r="R35" s="3">
        <f t="shared" si="14"/>
        <v>6.322047968111337E-2</v>
      </c>
      <c r="S35" s="7">
        <f t="shared" si="15"/>
        <v>15.817659167472947</v>
      </c>
    </row>
    <row r="36" spans="1:19" x14ac:dyDescent="0.3">
      <c r="A36" s="1">
        <v>13</v>
      </c>
      <c r="B36" s="5">
        <v>0.67013888888888884</v>
      </c>
      <c r="C36" s="1" t="s">
        <v>20</v>
      </c>
      <c r="D36" s="1">
        <v>6</v>
      </c>
      <c r="E36" s="1">
        <v>7</v>
      </c>
      <c r="F36" s="1" t="s">
        <v>19</v>
      </c>
      <c r="G36" s="1">
        <v>45.02</v>
      </c>
      <c r="H36" s="1">
        <f>1+COUNTIFS(A:A,A36,G:G,"&gt;"&amp;G36)</f>
        <v>9</v>
      </c>
      <c r="I36" s="2">
        <f>AVERAGEIF(A:A,A36,G:G)</f>
        <v>51.062999999999995</v>
      </c>
      <c r="J36" s="2">
        <f t="shared" si="8"/>
        <v>-6.0429999999999922</v>
      </c>
      <c r="K36" s="2">
        <f t="shared" si="9"/>
        <v>83.957000000000008</v>
      </c>
      <c r="L36" s="2">
        <f t="shared" si="10"/>
        <v>154.07199605238097</v>
      </c>
      <c r="M36" s="2">
        <f>SUMIF(A:A,A36,L:L)</f>
        <v>2893.0700992502525</v>
      </c>
      <c r="N36" s="3">
        <f t="shared" si="11"/>
        <v>5.3255535042966699E-2</v>
      </c>
      <c r="O36" s="6">
        <f t="shared" si="12"/>
        <v>18.777390917079277</v>
      </c>
      <c r="P36" s="3">
        <f t="shared" si="13"/>
        <v>5.3255535042966699E-2</v>
      </c>
      <c r="Q36" s="3">
        <f>IF(ISNUMBER(P36),SUMIF(A:A,A36,P:P),"")</f>
        <v>0.98992455028403836</v>
      </c>
      <c r="R36" s="3">
        <f t="shared" si="14"/>
        <v>5.3797569751842328E-2</v>
      </c>
      <c r="S36" s="7">
        <f t="shared" si="15"/>
        <v>18.588200259097288</v>
      </c>
    </row>
    <row r="37" spans="1:19" x14ac:dyDescent="0.3">
      <c r="A37" s="1">
        <v>13</v>
      </c>
      <c r="B37" s="5">
        <v>0.67013888888888884</v>
      </c>
      <c r="C37" s="1" t="s">
        <v>20</v>
      </c>
      <c r="D37" s="1">
        <v>6</v>
      </c>
      <c r="E37" s="1">
        <v>11</v>
      </c>
      <c r="F37" s="1" t="s">
        <v>46</v>
      </c>
      <c r="G37" s="1">
        <v>17.27</v>
      </c>
      <c r="H37" s="1">
        <f>1+COUNTIFS(A:A,A37,G:G,"&gt;"&amp;G37)</f>
        <v>10</v>
      </c>
      <c r="I37" s="2">
        <f>AVERAGEIF(A:A,A37,G:G)</f>
        <v>51.062999999999995</v>
      </c>
      <c r="J37" s="2">
        <f t="shared" si="8"/>
        <v>-33.792999999999992</v>
      </c>
      <c r="K37" s="2">
        <f t="shared" si="9"/>
        <v>56.207000000000008</v>
      </c>
      <c r="L37" s="2">
        <f t="shared" si="10"/>
        <v>29.148982309747307</v>
      </c>
      <c r="M37" s="2">
        <f>SUMIF(A:A,A37,L:L)</f>
        <v>2893.0700992502525</v>
      </c>
      <c r="N37" s="3">
        <f t="shared" si="11"/>
        <v>1.0075449715961375E-2</v>
      </c>
      <c r="O37" s="6">
        <f t="shared" si="12"/>
        <v>99.251152870706619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/>
      <c r="B38" s="5"/>
      <c r="C38" s="1"/>
      <c r="D38" s="1"/>
      <c r="E38" s="1"/>
      <c r="F38" s="1"/>
      <c r="G38" s="1"/>
      <c r="H38" s="1"/>
      <c r="I38" s="2"/>
      <c r="J38" s="2"/>
      <c r="K38" s="2"/>
      <c r="L38" s="2"/>
      <c r="M38" s="2"/>
      <c r="N38" s="3"/>
      <c r="O38" s="6"/>
      <c r="P38" s="3"/>
      <c r="Q38" s="3"/>
      <c r="R38" s="3"/>
      <c r="S38" s="7"/>
    </row>
    <row r="39" spans="1:19" x14ac:dyDescent="0.3">
      <c r="A39" s="1">
        <v>18</v>
      </c>
      <c r="B39" s="5">
        <v>0.69444444444444453</v>
      </c>
      <c r="C39" s="1" t="s">
        <v>20</v>
      </c>
      <c r="D39" s="1">
        <v>7</v>
      </c>
      <c r="E39" s="1">
        <v>1</v>
      </c>
      <c r="F39" s="1" t="s">
        <v>47</v>
      </c>
      <c r="G39" s="1">
        <v>67.290000000000006</v>
      </c>
      <c r="H39" s="1">
        <f>1+COUNTIFS(A:A,A39,G:G,"&gt;"&amp;G39)</f>
        <v>1</v>
      </c>
      <c r="I39" s="2">
        <f>AVERAGEIF(A:A,A39,G:G)</f>
        <v>49.452000000000005</v>
      </c>
      <c r="J39" s="2">
        <f t="shared" ref="J39:J54" si="16">G39-I39</f>
        <v>17.838000000000001</v>
      </c>
      <c r="K39" s="2">
        <f t="shared" ref="K39:K54" si="17">90+J39</f>
        <v>107.83799999999999</v>
      </c>
      <c r="L39" s="2">
        <f t="shared" ref="L39:L54" si="18">EXP(0.06*K39)</f>
        <v>645.66448771393573</v>
      </c>
      <c r="M39" s="2">
        <f>SUMIF(A:A,A39,L:L)</f>
        <v>2698.7153962027683</v>
      </c>
      <c r="N39" s="3">
        <f t="shared" ref="N39:N54" si="19">L39/M39</f>
        <v>0.23924882506040429</v>
      </c>
      <c r="O39" s="6">
        <f t="shared" ref="O39:O54" si="20">1/N39</f>
        <v>4.1797488441062365</v>
      </c>
      <c r="P39" s="3">
        <f t="shared" ref="P39:P54" si="21">IF(O39&gt;21,"",N39)</f>
        <v>0.23924882506040429</v>
      </c>
      <c r="Q39" s="3">
        <f>IF(ISNUMBER(P39),SUMIF(A:A,A39,P:P),"")</f>
        <v>0.96909542845525143</v>
      </c>
      <c r="R39" s="3">
        <f t="shared" ref="R39:R54" si="22">IFERROR(P39*(1/Q39),"")</f>
        <v>0.24687849930503697</v>
      </c>
      <c r="S39" s="7">
        <f t="shared" ref="S39:S54" si="23">IFERROR(1/R39,"")</f>
        <v>4.0505754969144752</v>
      </c>
    </row>
    <row r="40" spans="1:19" x14ac:dyDescent="0.3">
      <c r="A40" s="1">
        <v>18</v>
      </c>
      <c r="B40" s="5">
        <v>0.69444444444444453</v>
      </c>
      <c r="C40" s="1" t="s">
        <v>20</v>
      </c>
      <c r="D40" s="1">
        <v>7</v>
      </c>
      <c r="E40" s="1">
        <v>2</v>
      </c>
      <c r="F40" s="1" t="s">
        <v>48</v>
      </c>
      <c r="G40" s="1">
        <v>65.77</v>
      </c>
      <c r="H40" s="1">
        <f>1+COUNTIFS(A:A,A40,G:G,"&gt;"&amp;G40)</f>
        <v>2</v>
      </c>
      <c r="I40" s="2">
        <f>AVERAGEIF(A:A,A40,G:G)</f>
        <v>49.452000000000005</v>
      </c>
      <c r="J40" s="2">
        <f t="shared" si="16"/>
        <v>16.317999999999991</v>
      </c>
      <c r="K40" s="2">
        <f t="shared" si="17"/>
        <v>106.31799999999998</v>
      </c>
      <c r="L40" s="2">
        <f t="shared" si="18"/>
        <v>589.38522374828437</v>
      </c>
      <c r="M40" s="2">
        <f>SUMIF(A:A,A40,L:L)</f>
        <v>2698.7153962027683</v>
      </c>
      <c r="N40" s="3">
        <f t="shared" si="19"/>
        <v>0.21839473127754774</v>
      </c>
      <c r="O40" s="6">
        <f t="shared" si="20"/>
        <v>4.5788650401512951</v>
      </c>
      <c r="P40" s="3">
        <f t="shared" si="21"/>
        <v>0.21839473127754774</v>
      </c>
      <c r="Q40" s="3">
        <f>IF(ISNUMBER(P40),SUMIF(A:A,A40,P:P),"")</f>
        <v>0.96909542845525143</v>
      </c>
      <c r="R40" s="3">
        <f t="shared" si="22"/>
        <v>0.22535936592505787</v>
      </c>
      <c r="S40" s="7">
        <f t="shared" si="23"/>
        <v>4.4373571779241914</v>
      </c>
    </row>
    <row r="41" spans="1:19" x14ac:dyDescent="0.3">
      <c r="A41" s="1">
        <v>18</v>
      </c>
      <c r="B41" s="5">
        <v>0.69444444444444453</v>
      </c>
      <c r="C41" s="1" t="s">
        <v>20</v>
      </c>
      <c r="D41" s="1">
        <v>7</v>
      </c>
      <c r="E41" s="1">
        <v>9</v>
      </c>
      <c r="F41" s="1" t="s">
        <v>54</v>
      </c>
      <c r="G41" s="1">
        <v>54.81</v>
      </c>
      <c r="H41" s="1">
        <f>1+COUNTIFS(A:A,A41,G:G,"&gt;"&amp;G41)</f>
        <v>3</v>
      </c>
      <c r="I41" s="2">
        <f>AVERAGEIF(A:A,A41,G:G)</f>
        <v>49.452000000000005</v>
      </c>
      <c r="J41" s="2">
        <f t="shared" si="16"/>
        <v>5.357999999999997</v>
      </c>
      <c r="K41" s="2">
        <f t="shared" si="17"/>
        <v>95.358000000000004</v>
      </c>
      <c r="L41" s="2">
        <f t="shared" si="18"/>
        <v>305.356516339557</v>
      </c>
      <c r="M41" s="2">
        <f>SUMIF(A:A,A41,L:L)</f>
        <v>2698.7153962027683</v>
      </c>
      <c r="N41" s="3">
        <f t="shared" si="19"/>
        <v>0.11314883991443091</v>
      </c>
      <c r="O41" s="6">
        <f t="shared" si="20"/>
        <v>8.8379165067556364</v>
      </c>
      <c r="P41" s="3">
        <f t="shared" si="21"/>
        <v>0.11314883991443091</v>
      </c>
      <c r="Q41" s="3">
        <f>IF(ISNUMBER(P41),SUMIF(A:A,A41,P:P),"")</f>
        <v>0.96909542845525143</v>
      </c>
      <c r="R41" s="3">
        <f t="shared" si="22"/>
        <v>0.1167571702353311</v>
      </c>
      <c r="S41" s="7">
        <f t="shared" si="23"/>
        <v>8.5647844837660916</v>
      </c>
    </row>
    <row r="42" spans="1:19" x14ac:dyDescent="0.3">
      <c r="A42" s="1">
        <v>18</v>
      </c>
      <c r="B42" s="5">
        <v>0.69444444444444453</v>
      </c>
      <c r="C42" s="1" t="s">
        <v>20</v>
      </c>
      <c r="D42" s="1">
        <v>7</v>
      </c>
      <c r="E42" s="1">
        <v>7</v>
      </c>
      <c r="F42" s="1" t="s">
        <v>52</v>
      </c>
      <c r="G42" s="1">
        <v>49.98</v>
      </c>
      <c r="H42" s="1">
        <f>1+COUNTIFS(A:A,A42,G:G,"&gt;"&amp;G42)</f>
        <v>4</v>
      </c>
      <c r="I42" s="2">
        <f>AVERAGEIF(A:A,A42,G:G)</f>
        <v>49.452000000000005</v>
      </c>
      <c r="J42" s="2">
        <f t="shared" si="16"/>
        <v>0.52799999999999159</v>
      </c>
      <c r="K42" s="2">
        <f t="shared" si="17"/>
        <v>90.527999999999992</v>
      </c>
      <c r="L42" s="2">
        <f t="shared" si="18"/>
        <v>228.53285830090698</v>
      </c>
      <c r="M42" s="2">
        <f>SUMIF(A:A,A42,L:L)</f>
        <v>2698.7153962027683</v>
      </c>
      <c r="N42" s="3">
        <f t="shared" si="19"/>
        <v>8.4682089346088327E-2</v>
      </c>
      <c r="O42" s="6">
        <f t="shared" si="20"/>
        <v>11.80887254579994</v>
      </c>
      <c r="P42" s="3">
        <f t="shared" si="21"/>
        <v>8.4682089346088327E-2</v>
      </c>
      <c r="Q42" s="3">
        <f>IF(ISNUMBER(P42),SUMIF(A:A,A42,P:P),"")</f>
        <v>0.96909542845525143</v>
      </c>
      <c r="R42" s="3">
        <f t="shared" si="22"/>
        <v>8.7382611515434028E-2</v>
      </c>
      <c r="S42" s="7">
        <f t="shared" si="23"/>
        <v>11.443924399345448</v>
      </c>
    </row>
    <row r="43" spans="1:19" x14ac:dyDescent="0.3">
      <c r="A43" s="1">
        <v>18</v>
      </c>
      <c r="B43" s="5">
        <v>0.69444444444444453</v>
      </c>
      <c r="C43" s="1" t="s">
        <v>20</v>
      </c>
      <c r="D43" s="1">
        <v>7</v>
      </c>
      <c r="E43" s="1">
        <v>5</v>
      </c>
      <c r="F43" s="1" t="s">
        <v>50</v>
      </c>
      <c r="G43" s="1">
        <v>48.26</v>
      </c>
      <c r="H43" s="1">
        <f>1+COUNTIFS(A:A,A43,G:G,"&gt;"&amp;G43)</f>
        <v>5</v>
      </c>
      <c r="I43" s="2">
        <f>AVERAGEIF(A:A,A43,G:G)</f>
        <v>49.452000000000005</v>
      </c>
      <c r="J43" s="2">
        <f t="shared" si="16"/>
        <v>-1.1920000000000073</v>
      </c>
      <c r="K43" s="2">
        <f t="shared" si="17"/>
        <v>88.807999999999993</v>
      </c>
      <c r="L43" s="2">
        <f t="shared" si="18"/>
        <v>206.12442679195567</v>
      </c>
      <c r="M43" s="2">
        <f>SUMIF(A:A,A43,L:L)</f>
        <v>2698.7153962027683</v>
      </c>
      <c r="N43" s="3">
        <f t="shared" si="19"/>
        <v>7.6378719698262126E-2</v>
      </c>
      <c r="O43" s="6">
        <f t="shared" si="20"/>
        <v>13.092652036464463</v>
      </c>
      <c r="P43" s="3">
        <f t="shared" si="21"/>
        <v>7.6378719698262126E-2</v>
      </c>
      <c r="Q43" s="3">
        <f>IF(ISNUMBER(P43),SUMIF(A:A,A43,P:P),"")</f>
        <v>0.96909542845525143</v>
      </c>
      <c r="R43" s="3">
        <f t="shared" si="22"/>
        <v>7.8814446395656448E-2</v>
      </c>
      <c r="S43" s="7">
        <f t="shared" si="23"/>
        <v>12.688029234893047</v>
      </c>
    </row>
    <row r="44" spans="1:19" x14ac:dyDescent="0.3">
      <c r="A44" s="1">
        <v>18</v>
      </c>
      <c r="B44" s="5">
        <v>0.69444444444444453</v>
      </c>
      <c r="C44" s="1" t="s">
        <v>20</v>
      </c>
      <c r="D44" s="1">
        <v>7</v>
      </c>
      <c r="E44" s="1">
        <v>6</v>
      </c>
      <c r="F44" s="1" t="s">
        <v>51</v>
      </c>
      <c r="G44" s="1">
        <v>48.2</v>
      </c>
      <c r="H44" s="1">
        <f>1+COUNTIFS(A:A,A44,G:G,"&gt;"&amp;G44)</f>
        <v>6</v>
      </c>
      <c r="I44" s="2">
        <f>AVERAGEIF(A:A,A44,G:G)</f>
        <v>49.452000000000005</v>
      </c>
      <c r="J44" s="2">
        <f t="shared" si="16"/>
        <v>-1.2520000000000024</v>
      </c>
      <c r="K44" s="2">
        <f t="shared" si="17"/>
        <v>88.74799999999999</v>
      </c>
      <c r="L44" s="2">
        <f t="shared" si="18"/>
        <v>205.38371294040829</v>
      </c>
      <c r="M44" s="2">
        <f>SUMIF(A:A,A44,L:L)</f>
        <v>2698.7153962027683</v>
      </c>
      <c r="N44" s="3">
        <f t="shared" si="19"/>
        <v>7.610425064806528E-2</v>
      </c>
      <c r="O44" s="6">
        <f t="shared" si="20"/>
        <v>13.139870526081081</v>
      </c>
      <c r="P44" s="3">
        <f t="shared" si="21"/>
        <v>7.610425064806528E-2</v>
      </c>
      <c r="Q44" s="3">
        <f>IF(ISNUMBER(P44),SUMIF(A:A,A44,P:P),"")</f>
        <v>0.96909542845525143</v>
      </c>
      <c r="R44" s="3">
        <f t="shared" si="22"/>
        <v>7.8531224493934806E-2</v>
      </c>
      <c r="S44" s="7">
        <f t="shared" si="23"/>
        <v>12.733788457319074</v>
      </c>
    </row>
    <row r="45" spans="1:19" x14ac:dyDescent="0.3">
      <c r="A45" s="1">
        <v>18</v>
      </c>
      <c r="B45" s="5">
        <v>0.69444444444444453</v>
      </c>
      <c r="C45" s="1" t="s">
        <v>20</v>
      </c>
      <c r="D45" s="1">
        <v>7</v>
      </c>
      <c r="E45" s="1">
        <v>3</v>
      </c>
      <c r="F45" s="1" t="s">
        <v>49</v>
      </c>
      <c r="G45" s="1">
        <v>43.43</v>
      </c>
      <c r="H45" s="1">
        <f>1+COUNTIFS(A:A,A45,G:G,"&gt;"&amp;G45)</f>
        <v>7</v>
      </c>
      <c r="I45" s="2">
        <f>AVERAGEIF(A:A,A45,G:G)</f>
        <v>49.452000000000005</v>
      </c>
      <c r="J45" s="2">
        <f t="shared" si="16"/>
        <v>-6.0220000000000056</v>
      </c>
      <c r="K45" s="2">
        <f t="shared" si="17"/>
        <v>83.977999999999994</v>
      </c>
      <c r="L45" s="2">
        <f t="shared" si="18"/>
        <v>154.2662491211405</v>
      </c>
      <c r="M45" s="2">
        <f>SUMIF(A:A,A45,L:L)</f>
        <v>2698.7153962027683</v>
      </c>
      <c r="N45" s="3">
        <f t="shared" si="19"/>
        <v>5.7162844714267046E-2</v>
      </c>
      <c r="O45" s="6">
        <f t="shared" si="20"/>
        <v>17.493880946593514</v>
      </c>
      <c r="P45" s="3">
        <f t="shared" si="21"/>
        <v>5.7162844714267046E-2</v>
      </c>
      <c r="Q45" s="3">
        <f>IF(ISNUMBER(P45),SUMIF(A:A,A45,P:P),"")</f>
        <v>0.96909542845525143</v>
      </c>
      <c r="R45" s="3">
        <f t="shared" si="22"/>
        <v>5.8985774812069063E-2</v>
      </c>
      <c r="S45" s="7">
        <f t="shared" si="23"/>
        <v>16.953240051284201</v>
      </c>
    </row>
    <row r="46" spans="1:19" x14ac:dyDescent="0.3">
      <c r="A46" s="1">
        <v>18</v>
      </c>
      <c r="B46" s="5">
        <v>0.69444444444444453</v>
      </c>
      <c r="C46" s="1" t="s">
        <v>20</v>
      </c>
      <c r="D46" s="1">
        <v>7</v>
      </c>
      <c r="E46" s="1">
        <v>8</v>
      </c>
      <c r="F46" s="1" t="s">
        <v>53</v>
      </c>
      <c r="G46" s="1">
        <v>43.07</v>
      </c>
      <c r="H46" s="1">
        <f>1+COUNTIFS(A:A,A46,G:G,"&gt;"&amp;G46)</f>
        <v>8</v>
      </c>
      <c r="I46" s="2">
        <f>AVERAGEIF(A:A,A46,G:G)</f>
        <v>49.452000000000005</v>
      </c>
      <c r="J46" s="2">
        <f t="shared" si="16"/>
        <v>-6.382000000000005</v>
      </c>
      <c r="K46" s="2">
        <f t="shared" si="17"/>
        <v>83.617999999999995</v>
      </c>
      <c r="L46" s="2">
        <f t="shared" si="18"/>
        <v>150.96982765581927</v>
      </c>
      <c r="M46" s="2">
        <f>SUMIF(A:A,A46,L:L)</f>
        <v>2698.7153962027683</v>
      </c>
      <c r="N46" s="3">
        <f t="shared" si="19"/>
        <v>5.594136672145629E-2</v>
      </c>
      <c r="O46" s="6">
        <f t="shared" si="20"/>
        <v>17.875859289945634</v>
      </c>
      <c r="P46" s="3">
        <f t="shared" si="21"/>
        <v>5.594136672145629E-2</v>
      </c>
      <c r="Q46" s="3">
        <f>IF(ISNUMBER(P46),SUMIF(A:A,A46,P:P),"")</f>
        <v>0.96909542845525143</v>
      </c>
      <c r="R46" s="3">
        <f t="shared" si="22"/>
        <v>5.7725343736919114E-2</v>
      </c>
      <c r="S46" s="7">
        <f t="shared" si="23"/>
        <v>17.32341351759565</v>
      </c>
    </row>
    <row r="47" spans="1:19" x14ac:dyDescent="0.3">
      <c r="A47" s="1">
        <v>18</v>
      </c>
      <c r="B47" s="5">
        <v>0.69444444444444453</v>
      </c>
      <c r="C47" s="1" t="s">
        <v>20</v>
      </c>
      <c r="D47" s="1">
        <v>7</v>
      </c>
      <c r="E47" s="1">
        <v>10</v>
      </c>
      <c r="F47" s="1" t="s">
        <v>55</v>
      </c>
      <c r="G47" s="1">
        <v>40.53</v>
      </c>
      <c r="H47" s="1">
        <f>1+COUNTIFS(A:A,A47,G:G,"&gt;"&amp;G47)</f>
        <v>9</v>
      </c>
      <c r="I47" s="2">
        <f>AVERAGEIF(A:A,A47,G:G)</f>
        <v>49.452000000000005</v>
      </c>
      <c r="J47" s="2">
        <f t="shared" si="16"/>
        <v>-8.9220000000000041</v>
      </c>
      <c r="K47" s="2">
        <f t="shared" si="17"/>
        <v>81.078000000000003</v>
      </c>
      <c r="L47" s="2">
        <f t="shared" si="18"/>
        <v>129.62945054989717</v>
      </c>
      <c r="M47" s="2">
        <f>SUMIF(A:A,A47,L:L)</f>
        <v>2698.7153962027683</v>
      </c>
      <c r="N47" s="3">
        <f t="shared" si="19"/>
        <v>4.8033761074729293E-2</v>
      </c>
      <c r="O47" s="6">
        <f t="shared" si="20"/>
        <v>20.818690388292392</v>
      </c>
      <c r="P47" s="3">
        <f t="shared" si="21"/>
        <v>4.8033761074729293E-2</v>
      </c>
      <c r="Q47" s="3">
        <f>IF(ISNUMBER(P47),SUMIF(A:A,A47,P:P),"")</f>
        <v>0.96909542845525143</v>
      </c>
      <c r="R47" s="3">
        <f t="shared" si="22"/>
        <v>4.9565563580560509E-2</v>
      </c>
      <c r="S47" s="7">
        <f t="shared" si="23"/>
        <v>20.175297681719442</v>
      </c>
    </row>
    <row r="48" spans="1:19" x14ac:dyDescent="0.3">
      <c r="A48" s="1">
        <v>18</v>
      </c>
      <c r="B48" s="5">
        <v>0.69444444444444453</v>
      </c>
      <c r="C48" s="1" t="s">
        <v>20</v>
      </c>
      <c r="D48" s="1">
        <v>7</v>
      </c>
      <c r="E48" s="1">
        <v>11</v>
      </c>
      <c r="F48" s="1" t="s">
        <v>56</v>
      </c>
      <c r="G48" s="1">
        <v>33.18</v>
      </c>
      <c r="H48" s="1">
        <f>1+COUNTIFS(A:A,A48,G:G,"&gt;"&amp;G48)</f>
        <v>10</v>
      </c>
      <c r="I48" s="2">
        <f>AVERAGEIF(A:A,A48,G:G)</f>
        <v>49.452000000000005</v>
      </c>
      <c r="J48" s="2">
        <f t="shared" si="16"/>
        <v>-16.272000000000006</v>
      </c>
      <c r="K48" s="2">
        <f t="shared" si="17"/>
        <v>73.727999999999994</v>
      </c>
      <c r="L48" s="2">
        <f t="shared" si="18"/>
        <v>83.402643040863467</v>
      </c>
      <c r="M48" s="2">
        <f>SUMIF(A:A,A48,L:L)</f>
        <v>2698.7153962027683</v>
      </c>
      <c r="N48" s="3">
        <f t="shared" si="19"/>
        <v>3.0904571544748766E-2</v>
      </c>
      <c r="O48" s="6">
        <f t="shared" si="20"/>
        <v>32.35767234475437</v>
      </c>
      <c r="P48" s="3" t="str">
        <f t="shared" si="21"/>
        <v/>
      </c>
      <c r="Q48" s="3" t="str">
        <f>IF(ISNUMBER(P48),SUMIF(A:A,A48,P:P),"")</f>
        <v/>
      </c>
      <c r="R48" s="3" t="str">
        <f t="shared" si="22"/>
        <v/>
      </c>
      <c r="S48" s="7" t="str">
        <f t="shared" si="23"/>
        <v/>
      </c>
    </row>
    <row r="49" spans="1:19" x14ac:dyDescent="0.3">
      <c r="A49" s="1"/>
      <c r="B49" s="5"/>
      <c r="C49" s="1"/>
      <c r="D49" s="1"/>
      <c r="E49" s="1"/>
      <c r="F49" s="1"/>
      <c r="G49" s="1"/>
      <c r="H49" s="1"/>
      <c r="I49" s="2"/>
      <c r="J49" s="2"/>
      <c r="K49" s="2"/>
      <c r="L49" s="2"/>
      <c r="M49" s="2"/>
      <c r="N49" s="3"/>
      <c r="O49" s="6"/>
      <c r="P49" s="3"/>
      <c r="Q49" s="3"/>
      <c r="R49" s="3"/>
      <c r="S49" s="7"/>
    </row>
    <row r="50" spans="1:19" x14ac:dyDescent="0.3">
      <c r="A50" s="1">
        <v>22</v>
      </c>
      <c r="B50" s="5">
        <v>0.71875</v>
      </c>
      <c r="C50" s="1" t="s">
        <v>20</v>
      </c>
      <c r="D50" s="1">
        <v>8</v>
      </c>
      <c r="E50" s="1">
        <v>8</v>
      </c>
      <c r="F50" s="1" t="s">
        <v>62</v>
      </c>
      <c r="G50" s="1">
        <v>61.87</v>
      </c>
      <c r="H50" s="1">
        <f>1+COUNTIFS(A:A,A50,G:G,"&gt;"&amp;G50)</f>
        <v>1</v>
      </c>
      <c r="I50" s="2">
        <f>AVERAGEIF(A:A,A50,G:G)</f>
        <v>49.016000000000005</v>
      </c>
      <c r="J50" s="2">
        <f t="shared" si="16"/>
        <v>12.853999999999992</v>
      </c>
      <c r="K50" s="2">
        <f t="shared" si="17"/>
        <v>102.85399999999998</v>
      </c>
      <c r="L50" s="2">
        <f t="shared" si="18"/>
        <v>478.77942464229011</v>
      </c>
      <c r="M50" s="2">
        <f>SUMIF(A:A,A50,L:L)</f>
        <v>2579.1675041788412</v>
      </c>
      <c r="N50" s="3">
        <f t="shared" si="19"/>
        <v>0.18563331922667214</v>
      </c>
      <c r="O50" s="6">
        <f t="shared" si="20"/>
        <v>5.386963957579864</v>
      </c>
      <c r="P50" s="3">
        <f t="shared" si="21"/>
        <v>0.18563331922667214</v>
      </c>
      <c r="Q50" s="3">
        <f>IF(ISNUMBER(P50),SUMIF(A:A,A50,P:P),"")</f>
        <v>0.93202261679266207</v>
      </c>
      <c r="R50" s="3">
        <f t="shared" si="22"/>
        <v>0.19917254783525082</v>
      </c>
      <c r="S50" s="7">
        <f t="shared" si="23"/>
        <v>5.0207722443113401</v>
      </c>
    </row>
    <row r="51" spans="1:19" x14ac:dyDescent="0.3">
      <c r="A51" s="1">
        <v>22</v>
      </c>
      <c r="B51" s="5">
        <v>0.71875</v>
      </c>
      <c r="C51" s="1" t="s">
        <v>20</v>
      </c>
      <c r="D51" s="1">
        <v>8</v>
      </c>
      <c r="E51" s="1">
        <v>4</v>
      </c>
      <c r="F51" s="1" t="s">
        <v>59</v>
      </c>
      <c r="G51" s="1">
        <v>60.8</v>
      </c>
      <c r="H51" s="1">
        <f>1+COUNTIFS(A:A,A51,G:G,"&gt;"&amp;G51)</f>
        <v>2</v>
      </c>
      <c r="I51" s="2">
        <f>AVERAGEIF(A:A,A51,G:G)</f>
        <v>49.016000000000005</v>
      </c>
      <c r="J51" s="2">
        <f t="shared" si="16"/>
        <v>11.783999999999992</v>
      </c>
      <c r="K51" s="2">
        <f t="shared" si="17"/>
        <v>101.78399999999999</v>
      </c>
      <c r="L51" s="2">
        <f t="shared" si="18"/>
        <v>449.00768346946819</v>
      </c>
      <c r="M51" s="2">
        <f>SUMIF(A:A,A51,L:L)</f>
        <v>2579.1675041788412</v>
      </c>
      <c r="N51" s="3">
        <f t="shared" si="19"/>
        <v>0.17409016000006711</v>
      </c>
      <c r="O51" s="6">
        <f t="shared" si="20"/>
        <v>5.7441500427112855</v>
      </c>
      <c r="P51" s="3">
        <f t="shared" si="21"/>
        <v>0.17409016000006711</v>
      </c>
      <c r="Q51" s="3">
        <f>IF(ISNUMBER(P51),SUMIF(A:A,A51,P:P),"")</f>
        <v>0.93202261679266207</v>
      </c>
      <c r="R51" s="3">
        <f t="shared" si="22"/>
        <v>0.18678748440585882</v>
      </c>
      <c r="S51" s="7">
        <f t="shared" si="23"/>
        <v>5.3536777540574541</v>
      </c>
    </row>
    <row r="52" spans="1:19" x14ac:dyDescent="0.3">
      <c r="A52" s="1">
        <v>22</v>
      </c>
      <c r="B52" s="5">
        <v>0.71875</v>
      </c>
      <c r="C52" s="1" t="s">
        <v>20</v>
      </c>
      <c r="D52" s="1">
        <v>8</v>
      </c>
      <c r="E52" s="1">
        <v>3</v>
      </c>
      <c r="F52" s="1" t="s">
        <v>58</v>
      </c>
      <c r="G52" s="1">
        <v>54.12</v>
      </c>
      <c r="H52" s="1">
        <f>1+COUNTIFS(A:A,A52,G:G,"&gt;"&amp;G52)</f>
        <v>3</v>
      </c>
      <c r="I52" s="2">
        <f>AVERAGEIF(A:A,A52,G:G)</f>
        <v>49.016000000000005</v>
      </c>
      <c r="J52" s="2">
        <f t="shared" si="16"/>
        <v>5.1039999999999921</v>
      </c>
      <c r="K52" s="2">
        <f t="shared" si="17"/>
        <v>95.103999999999985</v>
      </c>
      <c r="L52" s="2">
        <f t="shared" si="18"/>
        <v>300.73816426032067</v>
      </c>
      <c r="M52" s="2">
        <f>SUMIF(A:A,A52,L:L)</f>
        <v>2579.1675041788412</v>
      </c>
      <c r="N52" s="3">
        <f t="shared" si="19"/>
        <v>0.11660280449914791</v>
      </c>
      <c r="O52" s="6">
        <f t="shared" si="20"/>
        <v>8.5761230554905534</v>
      </c>
      <c r="P52" s="3">
        <f t="shared" si="21"/>
        <v>0.11660280449914791</v>
      </c>
      <c r="Q52" s="3">
        <f>IF(ISNUMBER(P52),SUMIF(A:A,A52,P:P),"")</f>
        <v>0.93202261679266207</v>
      </c>
      <c r="R52" s="3">
        <f t="shared" si="22"/>
        <v>0.12510726928538407</v>
      </c>
      <c r="S52" s="7">
        <f t="shared" si="23"/>
        <v>7.993140652114187</v>
      </c>
    </row>
    <row r="53" spans="1:19" x14ac:dyDescent="0.3">
      <c r="A53" s="1">
        <v>22</v>
      </c>
      <c r="B53" s="5">
        <v>0.71875</v>
      </c>
      <c r="C53" s="1" t="s">
        <v>20</v>
      </c>
      <c r="D53" s="1">
        <v>8</v>
      </c>
      <c r="E53" s="1">
        <v>2</v>
      </c>
      <c r="F53" s="1" t="s">
        <v>57</v>
      </c>
      <c r="G53" s="1">
        <v>53.48</v>
      </c>
      <c r="H53" s="1">
        <f>1+COUNTIFS(A:A,A53,G:G,"&gt;"&amp;G53)</f>
        <v>4</v>
      </c>
      <c r="I53" s="2">
        <f>AVERAGEIF(A:A,A53,G:G)</f>
        <v>49.016000000000005</v>
      </c>
      <c r="J53" s="2">
        <f t="shared" si="16"/>
        <v>4.4639999999999915</v>
      </c>
      <c r="K53" s="2">
        <f t="shared" si="17"/>
        <v>94.463999999999999</v>
      </c>
      <c r="L53" s="2">
        <f t="shared" si="18"/>
        <v>289.40873590312668</v>
      </c>
      <c r="M53" s="2">
        <f>SUMIF(A:A,A53,L:L)</f>
        <v>2579.1675041788412</v>
      </c>
      <c r="N53" s="3">
        <f t="shared" si="19"/>
        <v>0.11221013580320717</v>
      </c>
      <c r="O53" s="6">
        <f t="shared" si="20"/>
        <v>8.9118509022552868</v>
      </c>
      <c r="P53" s="3">
        <f t="shared" si="21"/>
        <v>0.11221013580320717</v>
      </c>
      <c r="Q53" s="3">
        <f>IF(ISNUMBER(P53),SUMIF(A:A,A53,P:P),"")</f>
        <v>0.93202261679266207</v>
      </c>
      <c r="R53" s="3">
        <f t="shared" si="22"/>
        <v>0.12039421981984956</v>
      </c>
      <c r="S53" s="7">
        <f t="shared" si="23"/>
        <v>8.3060465983860183</v>
      </c>
    </row>
    <row r="54" spans="1:19" x14ac:dyDescent="0.3">
      <c r="A54" s="1">
        <v>22</v>
      </c>
      <c r="B54" s="5">
        <v>0.71875</v>
      </c>
      <c r="C54" s="1" t="s">
        <v>20</v>
      </c>
      <c r="D54" s="1">
        <v>8</v>
      </c>
      <c r="E54" s="1">
        <v>9</v>
      </c>
      <c r="F54" s="1" t="s">
        <v>63</v>
      </c>
      <c r="G54" s="1">
        <v>52.49</v>
      </c>
      <c r="H54" s="1">
        <f>1+COUNTIFS(A:A,A54,G:G,"&gt;"&amp;G54)</f>
        <v>5</v>
      </c>
      <c r="I54" s="2">
        <f>AVERAGEIF(A:A,A54,G:G)</f>
        <v>49.016000000000005</v>
      </c>
      <c r="J54" s="2">
        <f t="shared" si="16"/>
        <v>3.4739999999999966</v>
      </c>
      <c r="K54" s="2">
        <f t="shared" si="17"/>
        <v>93.47399999999999</v>
      </c>
      <c r="L54" s="2">
        <f t="shared" si="18"/>
        <v>272.71846518261708</v>
      </c>
      <c r="M54" s="2">
        <f>SUMIF(A:A,A54,L:L)</f>
        <v>2579.1675041788412</v>
      </c>
      <c r="N54" s="3">
        <f t="shared" si="19"/>
        <v>0.105738950549257</v>
      </c>
      <c r="O54" s="6">
        <f t="shared" si="20"/>
        <v>9.4572529309732847</v>
      </c>
      <c r="P54" s="3">
        <f t="shared" si="21"/>
        <v>0.105738950549257</v>
      </c>
      <c r="Q54" s="3">
        <f>IF(ISNUMBER(P54),SUMIF(A:A,A54,P:P),"")</f>
        <v>0.93202261679266207</v>
      </c>
      <c r="R54" s="3">
        <f t="shared" si="22"/>
        <v>0.11345105649166849</v>
      </c>
      <c r="S54" s="7">
        <f t="shared" si="23"/>
        <v>8.8143736243957935</v>
      </c>
    </row>
    <row r="55" spans="1:19" x14ac:dyDescent="0.3">
      <c r="A55" s="1">
        <v>22</v>
      </c>
      <c r="B55" s="5">
        <v>0.71875</v>
      </c>
      <c r="C55" s="1" t="s">
        <v>20</v>
      </c>
      <c r="D55" s="1">
        <v>8</v>
      </c>
      <c r="E55" s="1">
        <v>10</v>
      </c>
      <c r="F55" s="1" t="s">
        <v>64</v>
      </c>
      <c r="G55" s="1">
        <v>50.62</v>
      </c>
      <c r="H55" s="1">
        <f>1+COUNTIFS(A:A,A55,G:G,"&gt;"&amp;G55)</f>
        <v>6</v>
      </c>
      <c r="I55" s="2">
        <f>AVERAGEIF(A:A,A55,G:G)</f>
        <v>49.016000000000005</v>
      </c>
      <c r="J55" s="2">
        <f t="shared" ref="J55:J59" si="24">G55-I55</f>
        <v>1.6039999999999921</v>
      </c>
      <c r="K55" s="2">
        <f t="shared" ref="K55:K59" si="25">90+J55</f>
        <v>91.603999999999985</v>
      </c>
      <c r="L55" s="2">
        <f t="shared" ref="L55:L59" si="26">EXP(0.06*K55)</f>
        <v>243.77361811141009</v>
      </c>
      <c r="M55" s="2">
        <f>SUMIF(A:A,A55,L:L)</f>
        <v>2579.1675041788412</v>
      </c>
      <c r="N55" s="3">
        <f t="shared" ref="N55:N59" si="27">L55/M55</f>
        <v>9.4516396362950866E-2</v>
      </c>
      <c r="O55" s="6">
        <f t="shared" ref="O55:O59" si="28">1/N55</f>
        <v>10.580174853047891</v>
      </c>
      <c r="P55" s="3">
        <f t="shared" ref="P55:P59" si="29">IF(O55&gt;21,"",N55)</f>
        <v>9.4516396362950866E-2</v>
      </c>
      <c r="Q55" s="3">
        <f>IF(ISNUMBER(P55),SUMIF(A:A,A55,P:P),"")</f>
        <v>0.93202261679266207</v>
      </c>
      <c r="R55" s="3">
        <f t="shared" ref="R55:R59" si="30">IFERROR(P55*(1/Q55),"")</f>
        <v>0.10140998153908211</v>
      </c>
      <c r="S55" s="7">
        <f t="shared" ref="S55:S59" si="31">IFERROR(1/R55,"")</f>
        <v>9.8609622526616167</v>
      </c>
    </row>
    <row r="56" spans="1:19" x14ac:dyDescent="0.3">
      <c r="A56" s="1">
        <v>22</v>
      </c>
      <c r="B56" s="5">
        <v>0.71875</v>
      </c>
      <c r="C56" s="1" t="s">
        <v>20</v>
      </c>
      <c r="D56" s="1">
        <v>8</v>
      </c>
      <c r="E56" s="1">
        <v>6</v>
      </c>
      <c r="F56" s="1" t="s">
        <v>60</v>
      </c>
      <c r="G56" s="1">
        <v>49.37</v>
      </c>
      <c r="H56" s="1">
        <f>1+COUNTIFS(A:A,A56,G:G,"&gt;"&amp;G56)</f>
        <v>7</v>
      </c>
      <c r="I56" s="2">
        <f>AVERAGEIF(A:A,A56,G:G)</f>
        <v>49.016000000000005</v>
      </c>
      <c r="J56" s="2">
        <f t="shared" si="24"/>
        <v>0.3539999999999921</v>
      </c>
      <c r="K56" s="2">
        <f t="shared" si="25"/>
        <v>90.353999999999985</v>
      </c>
      <c r="L56" s="2">
        <f t="shared" si="26"/>
        <v>226.15938634160503</v>
      </c>
      <c r="M56" s="2">
        <f>SUMIF(A:A,A56,L:L)</f>
        <v>2579.1675041788412</v>
      </c>
      <c r="N56" s="3">
        <f t="shared" si="27"/>
        <v>8.7686971076975456E-2</v>
      </c>
      <c r="O56" s="6">
        <f t="shared" si="28"/>
        <v>11.404202787688449</v>
      </c>
      <c r="P56" s="3">
        <f t="shared" si="29"/>
        <v>8.7686971076975456E-2</v>
      </c>
      <c r="Q56" s="3">
        <f>IF(ISNUMBER(P56),SUMIF(A:A,A56,P:P),"")</f>
        <v>0.93202261679266207</v>
      </c>
      <c r="R56" s="3">
        <f t="shared" si="30"/>
        <v>9.4082449821582301E-2</v>
      </c>
      <c r="S56" s="7">
        <f t="shared" si="31"/>
        <v>10.62897492461556</v>
      </c>
    </row>
    <row r="57" spans="1:19" x14ac:dyDescent="0.3">
      <c r="A57" s="1">
        <v>22</v>
      </c>
      <c r="B57" s="5">
        <v>0.71875</v>
      </c>
      <c r="C57" s="1" t="s">
        <v>20</v>
      </c>
      <c r="D57" s="1">
        <v>8</v>
      </c>
      <c r="E57" s="1">
        <v>7</v>
      </c>
      <c r="F57" s="1" t="s">
        <v>61</v>
      </c>
      <c r="G57" s="1">
        <v>41.76</v>
      </c>
      <c r="H57" s="1">
        <f>1+COUNTIFS(A:A,A57,G:G,"&gt;"&amp;G57)</f>
        <v>8</v>
      </c>
      <c r="I57" s="2">
        <f>AVERAGEIF(A:A,A57,G:G)</f>
        <v>49.016000000000005</v>
      </c>
      <c r="J57" s="2">
        <f t="shared" si="24"/>
        <v>-7.2560000000000073</v>
      </c>
      <c r="K57" s="2">
        <f t="shared" si="25"/>
        <v>82.744</v>
      </c>
      <c r="L57" s="2">
        <f t="shared" si="26"/>
        <v>143.25696848052533</v>
      </c>
      <c r="M57" s="2">
        <f>SUMIF(A:A,A57,L:L)</f>
        <v>2579.1675041788412</v>
      </c>
      <c r="N57" s="3">
        <f t="shared" si="27"/>
        <v>5.5543879274384575E-2</v>
      </c>
      <c r="O57" s="6">
        <f t="shared" si="28"/>
        <v>18.003783910375425</v>
      </c>
      <c r="P57" s="3">
        <f t="shared" si="29"/>
        <v>5.5543879274384575E-2</v>
      </c>
      <c r="Q57" s="3">
        <f>IF(ISNUMBER(P57),SUMIF(A:A,A57,P:P),"")</f>
        <v>0.93202261679266207</v>
      </c>
      <c r="R57" s="3">
        <f t="shared" si="30"/>
        <v>5.9594990801323952E-2</v>
      </c>
      <c r="S57" s="7">
        <f t="shared" si="31"/>
        <v>16.779933792317728</v>
      </c>
    </row>
    <row r="58" spans="1:19" x14ac:dyDescent="0.3">
      <c r="A58" s="1">
        <v>22</v>
      </c>
      <c r="B58" s="5">
        <v>0.71875</v>
      </c>
      <c r="C58" s="1" t="s">
        <v>20</v>
      </c>
      <c r="D58" s="1">
        <v>8</v>
      </c>
      <c r="E58" s="1">
        <v>12</v>
      </c>
      <c r="F58" s="1" t="s">
        <v>66</v>
      </c>
      <c r="G58" s="1">
        <v>37.86</v>
      </c>
      <c r="H58" s="1">
        <f>1+COUNTIFS(A:A,A58,G:G,"&gt;"&amp;G58)</f>
        <v>9</v>
      </c>
      <c r="I58" s="2">
        <f>AVERAGEIF(A:A,A58,G:G)</f>
        <v>49.016000000000005</v>
      </c>
      <c r="J58" s="2">
        <f t="shared" si="24"/>
        <v>-11.156000000000006</v>
      </c>
      <c r="K58" s="2">
        <f t="shared" si="25"/>
        <v>78.843999999999994</v>
      </c>
      <c r="L58" s="2">
        <f t="shared" si="26"/>
        <v>113.36809471644484</v>
      </c>
      <c r="M58" s="2">
        <f>SUMIF(A:A,A58,L:L)</f>
        <v>2579.1675041788412</v>
      </c>
      <c r="N58" s="3">
        <f t="shared" si="27"/>
        <v>4.395530516446202E-2</v>
      </c>
      <c r="O58" s="6">
        <f t="shared" si="28"/>
        <v>22.750382377244936</v>
      </c>
      <c r="P58" s="3" t="str">
        <f t="shared" si="29"/>
        <v/>
      </c>
      <c r="Q58" s="3" t="str">
        <f>IF(ISNUMBER(P58),SUMIF(A:A,A58,P:P),"")</f>
        <v/>
      </c>
      <c r="R58" s="3" t="str">
        <f t="shared" si="30"/>
        <v/>
      </c>
      <c r="S58" s="7" t="str">
        <f t="shared" si="31"/>
        <v/>
      </c>
    </row>
    <row r="59" spans="1:19" x14ac:dyDescent="0.3">
      <c r="A59" s="1">
        <v>22</v>
      </c>
      <c r="B59" s="5">
        <v>0.71875</v>
      </c>
      <c r="C59" s="1" t="s">
        <v>20</v>
      </c>
      <c r="D59" s="1">
        <v>8</v>
      </c>
      <c r="E59" s="1">
        <v>11</v>
      </c>
      <c r="F59" s="1" t="s">
        <v>65</v>
      </c>
      <c r="G59" s="1">
        <v>27.79</v>
      </c>
      <c r="H59" s="1">
        <f>1+COUNTIFS(A:A,A59,G:G,"&gt;"&amp;G59)</f>
        <v>10</v>
      </c>
      <c r="I59" s="2">
        <f>AVERAGEIF(A:A,A59,G:G)</f>
        <v>49.016000000000005</v>
      </c>
      <c r="J59" s="2">
        <f t="shared" si="24"/>
        <v>-21.226000000000006</v>
      </c>
      <c r="K59" s="2">
        <f t="shared" si="25"/>
        <v>68.774000000000001</v>
      </c>
      <c r="L59" s="2">
        <f t="shared" si="26"/>
        <v>61.956963071033492</v>
      </c>
      <c r="M59" s="2">
        <f>SUMIF(A:A,A59,L:L)</f>
        <v>2579.1675041788412</v>
      </c>
      <c r="N59" s="3">
        <f t="shared" si="27"/>
        <v>2.4022078042875868E-2</v>
      </c>
      <c r="O59" s="6">
        <f t="shared" si="28"/>
        <v>41.628371959126412</v>
      </c>
      <c r="P59" s="3" t="str">
        <f t="shared" si="29"/>
        <v/>
      </c>
      <c r="Q59" s="3" t="str">
        <f>IF(ISNUMBER(P59),SUMIF(A:A,A59,P:P),"")</f>
        <v/>
      </c>
      <c r="R59" s="3" t="str">
        <f t="shared" si="30"/>
        <v/>
      </c>
      <c r="S59" s="7" t="str">
        <f t="shared" si="31"/>
        <v/>
      </c>
    </row>
  </sheetData>
  <autoFilter ref="A8:S26" xr:uid="{00000000-0009-0000-0000-000000000000}"/>
  <sortState xmlns:xlrd2="http://schemas.microsoft.com/office/spreadsheetml/2017/richdata2" ref="A9:T59">
    <sortCondition ref="B9:B59"/>
    <sortCondition ref="H9:H59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8:G1048576 G8"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:G27"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08092022 -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2022-09-07T23:04:00Z</cp:lastPrinted>
  <dcterms:created xsi:type="dcterms:W3CDTF">2016-03-11T05:58:01Z</dcterms:created>
  <dcterms:modified xsi:type="dcterms:W3CDTF">2022-09-07T23:04:13Z</dcterms:modified>
</cp:coreProperties>
</file>