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AABF481-BD44-46CC-B34B-A8D29D5B6F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7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27072022 - PREMIUM'!$A$7:$S$36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 s="1"/>
  <c r="K18" i="1" s="1"/>
  <c r="L18" i="1" s="1"/>
  <c r="H81" i="1"/>
  <c r="I81" i="1"/>
  <c r="J81" i="1" s="1"/>
  <c r="K81" i="1" s="1"/>
  <c r="L81" i="1" s="1"/>
  <c r="H76" i="1"/>
  <c r="I76" i="1"/>
  <c r="J76" i="1" s="1"/>
  <c r="K76" i="1" s="1"/>
  <c r="L76" i="1" s="1"/>
  <c r="H79" i="1"/>
  <c r="I79" i="1"/>
  <c r="J79" i="1" s="1"/>
  <c r="K79" i="1" s="1"/>
  <c r="L79" i="1" s="1"/>
  <c r="H73" i="1"/>
  <c r="I73" i="1"/>
  <c r="J73" i="1" s="1"/>
  <c r="K73" i="1" s="1"/>
  <c r="L73" i="1" s="1"/>
  <c r="H75" i="1"/>
  <c r="I75" i="1"/>
  <c r="J75" i="1" s="1"/>
  <c r="K75" i="1" s="1"/>
  <c r="L75" i="1" s="1"/>
  <c r="H77" i="1"/>
  <c r="I77" i="1"/>
  <c r="J77" i="1" s="1"/>
  <c r="K77" i="1" s="1"/>
  <c r="L77" i="1" s="1"/>
  <c r="H78" i="1"/>
  <c r="I78" i="1"/>
  <c r="J78" i="1" s="1"/>
  <c r="K78" i="1" s="1"/>
  <c r="L78" i="1" s="1"/>
  <c r="H82" i="1"/>
  <c r="I82" i="1"/>
  <c r="J82" i="1" s="1"/>
  <c r="K82" i="1" s="1"/>
  <c r="L82" i="1" s="1"/>
  <c r="H74" i="1"/>
  <c r="I74" i="1"/>
  <c r="J74" i="1" s="1"/>
  <c r="K74" i="1" s="1"/>
  <c r="L74" i="1" s="1"/>
  <c r="H80" i="1"/>
  <c r="I80" i="1"/>
  <c r="J80" i="1" s="1"/>
  <c r="K80" i="1" s="1"/>
  <c r="L80" i="1" s="1"/>
  <c r="H84" i="1"/>
  <c r="I84" i="1"/>
  <c r="J84" i="1" s="1"/>
  <c r="K84" i="1" s="1"/>
  <c r="L84" i="1" s="1"/>
  <c r="H83" i="1"/>
  <c r="I83" i="1"/>
  <c r="J83" i="1" s="1"/>
  <c r="K83" i="1" s="1"/>
  <c r="L83" i="1" s="1"/>
  <c r="H70" i="1"/>
  <c r="I70" i="1"/>
  <c r="J70" i="1" s="1"/>
  <c r="K70" i="1" s="1"/>
  <c r="L70" i="1" s="1"/>
  <c r="H68" i="1"/>
  <c r="I68" i="1"/>
  <c r="J68" i="1" s="1"/>
  <c r="K68" i="1" s="1"/>
  <c r="L68" i="1" s="1"/>
  <c r="H67" i="1"/>
  <c r="I67" i="1"/>
  <c r="J67" i="1" s="1"/>
  <c r="K67" i="1" s="1"/>
  <c r="L67" i="1" s="1"/>
  <c r="H64" i="1"/>
  <c r="I64" i="1"/>
  <c r="J64" i="1" s="1"/>
  <c r="K64" i="1" s="1"/>
  <c r="L64" i="1" s="1"/>
  <c r="H65" i="1"/>
  <c r="I65" i="1"/>
  <c r="J65" i="1" s="1"/>
  <c r="K65" i="1" s="1"/>
  <c r="L65" i="1" s="1"/>
  <c r="H69" i="1"/>
  <c r="I69" i="1"/>
  <c r="J69" i="1" s="1"/>
  <c r="K69" i="1" s="1"/>
  <c r="L69" i="1" s="1"/>
  <c r="H63" i="1"/>
  <c r="I63" i="1"/>
  <c r="J63" i="1" s="1"/>
  <c r="K63" i="1" s="1"/>
  <c r="L63" i="1" s="1"/>
  <c r="H66" i="1"/>
  <c r="I66" i="1"/>
  <c r="J66" i="1" s="1"/>
  <c r="K66" i="1" s="1"/>
  <c r="L66" i="1" s="1"/>
  <c r="H71" i="1"/>
  <c r="I71" i="1"/>
  <c r="J71" i="1" s="1"/>
  <c r="K71" i="1" s="1"/>
  <c r="L71" i="1" s="1"/>
  <c r="H59" i="1"/>
  <c r="I59" i="1"/>
  <c r="J59" i="1" s="1"/>
  <c r="K59" i="1" s="1"/>
  <c r="L59" i="1" s="1"/>
  <c r="H57" i="1"/>
  <c r="I57" i="1"/>
  <c r="J57" i="1" s="1"/>
  <c r="K57" i="1" s="1"/>
  <c r="L57" i="1" s="1"/>
  <c r="H55" i="1"/>
  <c r="I55" i="1"/>
  <c r="J55" i="1" s="1"/>
  <c r="K55" i="1" s="1"/>
  <c r="L55" i="1" s="1"/>
  <c r="H58" i="1"/>
  <c r="I58" i="1"/>
  <c r="J58" i="1" s="1"/>
  <c r="K58" i="1" s="1"/>
  <c r="L58" i="1" s="1"/>
  <c r="H56" i="1"/>
  <c r="I56" i="1"/>
  <c r="J56" i="1" s="1"/>
  <c r="K56" i="1" s="1"/>
  <c r="L56" i="1" s="1"/>
  <c r="H60" i="1"/>
  <c r="I60" i="1"/>
  <c r="J60" i="1" s="1"/>
  <c r="K60" i="1" s="1"/>
  <c r="L60" i="1" s="1"/>
  <c r="H61" i="1"/>
  <c r="I61" i="1"/>
  <c r="J61" i="1" s="1"/>
  <c r="K61" i="1" s="1"/>
  <c r="L61" i="1" s="1"/>
  <c r="H46" i="1"/>
  <c r="I46" i="1"/>
  <c r="J46" i="1" s="1"/>
  <c r="K46" i="1" s="1"/>
  <c r="L46" i="1" s="1"/>
  <c r="H49" i="1"/>
  <c r="I49" i="1"/>
  <c r="J49" i="1" s="1"/>
  <c r="K49" i="1" s="1"/>
  <c r="L49" i="1" s="1"/>
  <c r="H47" i="1"/>
  <c r="I47" i="1"/>
  <c r="J47" i="1" s="1"/>
  <c r="K47" i="1" s="1"/>
  <c r="L47" i="1" s="1"/>
  <c r="H51" i="1"/>
  <c r="I51" i="1"/>
  <c r="J51" i="1" s="1"/>
  <c r="K51" i="1" s="1"/>
  <c r="L51" i="1" s="1"/>
  <c r="H48" i="1"/>
  <c r="I48" i="1"/>
  <c r="J48" i="1" s="1"/>
  <c r="K48" i="1" s="1"/>
  <c r="L48" i="1" s="1"/>
  <c r="H50" i="1"/>
  <c r="I50" i="1"/>
  <c r="J50" i="1" s="1"/>
  <c r="K50" i="1" s="1"/>
  <c r="L50" i="1" s="1"/>
  <c r="H52" i="1"/>
  <c r="I52" i="1"/>
  <c r="J52" i="1" s="1"/>
  <c r="K52" i="1" s="1"/>
  <c r="L52" i="1" s="1"/>
  <c r="H54" i="1"/>
  <c r="I54" i="1"/>
  <c r="J54" i="1" s="1"/>
  <c r="K54" i="1" s="1"/>
  <c r="L54" i="1" s="1"/>
  <c r="H13" i="1"/>
  <c r="I13" i="1"/>
  <c r="J13" i="1" s="1"/>
  <c r="K13" i="1" s="1"/>
  <c r="L13" i="1" s="1"/>
  <c r="H10" i="1"/>
  <c r="I10" i="1"/>
  <c r="J10" i="1" s="1"/>
  <c r="K10" i="1" s="1"/>
  <c r="L10" i="1" s="1"/>
  <c r="H11" i="1"/>
  <c r="I11" i="1"/>
  <c r="J11" i="1" s="1"/>
  <c r="K11" i="1" s="1"/>
  <c r="L11" i="1" s="1"/>
  <c r="H8" i="1"/>
  <c r="I8" i="1"/>
  <c r="J8" i="1" s="1"/>
  <c r="K8" i="1" s="1"/>
  <c r="L8" i="1" s="1"/>
  <c r="H14" i="1"/>
  <c r="I14" i="1"/>
  <c r="J14" i="1" s="1"/>
  <c r="K14" i="1" s="1"/>
  <c r="L14" i="1" s="1"/>
  <c r="H9" i="1"/>
  <c r="I9" i="1"/>
  <c r="J9" i="1" s="1"/>
  <c r="K9" i="1" s="1"/>
  <c r="L9" i="1" s="1"/>
  <c r="H12" i="1"/>
  <c r="I12" i="1"/>
  <c r="J12" i="1" s="1"/>
  <c r="K12" i="1" s="1"/>
  <c r="L12" i="1" s="1"/>
  <c r="H15" i="1"/>
  <c r="I15" i="1"/>
  <c r="J15" i="1" s="1"/>
  <c r="K15" i="1" s="1"/>
  <c r="L15" i="1" s="1"/>
  <c r="H16" i="1"/>
  <c r="I16" i="1"/>
  <c r="J16" i="1" s="1"/>
  <c r="K16" i="1" s="1"/>
  <c r="L16" i="1" s="1"/>
  <c r="H20" i="1"/>
  <c r="I20" i="1"/>
  <c r="J20" i="1" s="1"/>
  <c r="K20" i="1" s="1"/>
  <c r="L20" i="1" s="1"/>
  <c r="H19" i="1"/>
  <c r="I19" i="1"/>
  <c r="J19" i="1" s="1"/>
  <c r="K19" i="1" s="1"/>
  <c r="L19" i="1" s="1"/>
  <c r="H23" i="1"/>
  <c r="I23" i="1"/>
  <c r="J23" i="1" s="1"/>
  <c r="K23" i="1" s="1"/>
  <c r="L23" i="1" s="1"/>
  <c r="H22" i="1"/>
  <c r="I22" i="1"/>
  <c r="J22" i="1" s="1"/>
  <c r="K22" i="1" s="1"/>
  <c r="L22" i="1" s="1"/>
  <c r="H21" i="1"/>
  <c r="I21" i="1"/>
  <c r="J21" i="1" s="1"/>
  <c r="K21" i="1" s="1"/>
  <c r="L21" i="1" s="1"/>
  <c r="H24" i="1"/>
  <c r="I24" i="1"/>
  <c r="J24" i="1" s="1"/>
  <c r="K24" i="1" s="1"/>
  <c r="L24" i="1" s="1"/>
  <c r="H25" i="1"/>
  <c r="I25" i="1"/>
  <c r="J25" i="1" s="1"/>
  <c r="K25" i="1" s="1"/>
  <c r="L25" i="1" s="1"/>
  <c r="H26" i="1"/>
  <c r="I26" i="1"/>
  <c r="J26" i="1" s="1"/>
  <c r="K26" i="1" s="1"/>
  <c r="L26" i="1" s="1"/>
  <c r="H27" i="1"/>
  <c r="I27" i="1"/>
  <c r="J27" i="1" s="1"/>
  <c r="K27" i="1" s="1"/>
  <c r="L27" i="1" s="1"/>
  <c r="H32" i="1"/>
  <c r="I32" i="1"/>
  <c r="J32" i="1" s="1"/>
  <c r="K32" i="1" s="1"/>
  <c r="L32" i="1" s="1"/>
  <c r="H31" i="1"/>
  <c r="I31" i="1"/>
  <c r="J31" i="1" s="1"/>
  <c r="K31" i="1" s="1"/>
  <c r="L31" i="1" s="1"/>
  <c r="H30" i="1"/>
  <c r="I30" i="1"/>
  <c r="J30" i="1" s="1"/>
  <c r="K30" i="1" s="1"/>
  <c r="L30" i="1" s="1"/>
  <c r="H35" i="1"/>
  <c r="I35" i="1"/>
  <c r="J35" i="1" s="1"/>
  <c r="K35" i="1" s="1"/>
  <c r="L35" i="1" s="1"/>
  <c r="H29" i="1"/>
  <c r="I29" i="1"/>
  <c r="J29" i="1" s="1"/>
  <c r="K29" i="1" s="1"/>
  <c r="L29" i="1" s="1"/>
  <c r="H36" i="1"/>
  <c r="I36" i="1"/>
  <c r="J36" i="1" s="1"/>
  <c r="K36" i="1" s="1"/>
  <c r="L36" i="1" s="1"/>
  <c r="H33" i="1"/>
  <c r="I33" i="1"/>
  <c r="J33" i="1" s="1"/>
  <c r="K33" i="1" s="1"/>
  <c r="L33" i="1" s="1"/>
  <c r="H34" i="1"/>
  <c r="I34" i="1"/>
  <c r="J34" i="1" s="1"/>
  <c r="K34" i="1" s="1"/>
  <c r="L34" i="1" s="1"/>
  <c r="H38" i="1"/>
  <c r="I38" i="1"/>
  <c r="J38" i="1" s="1"/>
  <c r="K38" i="1" s="1"/>
  <c r="L38" i="1" s="1"/>
  <c r="H40" i="1"/>
  <c r="I40" i="1"/>
  <c r="J40" i="1" s="1"/>
  <c r="K40" i="1" s="1"/>
  <c r="L40" i="1" s="1"/>
  <c r="H44" i="1"/>
  <c r="I44" i="1"/>
  <c r="J44" i="1" s="1"/>
  <c r="K44" i="1" s="1"/>
  <c r="L44" i="1" s="1"/>
  <c r="H41" i="1"/>
  <c r="I41" i="1"/>
  <c r="J41" i="1" s="1"/>
  <c r="K41" i="1" s="1"/>
  <c r="L41" i="1" s="1"/>
  <c r="H43" i="1"/>
  <c r="I43" i="1"/>
  <c r="J43" i="1" s="1"/>
  <c r="K43" i="1" s="1"/>
  <c r="L43" i="1" s="1"/>
  <c r="H39" i="1"/>
  <c r="I39" i="1"/>
  <c r="J39" i="1" s="1"/>
  <c r="K39" i="1" s="1"/>
  <c r="L39" i="1" s="1"/>
  <c r="H42" i="1"/>
  <c r="I42" i="1"/>
  <c r="J42" i="1" s="1"/>
  <c r="K42" i="1" s="1"/>
  <c r="L42" i="1" s="1"/>
  <c r="M18" i="1" l="1"/>
  <c r="N18" i="1" s="1"/>
  <c r="O18" i="1" s="1"/>
  <c r="P18" i="1" s="1"/>
  <c r="M81" i="1"/>
  <c r="N81" i="1" s="1"/>
  <c r="O81" i="1" s="1"/>
  <c r="P81" i="1" s="1"/>
  <c r="M80" i="1"/>
  <c r="N80" i="1" s="1"/>
  <c r="O80" i="1" s="1"/>
  <c r="P80" i="1" s="1"/>
  <c r="M83" i="1"/>
  <c r="N83" i="1" s="1"/>
  <c r="O83" i="1" s="1"/>
  <c r="P83" i="1" s="1"/>
  <c r="M82" i="1"/>
  <c r="N82" i="1" s="1"/>
  <c r="O82" i="1" s="1"/>
  <c r="P82" i="1" s="1"/>
  <c r="M73" i="1"/>
  <c r="N73" i="1" s="1"/>
  <c r="O73" i="1" s="1"/>
  <c r="P73" i="1" s="1"/>
  <c r="M75" i="1"/>
  <c r="N75" i="1" s="1"/>
  <c r="O75" i="1" s="1"/>
  <c r="P75" i="1" s="1"/>
  <c r="M76" i="1"/>
  <c r="N76" i="1" s="1"/>
  <c r="O76" i="1" s="1"/>
  <c r="P76" i="1" s="1"/>
  <c r="M74" i="1"/>
  <c r="N74" i="1" s="1"/>
  <c r="O74" i="1" s="1"/>
  <c r="P74" i="1" s="1"/>
  <c r="M84" i="1"/>
  <c r="N84" i="1" s="1"/>
  <c r="O84" i="1" s="1"/>
  <c r="P84" i="1" s="1"/>
  <c r="M77" i="1"/>
  <c r="N77" i="1" s="1"/>
  <c r="O77" i="1" s="1"/>
  <c r="P77" i="1" s="1"/>
  <c r="M78" i="1"/>
  <c r="N78" i="1" s="1"/>
  <c r="O78" i="1" s="1"/>
  <c r="P78" i="1" s="1"/>
  <c r="M79" i="1"/>
  <c r="N79" i="1" s="1"/>
  <c r="O79" i="1" s="1"/>
  <c r="P79" i="1" s="1"/>
  <c r="M70" i="1"/>
  <c r="N70" i="1" s="1"/>
  <c r="O70" i="1" s="1"/>
  <c r="P70" i="1" s="1"/>
  <c r="M68" i="1"/>
  <c r="N68" i="1" s="1"/>
  <c r="O68" i="1" s="1"/>
  <c r="P68" i="1" s="1"/>
  <c r="M67" i="1"/>
  <c r="N67" i="1" s="1"/>
  <c r="O67" i="1" s="1"/>
  <c r="P67" i="1" s="1"/>
  <c r="M71" i="1"/>
  <c r="N71" i="1" s="1"/>
  <c r="O71" i="1" s="1"/>
  <c r="P71" i="1" s="1"/>
  <c r="M64" i="1"/>
  <c r="N64" i="1" s="1"/>
  <c r="O64" i="1" s="1"/>
  <c r="P64" i="1" s="1"/>
  <c r="M69" i="1"/>
  <c r="N69" i="1" s="1"/>
  <c r="O69" i="1" s="1"/>
  <c r="P69" i="1" s="1"/>
  <c r="M66" i="1"/>
  <c r="N66" i="1" s="1"/>
  <c r="O66" i="1" s="1"/>
  <c r="P66" i="1" s="1"/>
  <c r="M63" i="1"/>
  <c r="N63" i="1" s="1"/>
  <c r="O63" i="1" s="1"/>
  <c r="P63" i="1" s="1"/>
  <c r="M65" i="1"/>
  <c r="N65" i="1" s="1"/>
  <c r="O65" i="1" s="1"/>
  <c r="P65" i="1" s="1"/>
  <c r="M58" i="1"/>
  <c r="N58" i="1" s="1"/>
  <c r="O58" i="1" s="1"/>
  <c r="P58" i="1" s="1"/>
  <c r="M56" i="1"/>
  <c r="N56" i="1" s="1"/>
  <c r="O56" i="1" s="1"/>
  <c r="P56" i="1" s="1"/>
  <c r="M57" i="1"/>
  <c r="N57" i="1" s="1"/>
  <c r="O57" i="1" s="1"/>
  <c r="P57" i="1" s="1"/>
  <c r="M55" i="1"/>
  <c r="N55" i="1" s="1"/>
  <c r="O55" i="1" s="1"/>
  <c r="P55" i="1" s="1"/>
  <c r="M60" i="1"/>
  <c r="N60" i="1" s="1"/>
  <c r="O60" i="1" s="1"/>
  <c r="P60" i="1" s="1"/>
  <c r="M61" i="1"/>
  <c r="N61" i="1" s="1"/>
  <c r="O61" i="1" s="1"/>
  <c r="P61" i="1" s="1"/>
  <c r="M59" i="1"/>
  <c r="N59" i="1" s="1"/>
  <c r="O59" i="1" s="1"/>
  <c r="P59" i="1" s="1"/>
  <c r="M50" i="1"/>
  <c r="N50" i="1" s="1"/>
  <c r="O50" i="1" s="1"/>
  <c r="P50" i="1" s="1"/>
  <c r="M49" i="1"/>
  <c r="N49" i="1" s="1"/>
  <c r="O49" i="1" s="1"/>
  <c r="P49" i="1" s="1"/>
  <c r="M47" i="1"/>
  <c r="N47" i="1" s="1"/>
  <c r="O47" i="1" s="1"/>
  <c r="P47" i="1" s="1"/>
  <c r="M48" i="1"/>
  <c r="N48" i="1" s="1"/>
  <c r="O48" i="1" s="1"/>
  <c r="P48" i="1" s="1"/>
  <c r="M46" i="1"/>
  <c r="N46" i="1" s="1"/>
  <c r="O46" i="1" s="1"/>
  <c r="P46" i="1" s="1"/>
  <c r="M51" i="1"/>
  <c r="N51" i="1" s="1"/>
  <c r="O51" i="1" s="1"/>
  <c r="P51" i="1" s="1"/>
  <c r="M54" i="1"/>
  <c r="N54" i="1" s="1"/>
  <c r="O54" i="1" s="1"/>
  <c r="P54" i="1" s="1"/>
  <c r="M52" i="1"/>
  <c r="N52" i="1" s="1"/>
  <c r="O52" i="1" s="1"/>
  <c r="P52" i="1" s="1"/>
  <c r="M35" i="1"/>
  <c r="N35" i="1" s="1"/>
  <c r="O35" i="1" s="1"/>
  <c r="P35" i="1" s="1"/>
  <c r="M38" i="1"/>
  <c r="N38" i="1" s="1"/>
  <c r="O38" i="1" s="1"/>
  <c r="P38" i="1" s="1"/>
  <c r="M42" i="1"/>
  <c r="N42" i="1" s="1"/>
  <c r="O42" i="1" s="1"/>
  <c r="P42" i="1" s="1"/>
  <c r="M40" i="1"/>
  <c r="N40" i="1" s="1"/>
  <c r="O40" i="1" s="1"/>
  <c r="P40" i="1" s="1"/>
  <c r="M43" i="1"/>
  <c r="N43" i="1" s="1"/>
  <c r="O43" i="1" s="1"/>
  <c r="P43" i="1" s="1"/>
  <c r="M41" i="1"/>
  <c r="N41" i="1" s="1"/>
  <c r="O41" i="1" s="1"/>
  <c r="P41" i="1" s="1"/>
  <c r="M19" i="1"/>
  <c r="N19" i="1" s="1"/>
  <c r="O19" i="1" s="1"/>
  <c r="P19" i="1" s="1"/>
  <c r="M20" i="1"/>
  <c r="N20" i="1" s="1"/>
  <c r="O20" i="1" s="1"/>
  <c r="P20" i="1" s="1"/>
  <c r="M23" i="1"/>
  <c r="N23" i="1" s="1"/>
  <c r="O23" i="1" s="1"/>
  <c r="P23" i="1" s="1"/>
  <c r="M32" i="1"/>
  <c r="N32" i="1" s="1"/>
  <c r="O32" i="1" s="1"/>
  <c r="P32" i="1" s="1"/>
  <c r="M30" i="1"/>
  <c r="N30" i="1" s="1"/>
  <c r="O30" i="1" s="1"/>
  <c r="P30" i="1" s="1"/>
  <c r="M31" i="1"/>
  <c r="N31" i="1" s="1"/>
  <c r="O31" i="1" s="1"/>
  <c r="P31" i="1" s="1"/>
  <c r="M29" i="1"/>
  <c r="N29" i="1" s="1"/>
  <c r="O29" i="1" s="1"/>
  <c r="P29" i="1" s="1"/>
  <c r="M44" i="1"/>
  <c r="N44" i="1" s="1"/>
  <c r="O44" i="1" s="1"/>
  <c r="P44" i="1" s="1"/>
  <c r="M14" i="1"/>
  <c r="N14" i="1" s="1"/>
  <c r="O14" i="1" s="1"/>
  <c r="P14" i="1" s="1"/>
  <c r="M15" i="1"/>
  <c r="N15" i="1" s="1"/>
  <c r="O15" i="1" s="1"/>
  <c r="P15" i="1" s="1"/>
  <c r="M10" i="1"/>
  <c r="N10" i="1" s="1"/>
  <c r="O10" i="1" s="1"/>
  <c r="P10" i="1" s="1"/>
  <c r="M8" i="1"/>
  <c r="N8" i="1" s="1"/>
  <c r="O8" i="1" s="1"/>
  <c r="P8" i="1" s="1"/>
  <c r="M12" i="1"/>
  <c r="N12" i="1" s="1"/>
  <c r="O12" i="1" s="1"/>
  <c r="P12" i="1" s="1"/>
  <c r="M11" i="1"/>
  <c r="N11" i="1" s="1"/>
  <c r="O11" i="1" s="1"/>
  <c r="P11" i="1" s="1"/>
  <c r="M9" i="1"/>
  <c r="N9" i="1" s="1"/>
  <c r="O9" i="1" s="1"/>
  <c r="P9" i="1" s="1"/>
  <c r="M16" i="1"/>
  <c r="N16" i="1" s="1"/>
  <c r="O16" i="1" s="1"/>
  <c r="P16" i="1" s="1"/>
  <c r="M39" i="1"/>
  <c r="N39" i="1" s="1"/>
  <c r="O39" i="1" s="1"/>
  <c r="P39" i="1" s="1"/>
  <c r="M33" i="1"/>
  <c r="N33" i="1" s="1"/>
  <c r="O33" i="1" s="1"/>
  <c r="P33" i="1" s="1"/>
  <c r="M36" i="1"/>
  <c r="N36" i="1" s="1"/>
  <c r="O36" i="1" s="1"/>
  <c r="P36" i="1" s="1"/>
  <c r="M34" i="1"/>
  <c r="N34" i="1" s="1"/>
  <c r="O34" i="1" s="1"/>
  <c r="P34" i="1" s="1"/>
  <c r="M24" i="1"/>
  <c r="N24" i="1" s="1"/>
  <c r="O24" i="1" s="1"/>
  <c r="P24" i="1" s="1"/>
  <c r="M27" i="1"/>
  <c r="N27" i="1" s="1"/>
  <c r="O27" i="1" s="1"/>
  <c r="P27" i="1" s="1"/>
  <c r="M21" i="1"/>
  <c r="N21" i="1" s="1"/>
  <c r="O21" i="1" s="1"/>
  <c r="P21" i="1" s="1"/>
  <c r="M26" i="1"/>
  <c r="N26" i="1" s="1"/>
  <c r="O26" i="1" s="1"/>
  <c r="P26" i="1" s="1"/>
  <c r="M22" i="1"/>
  <c r="N22" i="1" s="1"/>
  <c r="O22" i="1" s="1"/>
  <c r="P22" i="1" s="1"/>
  <c r="M25" i="1"/>
  <c r="N25" i="1" s="1"/>
  <c r="O25" i="1" s="1"/>
  <c r="P25" i="1" s="1"/>
  <c r="M13" i="1"/>
  <c r="N13" i="1" s="1"/>
  <c r="O13" i="1" s="1"/>
  <c r="P13" i="1" s="1"/>
  <c r="Q18" i="1" l="1"/>
  <c r="R18" i="1" s="1"/>
  <c r="S18" i="1" s="1"/>
  <c r="Q78" i="1"/>
  <c r="R78" i="1" s="1"/>
  <c r="S78" i="1" s="1"/>
  <c r="Q74" i="1"/>
  <c r="R74" i="1" s="1"/>
  <c r="S74" i="1" s="1"/>
  <c r="Q76" i="1"/>
  <c r="R76" i="1" s="1"/>
  <c r="S76" i="1" s="1"/>
  <c r="Q75" i="1"/>
  <c r="R75" i="1" s="1"/>
  <c r="S75" i="1" s="1"/>
  <c r="Q73" i="1"/>
  <c r="R73" i="1" s="1"/>
  <c r="S73" i="1" s="1"/>
  <c r="Q82" i="1"/>
  <c r="R82" i="1" s="1"/>
  <c r="S82" i="1" s="1"/>
  <c r="Q83" i="1"/>
  <c r="R83" i="1" s="1"/>
  <c r="S83" i="1" s="1"/>
  <c r="Q79" i="1"/>
  <c r="R79" i="1" s="1"/>
  <c r="S79" i="1" s="1"/>
  <c r="Q77" i="1"/>
  <c r="R77" i="1" s="1"/>
  <c r="S77" i="1" s="1"/>
  <c r="Q80" i="1"/>
  <c r="R80" i="1" s="1"/>
  <c r="S80" i="1" s="1"/>
  <c r="Q84" i="1"/>
  <c r="R84" i="1" s="1"/>
  <c r="S84" i="1" s="1"/>
  <c r="Q81" i="1"/>
  <c r="R81" i="1" s="1"/>
  <c r="S81" i="1" s="1"/>
  <c r="Q70" i="1"/>
  <c r="R70" i="1" s="1"/>
  <c r="S70" i="1" s="1"/>
  <c r="Q64" i="1"/>
  <c r="R64" i="1" s="1"/>
  <c r="S64" i="1" s="1"/>
  <c r="Q71" i="1"/>
  <c r="R71" i="1" s="1"/>
  <c r="S71" i="1" s="1"/>
  <c r="Q65" i="1"/>
  <c r="R65" i="1" s="1"/>
  <c r="S65" i="1" s="1"/>
  <c r="Q67" i="1"/>
  <c r="R67" i="1" s="1"/>
  <c r="S67" i="1" s="1"/>
  <c r="Q68" i="1"/>
  <c r="R68" i="1" s="1"/>
  <c r="S68" i="1" s="1"/>
  <c r="Q63" i="1"/>
  <c r="R63" i="1" s="1"/>
  <c r="S63" i="1" s="1"/>
  <c r="Q66" i="1"/>
  <c r="R66" i="1" s="1"/>
  <c r="S66" i="1" s="1"/>
  <c r="Q69" i="1"/>
  <c r="R69" i="1" s="1"/>
  <c r="S69" i="1" s="1"/>
  <c r="Q57" i="1"/>
  <c r="R57" i="1" s="1"/>
  <c r="S57" i="1" s="1"/>
  <c r="Q56" i="1"/>
  <c r="R56" i="1" s="1"/>
  <c r="S56" i="1" s="1"/>
  <c r="Q59" i="1"/>
  <c r="R59" i="1" s="1"/>
  <c r="S59" i="1" s="1"/>
  <c r="Q61" i="1"/>
  <c r="R61" i="1" s="1"/>
  <c r="S61" i="1" s="1"/>
  <c r="Q58" i="1"/>
  <c r="R58" i="1" s="1"/>
  <c r="S58" i="1" s="1"/>
  <c r="Q60" i="1"/>
  <c r="R60" i="1" s="1"/>
  <c r="S60" i="1" s="1"/>
  <c r="Q55" i="1"/>
  <c r="R55" i="1" s="1"/>
  <c r="S55" i="1" s="1"/>
  <c r="Q49" i="1"/>
  <c r="R49" i="1" s="1"/>
  <c r="S49" i="1" s="1"/>
  <c r="Q51" i="1"/>
  <c r="R51" i="1" s="1"/>
  <c r="S51" i="1" s="1"/>
  <c r="Q54" i="1"/>
  <c r="R54" i="1" s="1"/>
  <c r="S54" i="1" s="1"/>
  <c r="Q52" i="1"/>
  <c r="R52" i="1" s="1"/>
  <c r="S52" i="1" s="1"/>
  <c r="Q48" i="1"/>
  <c r="R48" i="1" s="1"/>
  <c r="S48" i="1" s="1"/>
  <c r="Q50" i="1"/>
  <c r="R50" i="1" s="1"/>
  <c r="S50" i="1" s="1"/>
  <c r="Q47" i="1"/>
  <c r="R47" i="1" s="1"/>
  <c r="S47" i="1" s="1"/>
  <c r="Q46" i="1"/>
  <c r="R46" i="1" s="1"/>
  <c r="S46" i="1" s="1"/>
  <c r="Q39" i="1"/>
  <c r="R39" i="1" s="1"/>
  <c r="S39" i="1" s="1"/>
  <c r="Q9" i="1"/>
  <c r="R9" i="1" s="1"/>
  <c r="S9" i="1" s="1"/>
  <c r="Q24" i="1"/>
  <c r="R24" i="1" s="1"/>
  <c r="S24" i="1" s="1"/>
  <c r="Q8" i="1"/>
  <c r="R8" i="1" s="1"/>
  <c r="S8" i="1" s="1"/>
  <c r="Q27" i="1"/>
  <c r="R27" i="1" s="1"/>
  <c r="S27" i="1" s="1"/>
  <c r="Q16" i="1"/>
  <c r="R16" i="1" s="1"/>
  <c r="S16" i="1" s="1"/>
  <c r="Q25" i="1"/>
  <c r="R25" i="1" s="1"/>
  <c r="S25" i="1" s="1"/>
  <c r="Q15" i="1"/>
  <c r="R15" i="1" s="1"/>
  <c r="S15" i="1" s="1"/>
  <c r="Q29" i="1"/>
  <c r="R29" i="1" s="1"/>
  <c r="S29" i="1" s="1"/>
  <c r="Q36" i="1"/>
  <c r="R36" i="1" s="1"/>
  <c r="S36" i="1" s="1"/>
  <c r="Q19" i="1"/>
  <c r="R19" i="1" s="1"/>
  <c r="S19" i="1" s="1"/>
  <c r="Q26" i="1"/>
  <c r="R26" i="1" s="1"/>
  <c r="S26" i="1" s="1"/>
  <c r="Q33" i="1"/>
  <c r="R33" i="1" s="1"/>
  <c r="S33" i="1" s="1"/>
  <c r="Q10" i="1"/>
  <c r="R10" i="1" s="1"/>
  <c r="S10" i="1" s="1"/>
  <c r="Q44" i="1"/>
  <c r="R44" i="1" s="1"/>
  <c r="S44" i="1" s="1"/>
  <c r="Q11" i="1"/>
  <c r="R11" i="1" s="1"/>
  <c r="S11" i="1" s="1"/>
  <c r="Q43" i="1"/>
  <c r="R43" i="1" s="1"/>
  <c r="S43" i="1" s="1"/>
  <c r="Q13" i="1"/>
  <c r="R13" i="1" s="1"/>
  <c r="S13" i="1" s="1"/>
  <c r="Q14" i="1"/>
  <c r="R14" i="1" s="1"/>
  <c r="S14" i="1" s="1"/>
  <c r="Q12" i="1"/>
  <c r="R12" i="1" s="1"/>
  <c r="S12" i="1" s="1"/>
  <c r="Q40" i="1"/>
  <c r="R40" i="1" s="1"/>
  <c r="S40" i="1" s="1"/>
  <c r="Q38" i="1"/>
  <c r="R38" i="1" s="1"/>
  <c r="S38" i="1" s="1"/>
  <c r="Q23" i="1"/>
  <c r="R23" i="1" s="1"/>
  <c r="S23" i="1" s="1"/>
  <c r="Q34" i="1"/>
  <c r="R34" i="1" s="1"/>
  <c r="S34" i="1" s="1"/>
  <c r="Q42" i="1"/>
  <c r="R42" i="1" s="1"/>
  <c r="S42" i="1" s="1"/>
  <c r="Q35" i="1"/>
  <c r="R35" i="1" s="1"/>
  <c r="S35" i="1" s="1"/>
  <c r="Q21" i="1"/>
  <c r="R21" i="1" s="1"/>
  <c r="S21" i="1" s="1"/>
  <c r="Q31" i="1"/>
  <c r="R31" i="1" s="1"/>
  <c r="S31" i="1" s="1"/>
  <c r="Q32" i="1"/>
  <c r="R32" i="1" s="1"/>
  <c r="S32" i="1" s="1"/>
  <c r="Q30" i="1"/>
  <c r="R30" i="1" s="1"/>
  <c r="S30" i="1" s="1"/>
  <c r="Q20" i="1"/>
  <c r="R20" i="1" s="1"/>
  <c r="S20" i="1" s="1"/>
  <c r="Q22" i="1"/>
  <c r="R22" i="1" s="1"/>
  <c r="S22" i="1" s="1"/>
  <c r="Q41" i="1"/>
  <c r="R41" i="1" s="1"/>
  <c r="S41" i="1" s="1"/>
</calcChain>
</file>

<file path=xl/sharedStrings.xml><?xml version="1.0" encoding="utf-8"?>
<sst xmlns="http://schemas.openxmlformats.org/spreadsheetml/2006/main" count="159" uniqueCount="90">
  <si>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</si>
  <si>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</si>
  <si>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</si>
  <si>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</si>
  <si>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</si>
  <si>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</si>
  <si>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</si>
  <si>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</si>
  <si>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</si>
  <si>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</si>
  <si>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</si>
  <si>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</si>
  <si>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</si>
  <si>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</si>
  <si>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</si>
  <si>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</si>
  <si>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</si>
  <si>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</si>
  <si>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</si>
  <si>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Sandown Hill</t>
  </si>
  <si>
    <t xml:space="preserve">Excel And Fly       </t>
  </si>
  <si>
    <t xml:space="preserve">Tifosi              </t>
  </si>
  <si>
    <t xml:space="preserve">Michelotti          </t>
  </si>
  <si>
    <t xml:space="preserve">Attrition           </t>
  </si>
  <si>
    <t xml:space="preserve">Southern Hills      </t>
  </si>
  <si>
    <t xml:space="preserve">Freeways            </t>
  </si>
  <si>
    <t xml:space="preserve">Madam Dubai         </t>
  </si>
  <si>
    <t xml:space="preserve">Distorted Mission   </t>
  </si>
  <si>
    <t xml:space="preserve">Love Nest           </t>
  </si>
  <si>
    <t xml:space="preserve">Secret Sheema       </t>
  </si>
  <si>
    <t xml:space="preserve">Aeecee Dolce        </t>
  </si>
  <si>
    <t xml:space="preserve">Chatelaine          </t>
  </si>
  <si>
    <t xml:space="preserve">Secret Palace       </t>
  </si>
  <si>
    <t xml:space="preserve">Wahine Toa          </t>
  </si>
  <si>
    <t xml:space="preserve">Royelle             </t>
  </si>
  <si>
    <t xml:space="preserve">Debullet            </t>
  </si>
  <si>
    <t xml:space="preserve">Super Quick Love    </t>
  </si>
  <si>
    <t xml:space="preserve">Artiste             </t>
  </si>
  <si>
    <t xml:space="preserve">Rather Fantastic    </t>
  </si>
  <si>
    <t xml:space="preserve">Seacole             </t>
  </si>
  <si>
    <t xml:space="preserve">Canbya              </t>
  </si>
  <si>
    <t xml:space="preserve">Fiasco Tess         </t>
  </si>
  <si>
    <t xml:space="preserve">Ellens Licence      </t>
  </si>
  <si>
    <t xml:space="preserve">Ravaged Award       </t>
  </si>
  <si>
    <t xml:space="preserve">Alavista            </t>
  </si>
  <si>
    <t xml:space="preserve">Indented Head       </t>
  </si>
  <si>
    <t xml:space="preserve">Tempest Charm       </t>
  </si>
  <si>
    <t xml:space="preserve">Zipping Boy         </t>
  </si>
  <si>
    <t xml:space="preserve">Sessions Road       </t>
  </si>
  <si>
    <t xml:space="preserve">Elite Legacy        </t>
  </si>
  <si>
    <t xml:space="preserve">Twist Of Fury       </t>
  </si>
  <si>
    <t xml:space="preserve">Big Day Out         </t>
  </si>
  <si>
    <t xml:space="preserve">Mckeever            </t>
  </si>
  <si>
    <t xml:space="preserve">Pals Reward         </t>
  </si>
  <si>
    <t xml:space="preserve">Kiss Me If You Can  </t>
  </si>
  <si>
    <t xml:space="preserve">Shakespeare         </t>
  </si>
  <si>
    <t xml:space="preserve">Saint Tropez        </t>
  </si>
  <si>
    <t xml:space="preserve">Camelot Tales       </t>
  </si>
  <si>
    <t xml:space="preserve">Hanaady             </t>
  </si>
  <si>
    <t xml:space="preserve">Healing Game        </t>
  </si>
  <si>
    <t xml:space="preserve">Sebeat              </t>
  </si>
  <si>
    <t xml:space="preserve">Danaustar           </t>
  </si>
  <si>
    <t xml:space="preserve">True Grit           </t>
  </si>
  <si>
    <t xml:space="preserve">Shove Over          </t>
  </si>
  <si>
    <t xml:space="preserve">El Rocko            </t>
  </si>
  <si>
    <t xml:space="preserve">From Pantherland    </t>
  </si>
  <si>
    <t xml:space="preserve">Lottaroc            </t>
  </si>
  <si>
    <t xml:space="preserve">Sizzling Sonata     </t>
  </si>
  <si>
    <t xml:space="preserve">Blow In             </t>
  </si>
  <si>
    <t xml:space="preserve">Sir Kalahad         </t>
  </si>
  <si>
    <t xml:space="preserve">Seb Song            </t>
  </si>
  <si>
    <t xml:space="preserve">Free To Move        </t>
  </si>
  <si>
    <t xml:space="preserve">Influential Jack    </t>
  </si>
  <si>
    <t xml:space="preserve">Awapuni Princess    </t>
  </si>
  <si>
    <t xml:space="preserve">Van Roy             </t>
  </si>
  <si>
    <t xml:space="preserve">Free Flying Star    </t>
  </si>
  <si>
    <t xml:space="preserve">Starden Lass        </t>
  </si>
  <si>
    <t xml:space="preserve">Orlando Grove       </t>
  </si>
  <si>
    <t xml:space="preserve">Attention Run       </t>
  </si>
  <si>
    <t xml:space="preserve">Milford Sound       </t>
  </si>
  <si>
    <t xml:space="preserve">Rainbow Thief       </t>
  </si>
  <si>
    <t xml:space="preserve">Santero             </t>
  </si>
  <si>
    <t xml:space="preserve">Real Sensation      </t>
  </si>
  <si>
    <t xml:space="preserve">Hopkins             </t>
  </si>
  <si>
    <t xml:space="preserve">Lorenzetti          </t>
  </si>
  <si>
    <t xml:space="preserve">Kailash             </t>
  </si>
  <si>
    <t xml:space="preserve">Fengarada           </t>
  </si>
  <si>
    <t xml:space="preserve">Carbonetti          </t>
  </si>
  <si>
    <t xml:space="preserve">Project Gutenberg   </t>
  </si>
  <si>
    <t xml:space="preserve">Grand Rock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</si>
</sst>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135773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1E161-A113-F81A-DC90-F1B6197F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99860" cy="1050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V45" sqref="V4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6640625" style="9" bestFit="1" customWidth="1"/>
    <col min="4" max="4" width="6.44140625" style="9" bestFit="1" customWidth="1"/>
    <col min="5" max="5" width="6.33203125" style="9" bestFit="1" customWidth="1"/>
    <col min="6" max="6" width="23.44140625" style="9" bestFit="1" customWidth="1"/>
    <col min="7" max="7" width="11.332031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0.51736111111111105</v>
      </c>
      <c r="C8" s="1" t="s">
        <v>19</v>
      </c>
      <c r="D8" s="1">
        <v>1</v>
      </c>
      <c r="E8" s="1">
        <v>5</v>
      </c>
      <c r="F8" s="1" t="s">
        <v>23</v>
      </c>
      <c r="G8" s="1">
        <v>63.73</v>
      </c>
      <c r="H8" s="1">
        <f>1+COUNTIFS(A:A,A8,G:G,"&gt;"&amp;G8)</f>
        <v>1</v>
      </c>
      <c r="I8" s="2">
        <f>AVERAGEIF(A:A,A8,G:G)</f>
        <v>47.82</v>
      </c>
      <c r="J8" s="2">
        <f t="shared" ref="J8:J36" si="0">G8-I8</f>
        <v>15.909999999999997</v>
      </c>
      <c r="K8" s="2">
        <f t="shared" ref="K8:K36" si="1">90+J8</f>
        <v>105.91</v>
      </c>
      <c r="L8" s="2">
        <f t="shared" ref="L8:L36" si="2">EXP(0.06*K8)</f>
        <v>575.13224174604375</v>
      </c>
      <c r="M8" s="2">
        <f>SUMIF(A:A,A8,L:L)</f>
        <v>2710.1910955391818</v>
      </c>
      <c r="N8" s="3">
        <f t="shared" ref="N8:N36" si="3">L8/M8</f>
        <v>0.21221095541664137</v>
      </c>
      <c r="O8" s="6">
        <f t="shared" ref="O8:O36" si="4">1/N8</f>
        <v>4.7122920587990578</v>
      </c>
      <c r="P8" s="3">
        <f t="shared" ref="P8:P36" si="5">IF(O8&gt;21,"",N8)</f>
        <v>0.21221095541664137</v>
      </c>
      <c r="Q8" s="3">
        <f>IF(ISNUMBER(P8),SUMIF(A:A,A8,P:P),"")</f>
        <v>0.96684176252455756</v>
      </c>
      <c r="R8" s="3">
        <f t="shared" ref="R8:R36" si="6">IFERROR(P8*(1/Q8),"")</f>
        <v>0.21948881775910176</v>
      </c>
      <c r="S8" s="7">
        <f t="shared" ref="S8:S36" si="7">IFERROR(1/R8,"")</f>
        <v>4.5560407596597576</v>
      </c>
    </row>
    <row r="9" spans="1:19" x14ac:dyDescent="0.3">
      <c r="A9" s="1">
        <v>1</v>
      </c>
      <c r="B9" s="5">
        <v>0.51736111111111105</v>
      </c>
      <c r="C9" s="1" t="s">
        <v>19</v>
      </c>
      <c r="D9" s="1">
        <v>1</v>
      </c>
      <c r="E9" s="1">
        <v>7</v>
      </c>
      <c r="F9" s="1" t="s">
        <v>25</v>
      </c>
      <c r="G9" s="1">
        <v>62.34</v>
      </c>
      <c r="H9" s="1">
        <f>1+COUNTIFS(A:A,A9,G:G,"&gt;"&amp;G9)</f>
        <v>2</v>
      </c>
      <c r="I9" s="2">
        <f>AVERAGEIF(A:A,A9,G:G)</f>
        <v>47.82</v>
      </c>
      <c r="J9" s="2">
        <f t="shared" si="0"/>
        <v>14.520000000000003</v>
      </c>
      <c r="K9" s="2">
        <f t="shared" si="1"/>
        <v>104.52000000000001</v>
      </c>
      <c r="L9" s="2">
        <f t="shared" si="2"/>
        <v>529.11193138710007</v>
      </c>
      <c r="M9" s="2">
        <f>SUMIF(A:A,A9,L:L)</f>
        <v>2710.1910955391818</v>
      </c>
      <c r="N9" s="3">
        <f t="shared" si="3"/>
        <v>0.19523048845448124</v>
      </c>
      <c r="O9" s="6">
        <f t="shared" si="4"/>
        <v>5.1221507865722211</v>
      </c>
      <c r="P9" s="3">
        <f t="shared" si="5"/>
        <v>0.19523048845448124</v>
      </c>
      <c r="Q9" s="3">
        <f>IF(ISNUMBER(P9),SUMIF(A:A,A9,P:P),"")</f>
        <v>0.96684176252455756</v>
      </c>
      <c r="R9" s="3">
        <f t="shared" si="6"/>
        <v>0.20192599867087602</v>
      </c>
      <c r="S9" s="7">
        <f t="shared" si="7"/>
        <v>4.9523092944060352</v>
      </c>
    </row>
    <row r="10" spans="1:19" x14ac:dyDescent="0.3">
      <c r="A10" s="1">
        <v>1</v>
      </c>
      <c r="B10" s="5">
        <v>0.51736111111111105</v>
      </c>
      <c r="C10" s="1" t="s">
        <v>19</v>
      </c>
      <c r="D10" s="1">
        <v>1</v>
      </c>
      <c r="E10" s="1">
        <v>2</v>
      </c>
      <c r="F10" s="1" t="s">
        <v>21</v>
      </c>
      <c r="G10" s="1">
        <v>57.45</v>
      </c>
      <c r="H10" s="1">
        <f>1+COUNTIFS(A:A,A10,G:G,"&gt;"&amp;G10)</f>
        <v>3</v>
      </c>
      <c r="I10" s="2">
        <f>AVERAGEIF(A:A,A10,G:G)</f>
        <v>47.82</v>
      </c>
      <c r="J10" s="2">
        <f t="shared" si="0"/>
        <v>9.6300000000000026</v>
      </c>
      <c r="K10" s="2">
        <f t="shared" si="1"/>
        <v>99.63</v>
      </c>
      <c r="L10" s="2">
        <f t="shared" si="2"/>
        <v>394.57135560968385</v>
      </c>
      <c r="M10" s="2">
        <f>SUMIF(A:A,A10,L:L)</f>
        <v>2710.1910955391818</v>
      </c>
      <c r="N10" s="3">
        <f t="shared" si="3"/>
        <v>0.1455880200695536</v>
      </c>
      <c r="O10" s="6">
        <f t="shared" si="4"/>
        <v>6.8686970227513049</v>
      </c>
      <c r="P10" s="3">
        <f t="shared" si="5"/>
        <v>0.1455880200695536</v>
      </c>
      <c r="Q10" s="3">
        <f>IF(ISNUMBER(P10),SUMIF(A:A,A10,P:P),"")</f>
        <v>0.96684176252455756</v>
      </c>
      <c r="R10" s="3">
        <f t="shared" si="6"/>
        <v>0.1505810213342493</v>
      </c>
      <c r="S10" s="7">
        <f t="shared" si="7"/>
        <v>6.6409431357240525</v>
      </c>
    </row>
    <row r="11" spans="1:19" x14ac:dyDescent="0.3">
      <c r="A11" s="1">
        <v>1</v>
      </c>
      <c r="B11" s="5">
        <v>0.51736111111111105</v>
      </c>
      <c r="C11" s="1" t="s">
        <v>19</v>
      </c>
      <c r="D11" s="1">
        <v>1</v>
      </c>
      <c r="E11" s="1">
        <v>4</v>
      </c>
      <c r="F11" s="1" t="s">
        <v>22</v>
      </c>
      <c r="G11" s="1">
        <v>55.86</v>
      </c>
      <c r="H11" s="1">
        <f>1+COUNTIFS(A:A,A11,G:G,"&gt;"&amp;G11)</f>
        <v>4</v>
      </c>
      <c r="I11" s="2">
        <f>AVERAGEIF(A:A,A11,G:G)</f>
        <v>47.82</v>
      </c>
      <c r="J11" s="2">
        <f t="shared" si="0"/>
        <v>8.0399999999999991</v>
      </c>
      <c r="K11" s="2">
        <f t="shared" si="1"/>
        <v>98.039999999999992</v>
      </c>
      <c r="L11" s="2">
        <f t="shared" si="2"/>
        <v>358.6690152044572</v>
      </c>
      <c r="M11" s="2">
        <f>SUMIF(A:A,A11,L:L)</f>
        <v>2710.1910955391818</v>
      </c>
      <c r="N11" s="3">
        <f t="shared" si="3"/>
        <v>0.13234085810214849</v>
      </c>
      <c r="O11" s="6">
        <f t="shared" si="4"/>
        <v>7.556245397986924</v>
      </c>
      <c r="P11" s="3">
        <f t="shared" si="5"/>
        <v>0.13234085810214849</v>
      </c>
      <c r="Q11" s="3">
        <f>IF(ISNUMBER(P11),SUMIF(A:A,A11,P:P),"")</f>
        <v>0.96684176252455756</v>
      </c>
      <c r="R11" s="3">
        <f t="shared" si="6"/>
        <v>0.13687954247713524</v>
      </c>
      <c r="S11" s="7">
        <f t="shared" si="7"/>
        <v>7.305693618657755</v>
      </c>
    </row>
    <row r="12" spans="1:19" x14ac:dyDescent="0.3">
      <c r="A12" s="1">
        <v>1</v>
      </c>
      <c r="B12" s="5">
        <v>0.51736111111111105</v>
      </c>
      <c r="C12" s="1" t="s">
        <v>19</v>
      </c>
      <c r="D12" s="1">
        <v>1</v>
      </c>
      <c r="E12" s="1">
        <v>8</v>
      </c>
      <c r="F12" s="1" t="s">
        <v>26</v>
      </c>
      <c r="G12" s="1">
        <v>54.88</v>
      </c>
      <c r="H12" s="1">
        <f>1+COUNTIFS(A:A,A12,G:G,"&gt;"&amp;G12)</f>
        <v>5</v>
      </c>
      <c r="I12" s="2">
        <f>AVERAGEIF(A:A,A12,G:G)</f>
        <v>47.82</v>
      </c>
      <c r="J12" s="2">
        <f t="shared" si="0"/>
        <v>7.0600000000000023</v>
      </c>
      <c r="K12" s="2">
        <f t="shared" si="1"/>
        <v>97.06</v>
      </c>
      <c r="L12" s="2">
        <f t="shared" si="2"/>
        <v>338.18733922470165</v>
      </c>
      <c r="M12" s="2">
        <f>SUMIF(A:A,A12,L:L)</f>
        <v>2710.1910955391818</v>
      </c>
      <c r="N12" s="3">
        <f t="shared" si="3"/>
        <v>0.12478357698884721</v>
      </c>
      <c r="O12" s="6">
        <f t="shared" si="4"/>
        <v>8.0138750958339422</v>
      </c>
      <c r="P12" s="3">
        <f t="shared" si="5"/>
        <v>0.12478357698884721</v>
      </c>
      <c r="Q12" s="3">
        <f>IF(ISNUMBER(P12),SUMIF(A:A,A12,P:P),"")</f>
        <v>0.96684176252455756</v>
      </c>
      <c r="R12" s="3">
        <f t="shared" si="6"/>
        <v>0.12906308128749014</v>
      </c>
      <c r="S12" s="7">
        <f t="shared" si="7"/>
        <v>7.7481491223077459</v>
      </c>
    </row>
    <row r="13" spans="1:19" x14ac:dyDescent="0.3">
      <c r="A13" s="1">
        <v>1</v>
      </c>
      <c r="B13" s="5">
        <v>0.51736111111111105</v>
      </c>
      <c r="C13" s="1" t="s">
        <v>19</v>
      </c>
      <c r="D13" s="1">
        <v>1</v>
      </c>
      <c r="E13" s="1">
        <v>1</v>
      </c>
      <c r="F13" s="1" t="s">
        <v>20</v>
      </c>
      <c r="G13" s="1">
        <v>49.87</v>
      </c>
      <c r="H13" s="1">
        <f>1+COUNTIFS(A:A,A13,G:G,"&gt;"&amp;G13)</f>
        <v>6</v>
      </c>
      <c r="I13" s="2">
        <f>AVERAGEIF(A:A,A13,G:G)</f>
        <v>47.82</v>
      </c>
      <c r="J13" s="2">
        <f t="shared" si="0"/>
        <v>2.0499999999999972</v>
      </c>
      <c r="K13" s="2">
        <f t="shared" si="1"/>
        <v>92.05</v>
      </c>
      <c r="L13" s="2">
        <f t="shared" si="2"/>
        <v>250.38506678313087</v>
      </c>
      <c r="M13" s="2">
        <f>SUMIF(A:A,A13,L:L)</f>
        <v>2710.1910955391818</v>
      </c>
      <c r="N13" s="3">
        <f t="shared" si="3"/>
        <v>9.2386498942915965E-2</v>
      </c>
      <c r="O13" s="6">
        <f t="shared" si="4"/>
        <v>10.82409238841146</v>
      </c>
      <c r="P13" s="3">
        <f t="shared" si="5"/>
        <v>9.2386498942915965E-2</v>
      </c>
      <c r="Q13" s="3">
        <f>IF(ISNUMBER(P13),SUMIF(A:A,A13,P:P),"")</f>
        <v>0.96684176252455756</v>
      </c>
      <c r="R13" s="3">
        <f t="shared" si="6"/>
        <v>9.5554932072526563E-2</v>
      </c>
      <c r="S13" s="7">
        <f t="shared" si="7"/>
        <v>10.465184562540385</v>
      </c>
    </row>
    <row r="14" spans="1:19" x14ac:dyDescent="0.3">
      <c r="A14" s="1">
        <v>1</v>
      </c>
      <c r="B14" s="5">
        <v>0.51736111111111105</v>
      </c>
      <c r="C14" s="1" t="s">
        <v>19</v>
      </c>
      <c r="D14" s="1">
        <v>1</v>
      </c>
      <c r="E14" s="1">
        <v>6</v>
      </c>
      <c r="F14" s="1" t="s">
        <v>24</v>
      </c>
      <c r="G14" s="1">
        <v>43.83</v>
      </c>
      <c r="H14" s="1">
        <f>1+COUNTIFS(A:A,A14,G:G,"&gt;"&amp;G14)</f>
        <v>7</v>
      </c>
      <c r="I14" s="2">
        <f>AVERAGEIF(A:A,A14,G:G)</f>
        <v>47.82</v>
      </c>
      <c r="J14" s="2">
        <f t="shared" si="0"/>
        <v>-3.990000000000002</v>
      </c>
      <c r="K14" s="2">
        <f t="shared" si="1"/>
        <v>86.009999999999991</v>
      </c>
      <c r="L14" s="2">
        <f t="shared" si="2"/>
        <v>174.26898563434665</v>
      </c>
      <c r="M14" s="2">
        <f>SUMIF(A:A,A14,L:L)</f>
        <v>2710.1910955391818</v>
      </c>
      <c r="N14" s="3">
        <f t="shared" si="3"/>
        <v>6.4301364549969681E-2</v>
      </c>
      <c r="O14" s="6">
        <f t="shared" si="4"/>
        <v>15.551769499741845</v>
      </c>
      <c r="P14" s="3">
        <f t="shared" si="5"/>
        <v>6.4301364549969681E-2</v>
      </c>
      <c r="Q14" s="3">
        <f>IF(ISNUMBER(P14),SUMIF(A:A,A14,P:P),"")</f>
        <v>0.96684176252455756</v>
      </c>
      <c r="R14" s="3">
        <f t="shared" si="6"/>
        <v>6.6506606398620924E-2</v>
      </c>
      <c r="S14" s="7">
        <f t="shared" si="7"/>
        <v>15.036100233506065</v>
      </c>
    </row>
    <row r="15" spans="1:19" x14ac:dyDescent="0.3">
      <c r="A15" s="1">
        <v>1</v>
      </c>
      <c r="B15" s="5">
        <v>0.51736111111111105</v>
      </c>
      <c r="C15" s="1" t="s">
        <v>19</v>
      </c>
      <c r="D15" s="1">
        <v>1</v>
      </c>
      <c r="E15" s="1">
        <v>9</v>
      </c>
      <c r="F15" s="1" t="s">
        <v>27</v>
      </c>
      <c r="G15" s="1">
        <v>22.2</v>
      </c>
      <c r="H15" s="1">
        <f>1+COUNTIFS(A:A,A15,G:G,"&gt;"&amp;G15)</f>
        <v>8</v>
      </c>
      <c r="I15" s="2">
        <f>AVERAGEIF(A:A,A15,G:G)</f>
        <v>47.82</v>
      </c>
      <c r="J15" s="2">
        <f t="shared" si="0"/>
        <v>-25.62</v>
      </c>
      <c r="K15" s="2">
        <f t="shared" si="1"/>
        <v>64.38</v>
      </c>
      <c r="L15" s="2">
        <f t="shared" si="2"/>
        <v>47.59844059064519</v>
      </c>
      <c r="M15" s="2">
        <f>SUMIF(A:A,A15,L:L)</f>
        <v>2710.1910955391818</v>
      </c>
      <c r="N15" s="3">
        <f t="shared" si="3"/>
        <v>1.7562761780521484E-2</v>
      </c>
      <c r="O15" s="6">
        <f t="shared" si="4"/>
        <v>56.938653071584703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</v>
      </c>
      <c r="B16" s="5">
        <v>0.51736111111111105</v>
      </c>
      <c r="C16" s="1" t="s">
        <v>19</v>
      </c>
      <c r="D16" s="1">
        <v>1</v>
      </c>
      <c r="E16" s="1">
        <v>10</v>
      </c>
      <c r="F16" s="1" t="s">
        <v>28</v>
      </c>
      <c r="G16" s="1">
        <v>20.22</v>
      </c>
      <c r="H16" s="1">
        <f>1+COUNTIFS(A:A,A16,G:G,"&gt;"&amp;G16)</f>
        <v>9</v>
      </c>
      <c r="I16" s="2">
        <f>AVERAGEIF(A:A,A16,G:G)</f>
        <v>47.82</v>
      </c>
      <c r="J16" s="2">
        <f t="shared" si="0"/>
        <v>-27.6</v>
      </c>
      <c r="K16" s="2">
        <f t="shared" si="1"/>
        <v>62.4</v>
      </c>
      <c r="L16" s="2">
        <f t="shared" si="2"/>
        <v>42.26671935907283</v>
      </c>
      <c r="M16" s="2">
        <f>SUMIF(A:A,A16,L:L)</f>
        <v>2710.1910955391818</v>
      </c>
      <c r="N16" s="3">
        <f t="shared" si="3"/>
        <v>1.5595475694921075E-2</v>
      </c>
      <c r="O16" s="6">
        <f t="shared" si="4"/>
        <v>64.1211604930824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3</v>
      </c>
      <c r="B18" s="5">
        <v>0.54166666666666663</v>
      </c>
      <c r="C18" s="1" t="s">
        <v>19</v>
      </c>
      <c r="D18" s="1">
        <v>2</v>
      </c>
      <c r="E18" s="1">
        <v>2</v>
      </c>
      <c r="F18" s="1" t="s">
        <v>30</v>
      </c>
      <c r="G18" s="1">
        <v>70.2</v>
      </c>
      <c r="H18" s="1">
        <f>1+COUNTIFS(A:A,A18,G:G,"&gt;"&amp;G18)</f>
        <v>1</v>
      </c>
      <c r="I18" s="2">
        <f>AVERAGEIF(A:A,A18,G:G)</f>
        <v>50.241</v>
      </c>
      <c r="J18" s="2">
        <f t="shared" si="0"/>
        <v>19.959000000000003</v>
      </c>
      <c r="K18" s="2">
        <f t="shared" si="1"/>
        <v>109.959</v>
      </c>
      <c r="L18" s="2">
        <f t="shared" si="2"/>
        <v>733.28907750469614</v>
      </c>
      <c r="M18" s="2">
        <f>SUMIF(A:A,A18,L:L)</f>
        <v>3298.7462016509367</v>
      </c>
      <c r="N18" s="3">
        <f t="shared" si="3"/>
        <v>0.22229326922383541</v>
      </c>
      <c r="O18" s="6">
        <f t="shared" si="4"/>
        <v>4.4985617580398376</v>
      </c>
      <c r="P18" s="3">
        <f t="shared" si="5"/>
        <v>0.22229326922383541</v>
      </c>
      <c r="Q18" s="3">
        <f>IF(ISNUMBER(P18),SUMIF(A:A,A18,P:P),"")</f>
        <v>0.885081764123541</v>
      </c>
      <c r="R18" s="3">
        <f t="shared" si="6"/>
        <v>0.25115563130369434</v>
      </c>
      <c r="S18" s="7">
        <f t="shared" si="7"/>
        <v>3.9815949768245975</v>
      </c>
    </row>
    <row r="19" spans="1:19" x14ac:dyDescent="0.3">
      <c r="A19" s="1">
        <v>3</v>
      </c>
      <c r="B19" s="5">
        <v>0.54166666666666663</v>
      </c>
      <c r="C19" s="1" t="s">
        <v>19</v>
      </c>
      <c r="D19" s="1">
        <v>2</v>
      </c>
      <c r="E19" s="1">
        <v>3</v>
      </c>
      <c r="F19" s="1" t="s">
        <v>31</v>
      </c>
      <c r="G19" s="1">
        <v>69.08</v>
      </c>
      <c r="H19" s="1">
        <f>1+COUNTIFS(A:A,A19,G:G,"&gt;"&amp;G19)</f>
        <v>2</v>
      </c>
      <c r="I19" s="2">
        <f>AVERAGEIF(A:A,A19,G:G)</f>
        <v>50.241</v>
      </c>
      <c r="J19" s="2">
        <f t="shared" si="0"/>
        <v>18.838999999999999</v>
      </c>
      <c r="K19" s="2">
        <f t="shared" si="1"/>
        <v>108.839</v>
      </c>
      <c r="L19" s="2">
        <f t="shared" si="2"/>
        <v>685.63128650422289</v>
      </c>
      <c r="M19" s="2">
        <f>SUMIF(A:A,A19,L:L)</f>
        <v>3298.7462016509367</v>
      </c>
      <c r="N19" s="3">
        <f t="shared" si="3"/>
        <v>0.20784602530533638</v>
      </c>
      <c r="O19" s="6">
        <f t="shared" si="4"/>
        <v>4.811253900722658</v>
      </c>
      <c r="P19" s="3">
        <f t="shared" si="5"/>
        <v>0.20784602530533638</v>
      </c>
      <c r="Q19" s="3">
        <f>IF(ISNUMBER(P19),SUMIF(A:A,A19,P:P),"")</f>
        <v>0.885081764123541</v>
      </c>
      <c r="R19" s="3">
        <f t="shared" si="6"/>
        <v>0.23483256997296459</v>
      </c>
      <c r="S19" s="7">
        <f t="shared" si="7"/>
        <v>4.2583530900978781</v>
      </c>
    </row>
    <row r="20" spans="1:19" x14ac:dyDescent="0.3">
      <c r="A20" s="1">
        <v>3</v>
      </c>
      <c r="B20" s="5">
        <v>0.54166666666666663</v>
      </c>
      <c r="C20" s="1" t="s">
        <v>19</v>
      </c>
      <c r="D20" s="1">
        <v>2</v>
      </c>
      <c r="E20" s="1">
        <v>1</v>
      </c>
      <c r="F20" s="1" t="s">
        <v>29</v>
      </c>
      <c r="G20" s="1">
        <v>64.91</v>
      </c>
      <c r="H20" s="1">
        <f>1+COUNTIFS(A:A,A20,G:G,"&gt;"&amp;G20)</f>
        <v>3</v>
      </c>
      <c r="I20" s="2">
        <f>AVERAGEIF(A:A,A20,G:G)</f>
        <v>50.241</v>
      </c>
      <c r="J20" s="2">
        <f t="shared" si="0"/>
        <v>14.668999999999997</v>
      </c>
      <c r="K20" s="2">
        <f t="shared" si="1"/>
        <v>104.669</v>
      </c>
      <c r="L20" s="2">
        <f t="shared" si="2"/>
        <v>533.86339946986948</v>
      </c>
      <c r="M20" s="2">
        <f>SUMIF(A:A,A20,L:L)</f>
        <v>3298.7462016509367</v>
      </c>
      <c r="N20" s="3">
        <f t="shared" si="3"/>
        <v>0.16183827637381887</v>
      </c>
      <c r="O20" s="6">
        <f t="shared" si="4"/>
        <v>6.1790079726885514</v>
      </c>
      <c r="P20" s="3">
        <f t="shared" si="5"/>
        <v>0.16183827637381887</v>
      </c>
      <c r="Q20" s="3">
        <f>IF(ISNUMBER(P20),SUMIF(A:A,A20,P:P),"")</f>
        <v>0.885081764123541</v>
      </c>
      <c r="R20" s="3">
        <f t="shared" si="6"/>
        <v>0.18285121548525007</v>
      </c>
      <c r="S20" s="7">
        <f t="shared" si="7"/>
        <v>5.4689272770006072</v>
      </c>
    </row>
    <row r="21" spans="1:19" x14ac:dyDescent="0.3">
      <c r="A21" s="1">
        <v>3</v>
      </c>
      <c r="B21" s="5">
        <v>0.54166666666666663</v>
      </c>
      <c r="C21" s="1" t="s">
        <v>19</v>
      </c>
      <c r="D21" s="1">
        <v>2</v>
      </c>
      <c r="E21" s="1">
        <v>6</v>
      </c>
      <c r="F21" s="1" t="s">
        <v>34</v>
      </c>
      <c r="G21" s="1">
        <v>59.49</v>
      </c>
      <c r="H21" s="1">
        <f>1+COUNTIFS(A:A,A21,G:G,"&gt;"&amp;G21)</f>
        <v>4</v>
      </c>
      <c r="I21" s="2">
        <f>AVERAGEIF(A:A,A21,G:G)</f>
        <v>50.241</v>
      </c>
      <c r="J21" s="2">
        <f t="shared" si="0"/>
        <v>9.2490000000000023</v>
      </c>
      <c r="K21" s="2">
        <f t="shared" si="1"/>
        <v>99.248999999999995</v>
      </c>
      <c r="L21" s="2">
        <f t="shared" si="2"/>
        <v>385.6537707575842</v>
      </c>
      <c r="M21" s="2">
        <f>SUMIF(A:A,A21,L:L)</f>
        <v>3298.7462016509367</v>
      </c>
      <c r="N21" s="3">
        <f t="shared" si="3"/>
        <v>0.11690919736855612</v>
      </c>
      <c r="O21" s="6">
        <f t="shared" si="4"/>
        <v>8.55364695428967</v>
      </c>
      <c r="P21" s="3">
        <f t="shared" si="5"/>
        <v>0.11690919736855612</v>
      </c>
      <c r="Q21" s="3">
        <f>IF(ISNUMBER(P21),SUMIF(A:A,A21,P:P),"")</f>
        <v>0.885081764123541</v>
      </c>
      <c r="R21" s="3">
        <f t="shared" si="6"/>
        <v>0.13208858447595104</v>
      </c>
      <c r="S21" s="7">
        <f t="shared" si="7"/>
        <v>7.5706769359926556</v>
      </c>
    </row>
    <row r="22" spans="1:19" x14ac:dyDescent="0.3">
      <c r="A22" s="1">
        <v>3</v>
      </c>
      <c r="B22" s="5">
        <v>0.54166666666666663</v>
      </c>
      <c r="C22" s="1" t="s">
        <v>19</v>
      </c>
      <c r="D22" s="1">
        <v>2</v>
      </c>
      <c r="E22" s="1">
        <v>5</v>
      </c>
      <c r="F22" s="1" t="s">
        <v>33</v>
      </c>
      <c r="G22" s="1">
        <v>56.41</v>
      </c>
      <c r="H22" s="1">
        <f>1+COUNTIFS(A:A,A22,G:G,"&gt;"&amp;G22)</f>
        <v>5</v>
      </c>
      <c r="I22" s="2">
        <f>AVERAGEIF(A:A,A22,G:G)</f>
        <v>50.241</v>
      </c>
      <c r="J22" s="2">
        <f t="shared" si="0"/>
        <v>6.1689999999999969</v>
      </c>
      <c r="K22" s="2">
        <f t="shared" si="1"/>
        <v>96.168999999999997</v>
      </c>
      <c r="L22" s="2">
        <f t="shared" si="2"/>
        <v>320.58261107134331</v>
      </c>
      <c r="M22" s="2">
        <f>SUMIF(A:A,A22,L:L)</f>
        <v>3298.7462016509367</v>
      </c>
      <c r="N22" s="3">
        <f t="shared" si="3"/>
        <v>9.7183169445075851E-2</v>
      </c>
      <c r="O22" s="6">
        <f t="shared" si="4"/>
        <v>10.289847570418674</v>
      </c>
      <c r="P22" s="3">
        <f t="shared" si="5"/>
        <v>9.7183169445075851E-2</v>
      </c>
      <c r="Q22" s="3">
        <f>IF(ISNUMBER(P22),SUMIF(A:A,A22,P:P),"")</f>
        <v>0.885081764123541</v>
      </c>
      <c r="R22" s="3">
        <f t="shared" si="6"/>
        <v>0.10980134647934164</v>
      </c>
      <c r="S22" s="7">
        <f t="shared" si="7"/>
        <v>9.1073564401884912</v>
      </c>
    </row>
    <row r="23" spans="1:19" x14ac:dyDescent="0.3">
      <c r="A23" s="1">
        <v>3</v>
      </c>
      <c r="B23" s="5">
        <v>0.54166666666666663</v>
      </c>
      <c r="C23" s="1" t="s">
        <v>19</v>
      </c>
      <c r="D23" s="1">
        <v>2</v>
      </c>
      <c r="E23" s="1">
        <v>4</v>
      </c>
      <c r="F23" s="1" t="s">
        <v>32</v>
      </c>
      <c r="G23" s="1">
        <v>52.96</v>
      </c>
      <c r="H23" s="1">
        <f>1+COUNTIFS(A:A,A23,G:G,"&gt;"&amp;G23)</f>
        <v>6</v>
      </c>
      <c r="I23" s="2">
        <f>AVERAGEIF(A:A,A23,G:G)</f>
        <v>50.241</v>
      </c>
      <c r="J23" s="2">
        <f t="shared" si="0"/>
        <v>2.7190000000000012</v>
      </c>
      <c r="K23" s="2">
        <f t="shared" si="1"/>
        <v>92.718999999999994</v>
      </c>
      <c r="L23" s="2">
        <f t="shared" si="2"/>
        <v>260.63996224532519</v>
      </c>
      <c r="M23" s="2">
        <f>SUMIF(A:A,A23,L:L)</f>
        <v>3298.7462016509367</v>
      </c>
      <c r="N23" s="3">
        <f t="shared" si="3"/>
        <v>7.9011826406918381E-2</v>
      </c>
      <c r="O23" s="6">
        <f t="shared" si="4"/>
        <v>12.656333177895489</v>
      </c>
      <c r="P23" s="3">
        <f t="shared" si="5"/>
        <v>7.9011826406918381E-2</v>
      </c>
      <c r="Q23" s="3">
        <f>IF(ISNUMBER(P23),SUMIF(A:A,A23,P:P),"")</f>
        <v>0.885081764123541</v>
      </c>
      <c r="R23" s="3">
        <f t="shared" si="6"/>
        <v>8.927065228279836E-2</v>
      </c>
      <c r="S23" s="7">
        <f t="shared" si="7"/>
        <v>11.20188969642704</v>
      </c>
    </row>
    <row r="24" spans="1:19" x14ac:dyDescent="0.3">
      <c r="A24" s="1">
        <v>3</v>
      </c>
      <c r="B24" s="5">
        <v>0.54166666666666663</v>
      </c>
      <c r="C24" s="1" t="s">
        <v>19</v>
      </c>
      <c r="D24" s="1">
        <v>2</v>
      </c>
      <c r="E24" s="1">
        <v>7</v>
      </c>
      <c r="F24" s="1" t="s">
        <v>35</v>
      </c>
      <c r="G24" s="1">
        <v>42.32</v>
      </c>
      <c r="H24" s="1">
        <f>1+COUNTIFS(A:A,A24,G:G,"&gt;"&amp;G24)</f>
        <v>7</v>
      </c>
      <c r="I24" s="2">
        <f>AVERAGEIF(A:A,A24,G:G)</f>
        <v>50.241</v>
      </c>
      <c r="J24" s="2">
        <f t="shared" si="0"/>
        <v>-7.9209999999999994</v>
      </c>
      <c r="K24" s="2">
        <f t="shared" si="1"/>
        <v>82.079000000000008</v>
      </c>
      <c r="L24" s="2">
        <f t="shared" si="2"/>
        <v>137.65354706752791</v>
      </c>
      <c r="M24" s="2">
        <f>SUMIF(A:A,A24,L:L)</f>
        <v>3298.7462016509367</v>
      </c>
      <c r="N24" s="3">
        <f t="shared" si="3"/>
        <v>4.1729050570376069E-2</v>
      </c>
      <c r="O24" s="6">
        <f t="shared" si="4"/>
        <v>23.964120590606282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3</v>
      </c>
      <c r="B25" s="5">
        <v>0.54166666666666663</v>
      </c>
      <c r="C25" s="1" t="s">
        <v>19</v>
      </c>
      <c r="D25" s="1">
        <v>2</v>
      </c>
      <c r="E25" s="1">
        <v>8</v>
      </c>
      <c r="F25" s="1" t="s">
        <v>36</v>
      </c>
      <c r="G25" s="1">
        <v>42.32</v>
      </c>
      <c r="H25" s="1">
        <f>1+COUNTIFS(A:A,A25,G:G,"&gt;"&amp;G25)</f>
        <v>7</v>
      </c>
      <c r="I25" s="2">
        <f>AVERAGEIF(A:A,A25,G:G)</f>
        <v>50.241</v>
      </c>
      <c r="J25" s="2">
        <f t="shared" si="0"/>
        <v>-7.9209999999999994</v>
      </c>
      <c r="K25" s="2">
        <f t="shared" si="1"/>
        <v>82.079000000000008</v>
      </c>
      <c r="L25" s="2">
        <f t="shared" si="2"/>
        <v>137.65354706752791</v>
      </c>
      <c r="M25" s="2">
        <f>SUMIF(A:A,A25,L:L)</f>
        <v>3298.7462016509367</v>
      </c>
      <c r="N25" s="3">
        <f t="shared" si="3"/>
        <v>4.1729050570376069E-2</v>
      </c>
      <c r="O25" s="6">
        <f t="shared" si="4"/>
        <v>23.964120590606282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>
        <v>3</v>
      </c>
      <c r="B26" s="5">
        <v>0.54166666666666663</v>
      </c>
      <c r="C26" s="1" t="s">
        <v>19</v>
      </c>
      <c r="D26" s="1">
        <v>2</v>
      </c>
      <c r="E26" s="1">
        <v>9</v>
      </c>
      <c r="F26" s="1" t="s">
        <v>37</v>
      </c>
      <c r="G26" s="1">
        <v>33.880000000000003</v>
      </c>
      <c r="H26" s="1">
        <f>1+COUNTIFS(A:A,A26,G:G,"&gt;"&amp;G26)</f>
        <v>9</v>
      </c>
      <c r="I26" s="2">
        <f>AVERAGEIF(A:A,A26,G:G)</f>
        <v>50.241</v>
      </c>
      <c r="J26" s="2">
        <f t="shared" si="0"/>
        <v>-16.360999999999997</v>
      </c>
      <c r="K26" s="2">
        <f t="shared" si="1"/>
        <v>73.63900000000001</v>
      </c>
      <c r="L26" s="2">
        <f t="shared" si="2"/>
        <v>82.958459951386047</v>
      </c>
      <c r="M26" s="2">
        <f>SUMIF(A:A,A26,L:L)</f>
        <v>3298.7462016509367</v>
      </c>
      <c r="N26" s="3">
        <f t="shared" si="3"/>
        <v>2.5148482144478863E-2</v>
      </c>
      <c r="O26" s="6">
        <f t="shared" si="4"/>
        <v>39.763831242576266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>
        <v>3</v>
      </c>
      <c r="B27" s="5">
        <v>0.54166666666666663</v>
      </c>
      <c r="C27" s="1" t="s">
        <v>19</v>
      </c>
      <c r="D27" s="1">
        <v>2</v>
      </c>
      <c r="E27" s="1">
        <v>10</v>
      </c>
      <c r="F27" s="1" t="s">
        <v>38</v>
      </c>
      <c r="G27" s="1">
        <v>10.84</v>
      </c>
      <c r="H27" s="1">
        <f>1+COUNTIFS(A:A,A27,G:G,"&gt;"&amp;G27)</f>
        <v>10</v>
      </c>
      <c r="I27" s="2">
        <f>AVERAGEIF(A:A,A27,G:G)</f>
        <v>50.241</v>
      </c>
      <c r="J27" s="2">
        <f t="shared" si="0"/>
        <v>-39.400999999999996</v>
      </c>
      <c r="K27" s="2">
        <f t="shared" si="1"/>
        <v>50.599000000000004</v>
      </c>
      <c r="L27" s="2">
        <f t="shared" si="2"/>
        <v>20.82054001145341</v>
      </c>
      <c r="M27" s="2">
        <f>SUMIF(A:A,A27,L:L)</f>
        <v>3298.7462016509367</v>
      </c>
      <c r="N27" s="3">
        <f t="shared" si="3"/>
        <v>6.3116525912279252E-3</v>
      </c>
      <c r="O27" s="6">
        <f t="shared" si="4"/>
        <v>158.4371106530518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/>
      <c r="B28" s="5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3"/>
      <c r="O28" s="6"/>
      <c r="P28" s="3"/>
      <c r="Q28" s="3"/>
      <c r="R28" s="3"/>
      <c r="S28" s="7"/>
    </row>
    <row r="29" spans="1:19" x14ac:dyDescent="0.3">
      <c r="A29" s="1">
        <v>6</v>
      </c>
      <c r="B29" s="5">
        <v>0.56597222222222221</v>
      </c>
      <c r="C29" s="1" t="s">
        <v>19</v>
      </c>
      <c r="D29" s="1">
        <v>3</v>
      </c>
      <c r="E29" s="1">
        <v>5</v>
      </c>
      <c r="F29" s="1" t="s">
        <v>43</v>
      </c>
      <c r="G29" s="1">
        <v>64.040000000000006</v>
      </c>
      <c r="H29" s="1">
        <f>1+COUNTIFS(A:A,A29,G:G,"&gt;"&amp;G29)</f>
        <v>1</v>
      </c>
      <c r="I29" s="2">
        <f>AVERAGEIF(A:A,A29,G:G)</f>
        <v>52.222499999999997</v>
      </c>
      <c r="J29" s="2">
        <f t="shared" si="0"/>
        <v>11.81750000000001</v>
      </c>
      <c r="K29" s="2">
        <f t="shared" si="1"/>
        <v>101.81750000000001</v>
      </c>
      <c r="L29" s="2">
        <f t="shared" si="2"/>
        <v>449.91109653922086</v>
      </c>
      <c r="M29" s="2">
        <f>SUMIF(A:A,A29,L:L)</f>
        <v>2088.6213005189807</v>
      </c>
      <c r="N29" s="3">
        <f t="shared" si="3"/>
        <v>0.2154105660166479</v>
      </c>
      <c r="O29" s="6">
        <f t="shared" si="4"/>
        <v>4.6422978152460521</v>
      </c>
      <c r="P29" s="3">
        <f t="shared" si="5"/>
        <v>0.2154105660166479</v>
      </c>
      <c r="Q29" s="3">
        <f>IF(ISNUMBER(P29),SUMIF(A:A,A29,P:P),"")</f>
        <v>0.97779437097279664</v>
      </c>
      <c r="R29" s="3">
        <f t="shared" si="6"/>
        <v>0.22030252209607054</v>
      </c>
      <c r="S29" s="7">
        <f t="shared" si="7"/>
        <v>4.5392126721269008</v>
      </c>
    </row>
    <row r="30" spans="1:19" x14ac:dyDescent="0.3">
      <c r="A30" s="1">
        <v>6</v>
      </c>
      <c r="B30" s="5">
        <v>0.56597222222222221</v>
      </c>
      <c r="C30" s="1" t="s">
        <v>19</v>
      </c>
      <c r="D30" s="1">
        <v>3</v>
      </c>
      <c r="E30" s="1">
        <v>3</v>
      </c>
      <c r="F30" s="1" t="s">
        <v>41</v>
      </c>
      <c r="G30" s="1">
        <v>60.43</v>
      </c>
      <c r="H30" s="1">
        <f>1+COUNTIFS(A:A,A30,G:G,"&gt;"&amp;G30)</f>
        <v>2</v>
      </c>
      <c r="I30" s="2">
        <f>AVERAGEIF(A:A,A30,G:G)</f>
        <v>52.222499999999997</v>
      </c>
      <c r="J30" s="2">
        <f t="shared" si="0"/>
        <v>8.2075000000000031</v>
      </c>
      <c r="K30" s="2">
        <f t="shared" si="1"/>
        <v>98.20750000000001</v>
      </c>
      <c r="L30" s="2">
        <f t="shared" si="2"/>
        <v>362.29181287296262</v>
      </c>
      <c r="M30" s="2">
        <f>SUMIF(A:A,A30,L:L)</f>
        <v>2088.6213005189807</v>
      </c>
      <c r="N30" s="3">
        <f t="shared" si="3"/>
        <v>0.17345979033295331</v>
      </c>
      <c r="O30" s="6">
        <f t="shared" si="4"/>
        <v>5.7650248399385005</v>
      </c>
      <c r="P30" s="3">
        <f t="shared" si="5"/>
        <v>0.17345979033295331</v>
      </c>
      <c r="Q30" s="3">
        <f>IF(ISNUMBER(P30),SUMIF(A:A,A30,P:P),"")</f>
        <v>0.97779437097279664</v>
      </c>
      <c r="R30" s="3">
        <f t="shared" si="6"/>
        <v>0.1773990477776837</v>
      </c>
      <c r="S30" s="7">
        <f t="shared" si="7"/>
        <v>5.6370088370102129</v>
      </c>
    </row>
    <row r="31" spans="1:19" x14ac:dyDescent="0.3">
      <c r="A31" s="1">
        <v>6</v>
      </c>
      <c r="B31" s="5">
        <v>0.56597222222222221</v>
      </c>
      <c r="C31" s="1" t="s">
        <v>19</v>
      </c>
      <c r="D31" s="1">
        <v>3</v>
      </c>
      <c r="E31" s="1">
        <v>2</v>
      </c>
      <c r="F31" s="1" t="s">
        <v>40</v>
      </c>
      <c r="G31" s="1">
        <v>59.5</v>
      </c>
      <c r="H31" s="1">
        <f>1+COUNTIFS(A:A,A31,G:G,"&gt;"&amp;G31)</f>
        <v>3</v>
      </c>
      <c r="I31" s="2">
        <f>AVERAGEIF(A:A,A31,G:G)</f>
        <v>52.222499999999997</v>
      </c>
      <c r="J31" s="2">
        <f t="shared" si="0"/>
        <v>7.2775000000000034</v>
      </c>
      <c r="K31" s="2">
        <f t="shared" si="1"/>
        <v>97.277500000000003</v>
      </c>
      <c r="L31" s="2">
        <f t="shared" si="2"/>
        <v>342.62960675328139</v>
      </c>
      <c r="M31" s="2">
        <f>SUMIF(A:A,A31,L:L)</f>
        <v>2088.6213005189807</v>
      </c>
      <c r="N31" s="3">
        <f t="shared" si="3"/>
        <v>0.16404582614768162</v>
      </c>
      <c r="O31" s="6">
        <f t="shared" si="4"/>
        <v>6.0958576239529183</v>
      </c>
      <c r="P31" s="3">
        <f t="shared" si="5"/>
        <v>0.16404582614768162</v>
      </c>
      <c r="Q31" s="3">
        <f>IF(ISNUMBER(P31),SUMIF(A:A,A31,P:P),"")</f>
        <v>0.97779437097279664</v>
      </c>
      <c r="R31" s="3">
        <f t="shared" si="6"/>
        <v>0.16777129324693726</v>
      </c>
      <c r="S31" s="7">
        <f t="shared" si="7"/>
        <v>5.9604952709527703</v>
      </c>
    </row>
    <row r="32" spans="1:19" x14ac:dyDescent="0.3">
      <c r="A32" s="1">
        <v>6</v>
      </c>
      <c r="B32" s="5">
        <v>0.56597222222222221</v>
      </c>
      <c r="C32" s="1" t="s">
        <v>19</v>
      </c>
      <c r="D32" s="1">
        <v>3</v>
      </c>
      <c r="E32" s="1">
        <v>1</v>
      </c>
      <c r="F32" s="1" t="s">
        <v>39</v>
      </c>
      <c r="G32" s="1">
        <v>56.85</v>
      </c>
      <c r="H32" s="1">
        <f>1+COUNTIFS(A:A,A32,G:G,"&gt;"&amp;G32)</f>
        <v>4</v>
      </c>
      <c r="I32" s="2">
        <f>AVERAGEIF(A:A,A32,G:G)</f>
        <v>52.222499999999997</v>
      </c>
      <c r="J32" s="2">
        <f t="shared" si="0"/>
        <v>4.6275000000000048</v>
      </c>
      <c r="K32" s="2">
        <f t="shared" si="1"/>
        <v>94.627499999999998</v>
      </c>
      <c r="L32" s="2">
        <f t="shared" si="2"/>
        <v>292.26180703557441</v>
      </c>
      <c r="M32" s="2">
        <f>SUMIF(A:A,A32,L:L)</f>
        <v>2088.6213005189807</v>
      </c>
      <c r="N32" s="3">
        <f t="shared" si="3"/>
        <v>0.13993049240805558</v>
      </c>
      <c r="O32" s="6">
        <f t="shared" si="4"/>
        <v>7.1464052101229623</v>
      </c>
      <c r="P32" s="3">
        <f t="shared" si="5"/>
        <v>0.13993049240805558</v>
      </c>
      <c r="Q32" s="3">
        <f>IF(ISNUMBER(P32),SUMIF(A:A,A32,P:P),"")</f>
        <v>0.97779437097279664</v>
      </c>
      <c r="R32" s="3">
        <f t="shared" si="6"/>
        <v>0.14310830227917995</v>
      </c>
      <c r="S32" s="7">
        <f t="shared" si="7"/>
        <v>6.9877147871488976</v>
      </c>
    </row>
    <row r="33" spans="1:19" x14ac:dyDescent="0.3">
      <c r="A33" s="1">
        <v>6</v>
      </c>
      <c r="B33" s="5">
        <v>0.56597222222222221</v>
      </c>
      <c r="C33" s="1" t="s">
        <v>19</v>
      </c>
      <c r="D33" s="1">
        <v>3</v>
      </c>
      <c r="E33" s="1">
        <v>7</v>
      </c>
      <c r="F33" s="1" t="s">
        <v>45</v>
      </c>
      <c r="G33" s="1">
        <v>52.64</v>
      </c>
      <c r="H33" s="1">
        <f>1+COUNTIFS(A:A,A33,G:G,"&gt;"&amp;G33)</f>
        <v>5</v>
      </c>
      <c r="I33" s="2">
        <f>AVERAGEIF(A:A,A33,G:G)</f>
        <v>52.222499999999997</v>
      </c>
      <c r="J33" s="2">
        <f t="shared" si="0"/>
        <v>0.41750000000000398</v>
      </c>
      <c r="K33" s="2">
        <f t="shared" si="1"/>
        <v>90.417500000000004</v>
      </c>
      <c r="L33" s="2">
        <f t="shared" si="2"/>
        <v>227.02269716636255</v>
      </c>
      <c r="M33" s="2">
        <f>SUMIF(A:A,A33,L:L)</f>
        <v>2088.6213005189807</v>
      </c>
      <c r="N33" s="3">
        <f t="shared" si="3"/>
        <v>0.1086950023491343</v>
      </c>
      <c r="O33" s="6">
        <f t="shared" si="4"/>
        <v>9.2000550014980931</v>
      </c>
      <c r="P33" s="3">
        <f t="shared" si="5"/>
        <v>0.1086950023491343</v>
      </c>
      <c r="Q33" s="3">
        <f>IF(ISNUMBER(P33),SUMIF(A:A,A33,P:P),"")</f>
        <v>0.97779437097279664</v>
      </c>
      <c r="R33" s="3">
        <f t="shared" si="6"/>
        <v>0.1111634568329483</v>
      </c>
      <c r="S33" s="7">
        <f t="shared" si="7"/>
        <v>8.9957619931049582</v>
      </c>
    </row>
    <row r="34" spans="1:19" x14ac:dyDescent="0.3">
      <c r="A34" s="1">
        <v>6</v>
      </c>
      <c r="B34" s="5">
        <v>0.56597222222222221</v>
      </c>
      <c r="C34" s="1" t="s">
        <v>19</v>
      </c>
      <c r="D34" s="1">
        <v>3</v>
      </c>
      <c r="E34" s="1">
        <v>8</v>
      </c>
      <c r="F34" s="1" t="s">
        <v>46</v>
      </c>
      <c r="G34" s="1">
        <v>50.59</v>
      </c>
      <c r="H34" s="1">
        <f>1+COUNTIFS(A:A,A34,G:G,"&gt;"&amp;G34)</f>
        <v>6</v>
      </c>
      <c r="I34" s="2">
        <f>AVERAGEIF(A:A,A34,G:G)</f>
        <v>52.222499999999997</v>
      </c>
      <c r="J34" s="2">
        <f t="shared" si="0"/>
        <v>-1.6324999999999932</v>
      </c>
      <c r="K34" s="2">
        <f t="shared" si="1"/>
        <v>88.367500000000007</v>
      </c>
      <c r="L34" s="2">
        <f t="shared" si="2"/>
        <v>200.74792168076397</v>
      </c>
      <c r="M34" s="2">
        <f>SUMIF(A:A,A34,L:L)</f>
        <v>2088.6213005189807</v>
      </c>
      <c r="N34" s="3">
        <f t="shared" si="3"/>
        <v>9.6115040879302588E-2</v>
      </c>
      <c r="O34" s="6">
        <f t="shared" si="4"/>
        <v>10.404198873054217</v>
      </c>
      <c r="P34" s="3">
        <f t="shared" si="5"/>
        <v>9.6115040879302588E-2</v>
      </c>
      <c r="Q34" s="3">
        <f>IF(ISNUMBER(P34),SUMIF(A:A,A34,P:P),"")</f>
        <v>0.97779437097279664</v>
      </c>
      <c r="R34" s="3">
        <f t="shared" si="6"/>
        <v>9.8297805482024631E-2</v>
      </c>
      <c r="S34" s="7">
        <f t="shared" si="7"/>
        <v>10.173167092553927</v>
      </c>
    </row>
    <row r="35" spans="1:19" x14ac:dyDescent="0.3">
      <c r="A35" s="1">
        <v>6</v>
      </c>
      <c r="B35" s="5">
        <v>0.56597222222222221</v>
      </c>
      <c r="C35" s="1" t="s">
        <v>19</v>
      </c>
      <c r="D35" s="1">
        <v>3</v>
      </c>
      <c r="E35" s="1">
        <v>4</v>
      </c>
      <c r="F35" s="1" t="s">
        <v>42</v>
      </c>
      <c r="G35" s="1">
        <v>47.56</v>
      </c>
      <c r="H35" s="1">
        <f>1+COUNTIFS(A:A,A35,G:G,"&gt;"&amp;G35)</f>
        <v>7</v>
      </c>
      <c r="I35" s="2">
        <f>AVERAGEIF(A:A,A35,G:G)</f>
        <v>52.222499999999997</v>
      </c>
      <c r="J35" s="2">
        <f t="shared" si="0"/>
        <v>-4.6624999999999943</v>
      </c>
      <c r="K35" s="2">
        <f t="shared" si="1"/>
        <v>85.337500000000006</v>
      </c>
      <c r="L35" s="2">
        <f t="shared" si="2"/>
        <v>167.37720869317553</v>
      </c>
      <c r="M35" s="2">
        <f>SUMIF(A:A,A35,L:L)</f>
        <v>2088.6213005189807</v>
      </c>
      <c r="N35" s="3">
        <f t="shared" si="3"/>
        <v>8.0137652839021439E-2</v>
      </c>
      <c r="O35" s="6">
        <f t="shared" si="4"/>
        <v>12.478528688739805</v>
      </c>
      <c r="P35" s="3">
        <f t="shared" si="5"/>
        <v>8.0137652839021439E-2</v>
      </c>
      <c r="Q35" s="3">
        <f>IF(ISNUMBER(P35),SUMIF(A:A,A35,P:P),"")</f>
        <v>0.97779437097279664</v>
      </c>
      <c r="R35" s="3">
        <f t="shared" si="6"/>
        <v>8.1957572285155822E-2</v>
      </c>
      <c r="S35" s="7">
        <f t="shared" si="7"/>
        <v>12.201435109872333</v>
      </c>
    </row>
    <row r="36" spans="1:19" x14ac:dyDescent="0.3">
      <c r="A36" s="1">
        <v>6</v>
      </c>
      <c r="B36" s="5">
        <v>0.56597222222222221</v>
      </c>
      <c r="C36" s="1" t="s">
        <v>19</v>
      </c>
      <c r="D36" s="1">
        <v>3</v>
      </c>
      <c r="E36" s="1">
        <v>6</v>
      </c>
      <c r="F36" s="1" t="s">
        <v>44</v>
      </c>
      <c r="G36" s="1">
        <v>26.17</v>
      </c>
      <c r="H36" s="1">
        <f>1+COUNTIFS(A:A,A36,G:G,"&gt;"&amp;G36)</f>
        <v>8</v>
      </c>
      <c r="I36" s="2">
        <f>AVERAGEIF(A:A,A36,G:G)</f>
        <v>52.222499999999997</v>
      </c>
      <c r="J36" s="2">
        <f t="shared" si="0"/>
        <v>-26.052499999999995</v>
      </c>
      <c r="K36" s="2">
        <f t="shared" si="1"/>
        <v>63.947500000000005</v>
      </c>
      <c r="L36" s="2">
        <f t="shared" si="2"/>
        <v>46.379149777638951</v>
      </c>
      <c r="M36" s="2">
        <f>SUMIF(A:A,A36,L:L)</f>
        <v>2088.6213005189807</v>
      </c>
      <c r="N36" s="3">
        <f t="shared" si="3"/>
        <v>2.2205629027203092E-2</v>
      </c>
      <c r="O36" s="6">
        <f t="shared" si="4"/>
        <v>45.033626328483926</v>
      </c>
      <c r="P36" s="3" t="str">
        <f t="shared" si="5"/>
        <v/>
      </c>
      <c r="Q36" s="3" t="str">
        <f>IF(ISNUMBER(P36),SUMIF(A:A,A36,P:P),"")</f>
        <v/>
      </c>
      <c r="R36" s="3" t="str">
        <f t="shared" si="6"/>
        <v/>
      </c>
      <c r="S36" s="7" t="str">
        <f t="shared" si="7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10</v>
      </c>
      <c r="B38" s="5">
        <v>0.59027777777777779</v>
      </c>
      <c r="C38" s="1" t="s">
        <v>19</v>
      </c>
      <c r="D38" s="1">
        <v>4</v>
      </c>
      <c r="E38" s="1">
        <v>1</v>
      </c>
      <c r="F38" s="1" t="s">
        <v>47</v>
      </c>
      <c r="G38" s="1">
        <v>69.56</v>
      </c>
      <c r="H38" s="1">
        <f>1+COUNTIFS(A:A,A38,G:G,"&gt;"&amp;G38)</f>
        <v>1</v>
      </c>
      <c r="I38" s="2">
        <f>AVERAGEIF(A:A,A38,G:G)</f>
        <v>49.895714285714284</v>
      </c>
      <c r="J38" s="2">
        <f t="shared" ref="J38:J44" si="8">G38-I38</f>
        <v>19.664285714285718</v>
      </c>
      <c r="K38" s="2">
        <f t="shared" ref="K38:K44" si="9">90+J38</f>
        <v>109.66428571428571</v>
      </c>
      <c r="L38" s="2">
        <f t="shared" ref="L38:L44" si="10">EXP(0.06*K38)</f>
        <v>720.43640241135915</v>
      </c>
      <c r="M38" s="2">
        <f>SUMIF(A:A,A38,L:L)</f>
        <v>1858.0230719177132</v>
      </c>
      <c r="N38" s="3">
        <f t="shared" ref="N38:N44" si="11">L38/M38</f>
        <v>0.38774351798967616</v>
      </c>
      <c r="O38" s="6">
        <f t="shared" ref="O38:O44" si="12">1/N38</f>
        <v>2.5790244158939761</v>
      </c>
      <c r="P38" s="3">
        <f t="shared" ref="P38:P44" si="13">IF(O38&gt;21,"",N38)</f>
        <v>0.38774351798967616</v>
      </c>
      <c r="Q38" s="3">
        <f>IF(ISNUMBER(P38),SUMIF(A:A,A38,P:P),"")</f>
        <v>1</v>
      </c>
      <c r="R38" s="3">
        <f t="shared" ref="R38:R44" si="14">IFERROR(P38*(1/Q38),"")</f>
        <v>0.38774351798967616</v>
      </c>
      <c r="S38" s="7">
        <f t="shared" ref="S38:S44" si="15">IFERROR(1/R38,"")</f>
        <v>2.5790244158939761</v>
      </c>
    </row>
    <row r="39" spans="1:19" x14ac:dyDescent="0.3">
      <c r="A39" s="1">
        <v>10</v>
      </c>
      <c r="B39" s="5">
        <v>0.59027777777777779</v>
      </c>
      <c r="C39" s="1" t="s">
        <v>19</v>
      </c>
      <c r="D39" s="1">
        <v>4</v>
      </c>
      <c r="E39" s="1">
        <v>6</v>
      </c>
      <c r="F39" s="1" t="s">
        <v>52</v>
      </c>
      <c r="G39" s="1">
        <v>52.01</v>
      </c>
      <c r="H39" s="1">
        <f>1+COUNTIFS(A:A,A39,G:G,"&gt;"&amp;G39)</f>
        <v>2</v>
      </c>
      <c r="I39" s="2">
        <f>AVERAGEIF(A:A,A39,G:G)</f>
        <v>49.895714285714284</v>
      </c>
      <c r="J39" s="2">
        <f t="shared" si="8"/>
        <v>2.1142857142857139</v>
      </c>
      <c r="K39" s="2">
        <f t="shared" si="9"/>
        <v>92.114285714285714</v>
      </c>
      <c r="L39" s="2">
        <f t="shared" si="10"/>
        <v>251.35270271034037</v>
      </c>
      <c r="M39" s="2">
        <f>SUMIF(A:A,A39,L:L)</f>
        <v>1858.0230719177132</v>
      </c>
      <c r="N39" s="3">
        <f t="shared" si="11"/>
        <v>0.13527964561328767</v>
      </c>
      <c r="O39" s="6">
        <f t="shared" si="12"/>
        <v>7.3920950595820916</v>
      </c>
      <c r="P39" s="3">
        <f t="shared" si="13"/>
        <v>0.13527964561328767</v>
      </c>
      <c r="Q39" s="3">
        <f>IF(ISNUMBER(P39),SUMIF(A:A,A39,P:P),"")</f>
        <v>1</v>
      </c>
      <c r="R39" s="3">
        <f t="shared" si="14"/>
        <v>0.13527964561328767</v>
      </c>
      <c r="S39" s="7">
        <f t="shared" si="15"/>
        <v>7.3920950595820916</v>
      </c>
    </row>
    <row r="40" spans="1:19" x14ac:dyDescent="0.3">
      <c r="A40" s="1">
        <v>10</v>
      </c>
      <c r="B40" s="5">
        <v>0.59027777777777779</v>
      </c>
      <c r="C40" s="1" t="s">
        <v>19</v>
      </c>
      <c r="D40" s="1">
        <v>4</v>
      </c>
      <c r="E40" s="1">
        <v>2</v>
      </c>
      <c r="F40" s="1" t="s">
        <v>48</v>
      </c>
      <c r="G40" s="1">
        <v>50.66</v>
      </c>
      <c r="H40" s="1">
        <f>1+COUNTIFS(A:A,A40,G:G,"&gt;"&amp;G40)</f>
        <v>3</v>
      </c>
      <c r="I40" s="2">
        <f>AVERAGEIF(A:A,A40,G:G)</f>
        <v>49.895714285714284</v>
      </c>
      <c r="J40" s="2">
        <f t="shared" si="8"/>
        <v>0.76428571428571246</v>
      </c>
      <c r="K40" s="2">
        <f t="shared" si="9"/>
        <v>90.764285714285705</v>
      </c>
      <c r="L40" s="2">
        <f t="shared" si="10"/>
        <v>231.79587676702783</v>
      </c>
      <c r="M40" s="2">
        <f>SUMIF(A:A,A40,L:L)</f>
        <v>1858.0230719177132</v>
      </c>
      <c r="N40" s="3">
        <f t="shared" si="11"/>
        <v>0.12475403576543609</v>
      </c>
      <c r="O40" s="6">
        <f t="shared" si="12"/>
        <v>8.0157727472657552</v>
      </c>
      <c r="P40" s="3">
        <f t="shared" si="13"/>
        <v>0.12475403576543609</v>
      </c>
      <c r="Q40" s="3">
        <f>IF(ISNUMBER(P40),SUMIF(A:A,A40,P:P),"")</f>
        <v>1</v>
      </c>
      <c r="R40" s="3">
        <f t="shared" si="14"/>
        <v>0.12475403576543609</v>
      </c>
      <c r="S40" s="7">
        <f t="shared" si="15"/>
        <v>8.0157727472657552</v>
      </c>
    </row>
    <row r="41" spans="1:19" x14ac:dyDescent="0.3">
      <c r="A41" s="1">
        <v>10</v>
      </c>
      <c r="B41" s="5">
        <v>0.59027777777777779</v>
      </c>
      <c r="C41" s="1" t="s">
        <v>19</v>
      </c>
      <c r="D41" s="1">
        <v>4</v>
      </c>
      <c r="E41" s="1">
        <v>4</v>
      </c>
      <c r="F41" s="1" t="s">
        <v>50</v>
      </c>
      <c r="G41" s="1">
        <v>50.65</v>
      </c>
      <c r="H41" s="1">
        <f>1+COUNTIFS(A:A,A41,G:G,"&gt;"&amp;G41)</f>
        <v>4</v>
      </c>
      <c r="I41" s="2">
        <f>AVERAGEIF(A:A,A41,G:G)</f>
        <v>49.895714285714284</v>
      </c>
      <c r="J41" s="2">
        <f t="shared" si="8"/>
        <v>0.75428571428571445</v>
      </c>
      <c r="K41" s="2">
        <f t="shared" si="9"/>
        <v>90.754285714285714</v>
      </c>
      <c r="L41" s="2">
        <f t="shared" si="10"/>
        <v>231.65684095588216</v>
      </c>
      <c r="M41" s="2">
        <f>SUMIF(A:A,A41,L:L)</f>
        <v>1858.0230719177132</v>
      </c>
      <c r="N41" s="3">
        <f t="shared" si="11"/>
        <v>0.12467920579521287</v>
      </c>
      <c r="O41" s="6">
        <f t="shared" si="12"/>
        <v>8.0205836540418165</v>
      </c>
      <c r="P41" s="3">
        <f t="shared" si="13"/>
        <v>0.12467920579521287</v>
      </c>
      <c r="Q41" s="3">
        <f>IF(ISNUMBER(P41),SUMIF(A:A,A41,P:P),"")</f>
        <v>1</v>
      </c>
      <c r="R41" s="3">
        <f t="shared" si="14"/>
        <v>0.12467920579521287</v>
      </c>
      <c r="S41" s="7">
        <f t="shared" si="15"/>
        <v>8.0205836540418165</v>
      </c>
    </row>
    <row r="42" spans="1:19" x14ac:dyDescent="0.3">
      <c r="A42" s="1">
        <v>10</v>
      </c>
      <c r="B42" s="5">
        <v>0.59027777777777779</v>
      </c>
      <c r="C42" s="1" t="s">
        <v>19</v>
      </c>
      <c r="D42" s="1">
        <v>4</v>
      </c>
      <c r="E42" s="1">
        <v>7</v>
      </c>
      <c r="F42" s="1" t="s">
        <v>53</v>
      </c>
      <c r="G42" s="1">
        <v>44.47</v>
      </c>
      <c r="H42" s="1">
        <f>1+COUNTIFS(A:A,A42,G:G,"&gt;"&amp;G42)</f>
        <v>5</v>
      </c>
      <c r="I42" s="2">
        <f>AVERAGEIF(A:A,A42,G:G)</f>
        <v>49.895714285714284</v>
      </c>
      <c r="J42" s="2">
        <f t="shared" si="8"/>
        <v>-5.4257142857142853</v>
      </c>
      <c r="K42" s="2">
        <f t="shared" si="9"/>
        <v>84.574285714285708</v>
      </c>
      <c r="L42" s="2">
        <f t="shared" si="10"/>
        <v>159.88537349945989</v>
      </c>
      <c r="M42" s="2">
        <f>SUMIF(A:A,A42,L:L)</f>
        <v>1858.0230719177132</v>
      </c>
      <c r="N42" s="3">
        <f t="shared" si="11"/>
        <v>8.6051339144264827E-2</v>
      </c>
      <c r="O42" s="6">
        <f t="shared" si="12"/>
        <v>11.620969643755373</v>
      </c>
      <c r="P42" s="3">
        <f t="shared" si="13"/>
        <v>8.6051339144264827E-2</v>
      </c>
      <c r="Q42" s="3">
        <f>IF(ISNUMBER(P42),SUMIF(A:A,A42,P:P),"")</f>
        <v>1</v>
      </c>
      <c r="R42" s="3">
        <f t="shared" si="14"/>
        <v>8.6051339144264827E-2</v>
      </c>
      <c r="S42" s="7">
        <f t="shared" si="15"/>
        <v>11.620969643755373</v>
      </c>
    </row>
    <row r="43" spans="1:19" x14ac:dyDescent="0.3">
      <c r="A43" s="1">
        <v>10</v>
      </c>
      <c r="B43" s="5">
        <v>0.59027777777777779</v>
      </c>
      <c r="C43" s="1" t="s">
        <v>19</v>
      </c>
      <c r="D43" s="1">
        <v>4</v>
      </c>
      <c r="E43" s="1">
        <v>5</v>
      </c>
      <c r="F43" s="1" t="s">
        <v>51</v>
      </c>
      <c r="G43" s="1">
        <v>43.83</v>
      </c>
      <c r="H43" s="1">
        <f>1+COUNTIFS(A:A,A43,G:G,"&gt;"&amp;G43)</f>
        <v>6</v>
      </c>
      <c r="I43" s="2">
        <f>AVERAGEIF(A:A,A43,G:G)</f>
        <v>49.895714285714284</v>
      </c>
      <c r="J43" s="2">
        <f t="shared" si="8"/>
        <v>-6.0657142857142858</v>
      </c>
      <c r="K43" s="2">
        <f t="shared" si="9"/>
        <v>83.934285714285721</v>
      </c>
      <c r="L43" s="2">
        <f t="shared" si="10"/>
        <v>153.86216095215801</v>
      </c>
      <c r="M43" s="2">
        <f>SUMIF(A:A,A43,L:L)</f>
        <v>1858.0230719177132</v>
      </c>
      <c r="N43" s="3">
        <f t="shared" si="11"/>
        <v>8.2809607306626676E-2</v>
      </c>
      <c r="O43" s="6">
        <f t="shared" si="12"/>
        <v>12.075893516765619</v>
      </c>
      <c r="P43" s="3">
        <f t="shared" si="13"/>
        <v>8.2809607306626676E-2</v>
      </c>
      <c r="Q43" s="3">
        <f>IF(ISNUMBER(P43),SUMIF(A:A,A43,P:P),"")</f>
        <v>1</v>
      </c>
      <c r="R43" s="3">
        <f t="shared" si="14"/>
        <v>8.2809607306626676E-2</v>
      </c>
      <c r="S43" s="7">
        <f t="shared" si="15"/>
        <v>12.075893516765619</v>
      </c>
    </row>
    <row r="44" spans="1:19" x14ac:dyDescent="0.3">
      <c r="A44" s="1">
        <v>10</v>
      </c>
      <c r="B44" s="5">
        <v>0.59027777777777779</v>
      </c>
      <c r="C44" s="1" t="s">
        <v>19</v>
      </c>
      <c r="D44" s="1">
        <v>4</v>
      </c>
      <c r="E44" s="1">
        <v>3</v>
      </c>
      <c r="F44" s="1" t="s">
        <v>49</v>
      </c>
      <c r="G44" s="1">
        <v>38.090000000000003</v>
      </c>
      <c r="H44" s="1">
        <f>1+COUNTIFS(A:A,A44,G:G,"&gt;"&amp;G44)</f>
        <v>7</v>
      </c>
      <c r="I44" s="2">
        <f>AVERAGEIF(A:A,A44,G:G)</f>
        <v>49.895714285714284</v>
      </c>
      <c r="J44" s="2">
        <f t="shared" si="8"/>
        <v>-11.805714285714281</v>
      </c>
      <c r="K44" s="2">
        <f t="shared" si="9"/>
        <v>78.194285714285712</v>
      </c>
      <c r="L44" s="2">
        <f t="shared" si="10"/>
        <v>109.03371462148564</v>
      </c>
      <c r="M44" s="2">
        <f>SUMIF(A:A,A44,L:L)</f>
        <v>1858.0230719177132</v>
      </c>
      <c r="N44" s="3">
        <f t="shared" si="11"/>
        <v>5.8682648385495639E-2</v>
      </c>
      <c r="O44" s="6">
        <f t="shared" si="12"/>
        <v>17.040812361276558</v>
      </c>
      <c r="P44" s="3">
        <f t="shared" si="13"/>
        <v>5.8682648385495639E-2</v>
      </c>
      <c r="Q44" s="3">
        <f>IF(ISNUMBER(P44),SUMIF(A:A,A44,P:P),"")</f>
        <v>1</v>
      </c>
      <c r="R44" s="3">
        <f t="shared" si="14"/>
        <v>5.8682648385495639E-2</v>
      </c>
      <c r="S44" s="7">
        <f t="shared" si="15"/>
        <v>17.040812361276558</v>
      </c>
    </row>
    <row r="45" spans="1:19" x14ac:dyDescent="0.3">
      <c r="A45" s="1"/>
      <c r="B45" s="5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3"/>
      <c r="O45" s="6"/>
      <c r="P45" s="3"/>
      <c r="Q45" s="3"/>
      <c r="R45" s="3"/>
      <c r="S45" s="7"/>
    </row>
    <row r="46" spans="1:19" x14ac:dyDescent="0.3">
      <c r="A46" s="1">
        <v>14</v>
      </c>
      <c r="B46" s="5">
        <v>0.61458333333333337</v>
      </c>
      <c r="C46" s="1" t="s">
        <v>19</v>
      </c>
      <c r="D46" s="1">
        <v>5</v>
      </c>
      <c r="E46" s="1">
        <v>1</v>
      </c>
      <c r="F46" s="1" t="s">
        <v>54</v>
      </c>
      <c r="G46" s="1">
        <v>73.069999999999993</v>
      </c>
      <c r="H46" s="1">
        <f>1+COUNTIFS(A:A,A46,G:G,"&gt;"&amp;G46)</f>
        <v>1</v>
      </c>
      <c r="I46" s="2">
        <f>AVERAGEIF(A:A,A46,G:G)</f>
        <v>52.478571428571421</v>
      </c>
      <c r="J46" s="2">
        <f t="shared" ref="J46:J52" si="16">G46-I46</f>
        <v>20.591428571428573</v>
      </c>
      <c r="K46" s="2">
        <f t="shared" ref="K46:K52" si="17">90+J46</f>
        <v>110.59142857142857</v>
      </c>
      <c r="L46" s="2">
        <f t="shared" ref="L46:L52" si="18">EXP(0.06*K46)</f>
        <v>761.64891975485853</v>
      </c>
      <c r="M46" s="2">
        <f>SUMIF(A:A,A46,L:L)</f>
        <v>2301.5957151116063</v>
      </c>
      <c r="N46" s="3">
        <f t="shared" ref="N46:N52" si="19">L46/M46</f>
        <v>0.33092211405943006</v>
      </c>
      <c r="O46" s="6">
        <f t="shared" ref="O46:O52" si="20">1/N46</f>
        <v>3.0218590946763104</v>
      </c>
      <c r="P46" s="3">
        <f t="shared" ref="P46:P52" si="21">IF(O46&gt;21,"",N46)</f>
        <v>0.33092211405943006</v>
      </c>
      <c r="Q46" s="3">
        <f>IF(ISNUMBER(P46),SUMIF(A:A,A46,P:P),"")</f>
        <v>0.98916173375488503</v>
      </c>
      <c r="R46" s="3">
        <f t="shared" ref="R46:R52" si="22">IFERROR(P46*(1/Q46),"")</f>
        <v>0.33454803473163147</v>
      </c>
      <c r="S46" s="7">
        <f t="shared" ref="S46:S52" si="23">IFERROR(1/R46,"")</f>
        <v>2.9891073812529863</v>
      </c>
    </row>
    <row r="47" spans="1:19" x14ac:dyDescent="0.3">
      <c r="A47" s="1">
        <v>14</v>
      </c>
      <c r="B47" s="5">
        <v>0.61458333333333337</v>
      </c>
      <c r="C47" s="1" t="s">
        <v>19</v>
      </c>
      <c r="D47" s="1">
        <v>5</v>
      </c>
      <c r="E47" s="1">
        <v>3</v>
      </c>
      <c r="F47" s="1" t="s">
        <v>56</v>
      </c>
      <c r="G47" s="1">
        <v>66.930000000000007</v>
      </c>
      <c r="H47" s="1">
        <f>1+COUNTIFS(A:A,A47,G:G,"&gt;"&amp;G47)</f>
        <v>2</v>
      </c>
      <c r="I47" s="2">
        <f>AVERAGEIF(A:A,A47,G:G)</f>
        <v>52.478571428571421</v>
      </c>
      <c r="J47" s="2">
        <f t="shared" si="16"/>
        <v>14.451428571428586</v>
      </c>
      <c r="K47" s="2">
        <f t="shared" si="17"/>
        <v>104.45142857142858</v>
      </c>
      <c r="L47" s="2">
        <f t="shared" si="18"/>
        <v>526.93948582189057</v>
      </c>
      <c r="M47" s="2">
        <f>SUMIF(A:A,A47,L:L)</f>
        <v>2301.5957151116063</v>
      </c>
      <c r="N47" s="3">
        <f t="shared" si="19"/>
        <v>0.22894528450942081</v>
      </c>
      <c r="O47" s="6">
        <f t="shared" si="20"/>
        <v>4.3678558488015122</v>
      </c>
      <c r="P47" s="3">
        <f t="shared" si="21"/>
        <v>0.22894528450942081</v>
      </c>
      <c r="Q47" s="3">
        <f>IF(ISNUMBER(P47),SUMIF(A:A,A47,P:P),"")</f>
        <v>0.98916173375488503</v>
      </c>
      <c r="R47" s="3">
        <f t="shared" si="22"/>
        <v>0.23145384288203127</v>
      </c>
      <c r="S47" s="7">
        <f t="shared" si="23"/>
        <v>4.3205158641919192</v>
      </c>
    </row>
    <row r="48" spans="1:19" x14ac:dyDescent="0.3">
      <c r="A48" s="1">
        <v>14</v>
      </c>
      <c r="B48" s="5">
        <v>0.61458333333333337</v>
      </c>
      <c r="C48" s="1" t="s">
        <v>19</v>
      </c>
      <c r="D48" s="1">
        <v>5</v>
      </c>
      <c r="E48" s="1">
        <v>6</v>
      </c>
      <c r="F48" s="1" t="s">
        <v>58</v>
      </c>
      <c r="G48" s="1">
        <v>61.98</v>
      </c>
      <c r="H48" s="1">
        <f>1+COUNTIFS(A:A,A48,G:G,"&gt;"&amp;G48)</f>
        <v>3</v>
      </c>
      <c r="I48" s="2">
        <f>AVERAGEIF(A:A,A48,G:G)</f>
        <v>52.478571428571421</v>
      </c>
      <c r="J48" s="2">
        <f t="shared" si="16"/>
        <v>9.5014285714285762</v>
      </c>
      <c r="K48" s="2">
        <f t="shared" si="17"/>
        <v>99.501428571428576</v>
      </c>
      <c r="L48" s="2">
        <f t="shared" si="18"/>
        <v>391.53922981703482</v>
      </c>
      <c r="M48" s="2">
        <f>SUMIF(A:A,A48,L:L)</f>
        <v>2301.5957151116063</v>
      </c>
      <c r="N48" s="3">
        <f t="shared" si="19"/>
        <v>0.17011642281322581</v>
      </c>
      <c r="O48" s="6">
        <f t="shared" si="20"/>
        <v>5.8783272271009359</v>
      </c>
      <c r="P48" s="3">
        <f t="shared" si="21"/>
        <v>0.17011642281322581</v>
      </c>
      <c r="Q48" s="3">
        <f>IF(ISNUMBER(P48),SUMIF(A:A,A48,P:P),"")</f>
        <v>0.98916173375488503</v>
      </c>
      <c r="R48" s="3">
        <f t="shared" si="22"/>
        <v>0.17198039209165444</v>
      </c>
      <c r="S48" s="7">
        <f t="shared" si="23"/>
        <v>5.8146163515377065</v>
      </c>
    </row>
    <row r="49" spans="1:19" x14ac:dyDescent="0.3">
      <c r="A49" s="1">
        <v>14</v>
      </c>
      <c r="B49" s="5">
        <v>0.61458333333333337</v>
      </c>
      <c r="C49" s="1" t="s">
        <v>19</v>
      </c>
      <c r="D49" s="1">
        <v>5</v>
      </c>
      <c r="E49" s="1">
        <v>2</v>
      </c>
      <c r="F49" s="1" t="s">
        <v>55</v>
      </c>
      <c r="G49" s="1">
        <v>55.26</v>
      </c>
      <c r="H49" s="1">
        <f>1+COUNTIFS(A:A,A49,G:G,"&gt;"&amp;G49)</f>
        <v>4</v>
      </c>
      <c r="I49" s="2">
        <f>AVERAGEIF(A:A,A49,G:G)</f>
        <v>52.478571428571421</v>
      </c>
      <c r="J49" s="2">
        <f t="shared" si="16"/>
        <v>2.7814285714285774</v>
      </c>
      <c r="K49" s="2">
        <f t="shared" si="17"/>
        <v>92.781428571428577</v>
      </c>
      <c r="L49" s="2">
        <f t="shared" si="18"/>
        <v>261.61807579868241</v>
      </c>
      <c r="M49" s="2">
        <f>SUMIF(A:A,A49,L:L)</f>
        <v>2301.5957151116063</v>
      </c>
      <c r="N49" s="3">
        <f t="shared" si="19"/>
        <v>0.1136681277606551</v>
      </c>
      <c r="O49" s="6">
        <f t="shared" si="20"/>
        <v>8.7975408736004397</v>
      </c>
      <c r="P49" s="3">
        <f t="shared" si="21"/>
        <v>0.1136681277606551</v>
      </c>
      <c r="Q49" s="3">
        <f>IF(ISNUMBER(P49),SUMIF(A:A,A49,P:P),"")</f>
        <v>0.98916173375488503</v>
      </c>
      <c r="R49" s="3">
        <f t="shared" si="22"/>
        <v>0.11491359186446465</v>
      </c>
      <c r="S49" s="7">
        <f t="shared" si="23"/>
        <v>8.7021907833100762</v>
      </c>
    </row>
    <row r="50" spans="1:19" x14ac:dyDescent="0.3">
      <c r="A50" s="1">
        <v>14</v>
      </c>
      <c r="B50" s="5">
        <v>0.61458333333333337</v>
      </c>
      <c r="C50" s="1" t="s">
        <v>19</v>
      </c>
      <c r="D50" s="1">
        <v>5</v>
      </c>
      <c r="E50" s="1">
        <v>7</v>
      </c>
      <c r="F50" s="1" t="s">
        <v>59</v>
      </c>
      <c r="G50" s="1">
        <v>52.26</v>
      </c>
      <c r="H50" s="1">
        <f>1+COUNTIFS(A:A,A50,G:G,"&gt;"&amp;G50)</f>
        <v>5</v>
      </c>
      <c r="I50" s="2">
        <f>AVERAGEIF(A:A,A50,G:G)</f>
        <v>52.478571428571421</v>
      </c>
      <c r="J50" s="2">
        <f t="shared" si="16"/>
        <v>-0.21857142857142264</v>
      </c>
      <c r="K50" s="2">
        <f t="shared" si="17"/>
        <v>89.781428571428577</v>
      </c>
      <c r="L50" s="2">
        <f t="shared" si="18"/>
        <v>218.5217854813757</v>
      </c>
      <c r="M50" s="2">
        <f>SUMIF(A:A,A50,L:L)</f>
        <v>2301.5957151116063</v>
      </c>
      <c r="N50" s="3">
        <f t="shared" si="19"/>
        <v>9.4943601105365885E-2</v>
      </c>
      <c r="O50" s="6">
        <f t="shared" si="20"/>
        <v>10.532568686648261</v>
      </c>
      <c r="P50" s="3">
        <f t="shared" si="21"/>
        <v>9.4943601105365885E-2</v>
      </c>
      <c r="Q50" s="3">
        <f>IF(ISNUMBER(P50),SUMIF(A:A,A50,P:P),"")</f>
        <v>0.98916173375488503</v>
      </c>
      <c r="R50" s="3">
        <f t="shared" si="22"/>
        <v>9.5983900170660039E-2</v>
      </c>
      <c r="S50" s="7">
        <f t="shared" si="23"/>
        <v>10.418413902977406</v>
      </c>
    </row>
    <row r="51" spans="1:19" x14ac:dyDescent="0.3">
      <c r="A51" s="1">
        <v>14</v>
      </c>
      <c r="B51" s="5">
        <v>0.61458333333333337</v>
      </c>
      <c r="C51" s="1" t="s">
        <v>19</v>
      </c>
      <c r="D51" s="1">
        <v>5</v>
      </c>
      <c r="E51" s="1">
        <v>4</v>
      </c>
      <c r="F51" s="1" t="s">
        <v>57</v>
      </c>
      <c r="G51" s="1">
        <v>41.76</v>
      </c>
      <c r="H51" s="1">
        <f>1+COUNTIFS(A:A,A51,G:G,"&gt;"&amp;G51)</f>
        <v>6</v>
      </c>
      <c r="I51" s="2">
        <f>AVERAGEIF(A:A,A51,G:G)</f>
        <v>52.478571428571421</v>
      </c>
      <c r="J51" s="2">
        <f t="shared" si="16"/>
        <v>-10.718571428571423</v>
      </c>
      <c r="K51" s="2">
        <f t="shared" si="17"/>
        <v>79.281428571428577</v>
      </c>
      <c r="L51" s="2">
        <f t="shared" si="18"/>
        <v>116.38291128876874</v>
      </c>
      <c r="M51" s="2">
        <f>SUMIF(A:A,A51,L:L)</f>
        <v>2301.5957151116063</v>
      </c>
      <c r="N51" s="3">
        <f t="shared" si="19"/>
        <v>5.0566183506787259E-2</v>
      </c>
      <c r="O51" s="6">
        <f t="shared" si="20"/>
        <v>19.776062392879123</v>
      </c>
      <c r="P51" s="3">
        <f t="shared" si="21"/>
        <v>5.0566183506787259E-2</v>
      </c>
      <c r="Q51" s="3">
        <f>IF(ISNUMBER(P51),SUMIF(A:A,A51,P:P),"")</f>
        <v>0.98916173375488503</v>
      </c>
      <c r="R51" s="3">
        <f t="shared" si="22"/>
        <v>5.1120238259558061E-2</v>
      </c>
      <c r="S51" s="7">
        <f t="shared" si="23"/>
        <v>19.561724163385094</v>
      </c>
    </row>
    <row r="52" spans="1:19" x14ac:dyDescent="0.3">
      <c r="A52" s="1">
        <v>14</v>
      </c>
      <c r="B52" s="5">
        <v>0.61458333333333337</v>
      </c>
      <c r="C52" s="1" t="s">
        <v>19</v>
      </c>
      <c r="D52" s="1">
        <v>5</v>
      </c>
      <c r="E52" s="1">
        <v>9</v>
      </c>
      <c r="F52" s="1" t="s">
        <v>60</v>
      </c>
      <c r="G52" s="1">
        <v>16.09</v>
      </c>
      <c r="H52" s="1">
        <f>1+COUNTIFS(A:A,A52,G:G,"&gt;"&amp;G52)</f>
        <v>7</v>
      </c>
      <c r="I52" s="2">
        <f>AVERAGEIF(A:A,A52,G:G)</f>
        <v>52.478571428571421</v>
      </c>
      <c r="J52" s="2">
        <f t="shared" si="16"/>
        <v>-36.388571428571424</v>
      </c>
      <c r="K52" s="2">
        <f t="shared" si="17"/>
        <v>53.611428571428576</v>
      </c>
      <c r="L52" s="2">
        <f t="shared" si="18"/>
        <v>24.945307148995305</v>
      </c>
      <c r="M52" s="2">
        <f>SUMIF(A:A,A52,L:L)</f>
        <v>2301.5957151116063</v>
      </c>
      <c r="N52" s="3">
        <f t="shared" si="19"/>
        <v>1.083826624511494E-2</v>
      </c>
      <c r="O52" s="6">
        <f t="shared" si="20"/>
        <v>92.265679526992926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19</v>
      </c>
      <c r="B54" s="5">
        <v>0.63888888888888895</v>
      </c>
      <c r="C54" s="1" t="s">
        <v>19</v>
      </c>
      <c r="D54" s="1">
        <v>6</v>
      </c>
      <c r="E54" s="1">
        <v>2</v>
      </c>
      <c r="F54" s="1" t="s">
        <v>61</v>
      </c>
      <c r="G54" s="1">
        <v>69.38</v>
      </c>
      <c r="H54" s="1">
        <f>1+COUNTIFS(A:A,A54,G:G,"&gt;"&amp;G54)</f>
        <v>1</v>
      </c>
      <c r="I54" s="2">
        <f>AVERAGEIF(A:A,A54,G:G)</f>
        <v>47.866250000000001</v>
      </c>
      <c r="J54" s="2">
        <f t="shared" ref="J54:J61" si="24">G54-I54</f>
        <v>21.513749999999995</v>
      </c>
      <c r="K54" s="2">
        <f t="shared" ref="K54:K61" si="25">90+J54</f>
        <v>111.51374999999999</v>
      </c>
      <c r="L54" s="2">
        <f t="shared" ref="L54:L61" si="26">EXP(0.06*K54)</f>
        <v>804.98609179820528</v>
      </c>
      <c r="M54" s="2">
        <f>SUMIF(A:A,A54,L:L)</f>
        <v>2395.1969880996712</v>
      </c>
      <c r="N54" s="3">
        <f t="shared" ref="N54:N61" si="27">L54/M54</f>
        <v>0.33608346027391856</v>
      </c>
      <c r="O54" s="6">
        <f t="shared" ref="O54:O61" si="28">1/N54</f>
        <v>2.9754513928920177</v>
      </c>
      <c r="P54" s="3">
        <f t="shared" ref="P54:P61" si="29">IF(O54&gt;21,"",N54)</f>
        <v>0.33608346027391856</v>
      </c>
      <c r="Q54" s="3">
        <f>IF(ISNUMBER(P54),SUMIF(A:A,A54,P:P),"")</f>
        <v>0.93744652145450702</v>
      </c>
      <c r="R54" s="3">
        <f t="shared" ref="R54:R61" si="30">IFERROR(P54*(1/Q54),"")</f>
        <v>0.35850947502846781</v>
      </c>
      <c r="S54" s="7">
        <f t="shared" ref="S54:S61" si="31">IFERROR(1/R54,"")</f>
        <v>2.7893265580235891</v>
      </c>
    </row>
    <row r="55" spans="1:19" x14ac:dyDescent="0.3">
      <c r="A55" s="1">
        <v>19</v>
      </c>
      <c r="B55" s="5">
        <v>0.63888888888888895</v>
      </c>
      <c r="C55" s="1" t="s">
        <v>19</v>
      </c>
      <c r="D55" s="1">
        <v>6</v>
      </c>
      <c r="E55" s="1">
        <v>7</v>
      </c>
      <c r="F55" s="1" t="s">
        <v>64</v>
      </c>
      <c r="G55" s="1">
        <v>59.81</v>
      </c>
      <c r="H55" s="1">
        <f>1+COUNTIFS(A:A,A55,G:G,"&gt;"&amp;G55)</f>
        <v>2</v>
      </c>
      <c r="I55" s="2">
        <f>AVERAGEIF(A:A,A55,G:G)</f>
        <v>47.866250000000001</v>
      </c>
      <c r="J55" s="2">
        <f t="shared" si="24"/>
        <v>11.943750000000001</v>
      </c>
      <c r="K55" s="2">
        <f t="shared" si="25"/>
        <v>101.94374999999999</v>
      </c>
      <c r="L55" s="2">
        <f t="shared" si="26"/>
        <v>453.3321138402053</v>
      </c>
      <c r="M55" s="2">
        <f>SUMIF(A:A,A55,L:L)</f>
        <v>2395.1969880996712</v>
      </c>
      <c r="N55" s="3">
        <f t="shared" si="27"/>
        <v>0.18926715259435722</v>
      </c>
      <c r="O55" s="6">
        <f t="shared" si="28"/>
        <v>5.2835369808898038</v>
      </c>
      <c r="P55" s="3">
        <f t="shared" si="29"/>
        <v>0.18926715259435722</v>
      </c>
      <c r="Q55" s="3">
        <f>IF(ISNUMBER(P55),SUMIF(A:A,A55,P:P),"")</f>
        <v>0.93744652145450702</v>
      </c>
      <c r="R55" s="3">
        <f t="shared" si="30"/>
        <v>0.20189647970606087</v>
      </c>
      <c r="S55" s="7">
        <f t="shared" si="31"/>
        <v>4.9530333637113948</v>
      </c>
    </row>
    <row r="56" spans="1:19" x14ac:dyDescent="0.3">
      <c r="A56" s="1">
        <v>19</v>
      </c>
      <c r="B56" s="5">
        <v>0.63888888888888895</v>
      </c>
      <c r="C56" s="1" t="s">
        <v>19</v>
      </c>
      <c r="D56" s="1">
        <v>6</v>
      </c>
      <c r="E56" s="1">
        <v>10</v>
      </c>
      <c r="F56" s="1" t="s">
        <v>66</v>
      </c>
      <c r="G56" s="1">
        <v>55.34</v>
      </c>
      <c r="H56" s="1">
        <f>1+COUNTIFS(A:A,A56,G:G,"&gt;"&amp;G56)</f>
        <v>3</v>
      </c>
      <c r="I56" s="2">
        <f>AVERAGEIF(A:A,A56,G:G)</f>
        <v>47.866250000000001</v>
      </c>
      <c r="J56" s="2">
        <f t="shared" si="24"/>
        <v>7.4737500000000026</v>
      </c>
      <c r="K56" s="2">
        <f t="shared" si="25"/>
        <v>97.473749999999995</v>
      </c>
      <c r="L56" s="2">
        <f t="shared" si="26"/>
        <v>346.6879167826055</v>
      </c>
      <c r="M56" s="2">
        <f>SUMIF(A:A,A56,L:L)</f>
        <v>2395.1969880996712</v>
      </c>
      <c r="N56" s="3">
        <f t="shared" si="27"/>
        <v>0.14474296623830707</v>
      </c>
      <c r="O56" s="6">
        <f t="shared" si="28"/>
        <v>6.9087985826792053</v>
      </c>
      <c r="P56" s="3">
        <f t="shared" si="29"/>
        <v>0.14474296623830707</v>
      </c>
      <c r="Q56" s="3">
        <f>IF(ISNUMBER(P56),SUMIF(A:A,A56,P:P),"")</f>
        <v>0.93744652145450702</v>
      </c>
      <c r="R56" s="3">
        <f t="shared" si="30"/>
        <v>0.15440130495521953</v>
      </c>
      <c r="S56" s="7">
        <f t="shared" si="31"/>
        <v>6.4766291987624491</v>
      </c>
    </row>
    <row r="57" spans="1:19" x14ac:dyDescent="0.3">
      <c r="A57" s="1">
        <v>19</v>
      </c>
      <c r="B57" s="5">
        <v>0.63888888888888895</v>
      </c>
      <c r="C57" s="1" t="s">
        <v>19</v>
      </c>
      <c r="D57" s="1">
        <v>6</v>
      </c>
      <c r="E57" s="1">
        <v>6</v>
      </c>
      <c r="F57" s="1" t="s">
        <v>63</v>
      </c>
      <c r="G57" s="1">
        <v>53.43</v>
      </c>
      <c r="H57" s="1">
        <f>1+COUNTIFS(A:A,A57,G:G,"&gt;"&amp;G57)</f>
        <v>4</v>
      </c>
      <c r="I57" s="2">
        <f>AVERAGEIF(A:A,A57,G:G)</f>
        <v>47.866250000000001</v>
      </c>
      <c r="J57" s="2">
        <f t="shared" si="24"/>
        <v>5.5637499999999989</v>
      </c>
      <c r="K57" s="2">
        <f t="shared" si="25"/>
        <v>95.563749999999999</v>
      </c>
      <c r="L57" s="2">
        <f t="shared" si="26"/>
        <v>309.14950659557837</v>
      </c>
      <c r="M57" s="2">
        <f>SUMIF(A:A,A57,L:L)</f>
        <v>2395.1969880996712</v>
      </c>
      <c r="N57" s="3">
        <f t="shared" si="27"/>
        <v>0.12907059758824052</v>
      </c>
      <c r="O57" s="6">
        <f t="shared" si="28"/>
        <v>7.7476979163774233</v>
      </c>
      <c r="P57" s="3">
        <f t="shared" si="29"/>
        <v>0.12907059758824052</v>
      </c>
      <c r="Q57" s="3">
        <f>IF(ISNUMBER(P57),SUMIF(A:A,A57,P:P),"")</f>
        <v>0.93744652145450702</v>
      </c>
      <c r="R57" s="3">
        <f t="shared" si="30"/>
        <v>0.13768315806215742</v>
      </c>
      <c r="S57" s="7">
        <f t="shared" si="31"/>
        <v>7.2630524609883471</v>
      </c>
    </row>
    <row r="58" spans="1:19" x14ac:dyDescent="0.3">
      <c r="A58" s="1">
        <v>19</v>
      </c>
      <c r="B58" s="5">
        <v>0.63888888888888895</v>
      </c>
      <c r="C58" s="1" t="s">
        <v>19</v>
      </c>
      <c r="D58" s="1">
        <v>6</v>
      </c>
      <c r="E58" s="1">
        <v>8</v>
      </c>
      <c r="F58" s="1" t="s">
        <v>65</v>
      </c>
      <c r="G58" s="1">
        <v>44.45</v>
      </c>
      <c r="H58" s="1">
        <f>1+COUNTIFS(A:A,A58,G:G,"&gt;"&amp;G58)</f>
        <v>5</v>
      </c>
      <c r="I58" s="2">
        <f>AVERAGEIF(A:A,A58,G:G)</f>
        <v>47.866250000000001</v>
      </c>
      <c r="J58" s="2">
        <f t="shared" si="24"/>
        <v>-3.416249999999998</v>
      </c>
      <c r="K58" s="2">
        <f t="shared" si="25"/>
        <v>86.583750000000009</v>
      </c>
      <c r="L58" s="2">
        <f t="shared" si="26"/>
        <v>180.37265205694521</v>
      </c>
      <c r="M58" s="2">
        <f>SUMIF(A:A,A58,L:L)</f>
        <v>2395.1969880996712</v>
      </c>
      <c r="N58" s="3">
        <f t="shared" si="27"/>
        <v>7.530597815257413E-2</v>
      </c>
      <c r="O58" s="6">
        <f t="shared" si="28"/>
        <v>13.279158235936382</v>
      </c>
      <c r="P58" s="3">
        <f t="shared" si="29"/>
        <v>7.530597815257413E-2</v>
      </c>
      <c r="Q58" s="3">
        <f>IF(ISNUMBER(P58),SUMIF(A:A,A58,P:P),"")</f>
        <v>0.93744652145450702</v>
      </c>
      <c r="R58" s="3">
        <f t="shared" si="30"/>
        <v>8.0330959077785244E-2</v>
      </c>
      <c r="S58" s="7">
        <f t="shared" si="31"/>
        <v>12.44850069612253</v>
      </c>
    </row>
    <row r="59" spans="1:19" x14ac:dyDescent="0.3">
      <c r="A59" s="1">
        <v>19</v>
      </c>
      <c r="B59" s="5">
        <v>0.63888888888888895</v>
      </c>
      <c r="C59" s="1" t="s">
        <v>19</v>
      </c>
      <c r="D59" s="1">
        <v>6</v>
      </c>
      <c r="E59" s="1">
        <v>5</v>
      </c>
      <c r="F59" s="1" t="s">
        <v>62</v>
      </c>
      <c r="G59" s="1">
        <v>41.47</v>
      </c>
      <c r="H59" s="1">
        <f>1+COUNTIFS(A:A,A59,G:G,"&gt;"&amp;G59)</f>
        <v>6</v>
      </c>
      <c r="I59" s="2">
        <f>AVERAGEIF(A:A,A59,G:G)</f>
        <v>47.866250000000001</v>
      </c>
      <c r="J59" s="2">
        <f t="shared" si="24"/>
        <v>-6.396250000000002</v>
      </c>
      <c r="K59" s="2">
        <f t="shared" si="25"/>
        <v>83.603749999999991</v>
      </c>
      <c r="L59" s="2">
        <f t="shared" si="26"/>
        <v>150.84080361880942</v>
      </c>
      <c r="M59" s="2">
        <f>SUMIF(A:A,A59,L:L)</f>
        <v>2395.1969880996712</v>
      </c>
      <c r="N59" s="3">
        <f t="shared" si="27"/>
        <v>6.2976366607109507E-2</v>
      </c>
      <c r="O59" s="6">
        <f t="shared" si="28"/>
        <v>15.878972603146469</v>
      </c>
      <c r="P59" s="3">
        <f t="shared" si="29"/>
        <v>6.2976366607109507E-2</v>
      </c>
      <c r="Q59" s="3">
        <f>IF(ISNUMBER(P59),SUMIF(A:A,A59,P:P),"")</f>
        <v>0.93744652145450702</v>
      </c>
      <c r="R59" s="3">
        <f t="shared" si="30"/>
        <v>6.7178623170309204E-2</v>
      </c>
      <c r="S59" s="7">
        <f t="shared" si="31"/>
        <v>14.885687631091075</v>
      </c>
    </row>
    <row r="60" spans="1:19" x14ac:dyDescent="0.3">
      <c r="A60" s="1">
        <v>19</v>
      </c>
      <c r="B60" s="5">
        <v>0.63888888888888895</v>
      </c>
      <c r="C60" s="1" t="s">
        <v>19</v>
      </c>
      <c r="D60" s="1">
        <v>6</v>
      </c>
      <c r="E60" s="1">
        <v>12</v>
      </c>
      <c r="F60" s="1" t="s">
        <v>67</v>
      </c>
      <c r="G60" s="1">
        <v>32.590000000000003</v>
      </c>
      <c r="H60" s="1">
        <f>1+COUNTIFS(A:A,A60,G:G,"&gt;"&amp;G60)</f>
        <v>7</v>
      </c>
      <c r="I60" s="2">
        <f>AVERAGEIF(A:A,A60,G:G)</f>
        <v>47.866250000000001</v>
      </c>
      <c r="J60" s="2">
        <f t="shared" si="24"/>
        <v>-15.276249999999997</v>
      </c>
      <c r="K60" s="2">
        <f t="shared" si="25"/>
        <v>74.723749999999995</v>
      </c>
      <c r="L60" s="2">
        <f t="shared" si="26"/>
        <v>88.537394544840197</v>
      </c>
      <c r="M60" s="2">
        <f>SUMIF(A:A,A60,L:L)</f>
        <v>2395.1969880996712</v>
      </c>
      <c r="N60" s="3">
        <f t="shared" si="27"/>
        <v>3.696455656245836E-2</v>
      </c>
      <c r="O60" s="6">
        <f t="shared" si="28"/>
        <v>27.052941871771615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>
        <v>19</v>
      </c>
      <c r="B61" s="5">
        <v>0.63888888888888895</v>
      </c>
      <c r="C61" s="1" t="s">
        <v>19</v>
      </c>
      <c r="D61" s="1">
        <v>6</v>
      </c>
      <c r="E61" s="1">
        <v>13</v>
      </c>
      <c r="F61" s="1" t="s">
        <v>68</v>
      </c>
      <c r="G61" s="1">
        <v>26.46</v>
      </c>
      <c r="H61" s="1">
        <f>1+COUNTIFS(A:A,A61,G:G,"&gt;"&amp;G61)</f>
        <v>8</v>
      </c>
      <c r="I61" s="2">
        <f>AVERAGEIF(A:A,A61,G:G)</f>
        <v>47.866250000000001</v>
      </c>
      <c r="J61" s="2">
        <f t="shared" si="24"/>
        <v>-21.40625</v>
      </c>
      <c r="K61" s="2">
        <f t="shared" si="25"/>
        <v>68.59375</v>
      </c>
      <c r="L61" s="2">
        <f t="shared" si="26"/>
        <v>61.290508862482014</v>
      </c>
      <c r="M61" s="2">
        <f>SUMIF(A:A,A61,L:L)</f>
        <v>2395.1969880996712</v>
      </c>
      <c r="N61" s="3">
        <f t="shared" si="27"/>
        <v>2.558892198303463E-2</v>
      </c>
      <c r="O61" s="6">
        <f t="shared" si="28"/>
        <v>39.079411030405922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/>
      <c r="B62" s="5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3"/>
      <c r="O62" s="6"/>
      <c r="P62" s="3"/>
      <c r="Q62" s="3"/>
      <c r="R62" s="3"/>
      <c r="S62" s="7"/>
    </row>
    <row r="63" spans="1:19" x14ac:dyDescent="0.3">
      <c r="A63" s="1">
        <v>25</v>
      </c>
      <c r="B63" s="5">
        <v>0.66319444444444442</v>
      </c>
      <c r="C63" s="1" t="s">
        <v>19</v>
      </c>
      <c r="D63" s="1">
        <v>7</v>
      </c>
      <c r="E63" s="1">
        <v>8</v>
      </c>
      <c r="F63" s="1" t="s">
        <v>75</v>
      </c>
      <c r="G63" s="1">
        <v>67.12</v>
      </c>
      <c r="H63" s="1">
        <f>1+COUNTIFS(A:A,A63,G:G,"&gt;"&amp;G63)</f>
        <v>1</v>
      </c>
      <c r="I63" s="2">
        <f>AVERAGEIF(A:A,A63,G:G)</f>
        <v>54.52</v>
      </c>
      <c r="J63" s="2">
        <f t="shared" ref="J63:J71" si="32">G63-I63</f>
        <v>12.600000000000001</v>
      </c>
      <c r="K63" s="2">
        <f t="shared" ref="K63:K71" si="33">90+J63</f>
        <v>102.6</v>
      </c>
      <c r="L63" s="2">
        <f t="shared" ref="L63:L71" si="34">EXP(0.06*K63)</f>
        <v>471.53814491524031</v>
      </c>
      <c r="M63" s="2">
        <f>SUMIF(A:A,A63,L:L)</f>
        <v>2229.3212396596336</v>
      </c>
      <c r="N63" s="3">
        <f t="shared" ref="N63:N71" si="35">L63/M63</f>
        <v>0.21151646363322379</v>
      </c>
      <c r="O63" s="6">
        <f t="shared" ref="O63:O71" si="36">1/N63</f>
        <v>4.7277643679502486</v>
      </c>
      <c r="P63" s="3">
        <f t="shared" ref="P63:P71" si="37">IF(O63&gt;21,"",N63)</f>
        <v>0.21151646363322379</v>
      </c>
      <c r="Q63" s="3">
        <f>IF(ISNUMBER(P63),SUMIF(A:A,A63,P:P),"")</f>
        <v>0.96742637741506776</v>
      </c>
      <c r="R63" s="3">
        <f t="shared" ref="R63:R71" si="38">IFERROR(P63*(1/Q63),"")</f>
        <v>0.21863830527175515</v>
      </c>
      <c r="S63" s="7">
        <f t="shared" ref="S63:S71" si="39">IFERROR(1/R63,"")</f>
        <v>4.573763955758146</v>
      </c>
    </row>
    <row r="64" spans="1:19" x14ac:dyDescent="0.3">
      <c r="A64" s="1">
        <v>25</v>
      </c>
      <c r="B64" s="5">
        <v>0.66319444444444442</v>
      </c>
      <c r="C64" s="1" t="s">
        <v>19</v>
      </c>
      <c r="D64" s="1">
        <v>7</v>
      </c>
      <c r="E64" s="1">
        <v>5</v>
      </c>
      <c r="F64" s="1" t="s">
        <v>72</v>
      </c>
      <c r="G64" s="1">
        <v>60.84</v>
      </c>
      <c r="H64" s="1">
        <f>1+COUNTIFS(A:A,A64,G:G,"&gt;"&amp;G64)</f>
        <v>2</v>
      </c>
      <c r="I64" s="2">
        <f>AVERAGEIF(A:A,A64,G:G)</f>
        <v>54.52</v>
      </c>
      <c r="J64" s="2">
        <f t="shared" si="32"/>
        <v>6.32</v>
      </c>
      <c r="K64" s="2">
        <f t="shared" si="33"/>
        <v>96.32</v>
      </c>
      <c r="L64" s="2">
        <f t="shared" si="34"/>
        <v>323.50028664022778</v>
      </c>
      <c r="M64" s="2">
        <f>SUMIF(A:A,A64,L:L)</f>
        <v>2229.3212396596336</v>
      </c>
      <c r="N64" s="3">
        <f t="shared" si="35"/>
        <v>0.14511156170997541</v>
      </c>
      <c r="O64" s="6">
        <f t="shared" si="36"/>
        <v>6.8912496579606239</v>
      </c>
      <c r="P64" s="3">
        <f t="shared" si="37"/>
        <v>0.14511156170997541</v>
      </c>
      <c r="Q64" s="3">
        <f>IF(ISNUMBER(P64),SUMIF(A:A,A64,P:P),"")</f>
        <v>0.96742637741506776</v>
      </c>
      <c r="R64" s="3">
        <f t="shared" si="38"/>
        <v>0.14999752446042339</v>
      </c>
      <c r="S64" s="7">
        <f t="shared" si="39"/>
        <v>6.6667766924636709</v>
      </c>
    </row>
    <row r="65" spans="1:19" x14ac:dyDescent="0.3">
      <c r="A65" s="1">
        <v>25</v>
      </c>
      <c r="B65" s="5">
        <v>0.66319444444444442</v>
      </c>
      <c r="C65" s="1" t="s">
        <v>19</v>
      </c>
      <c r="D65" s="1">
        <v>7</v>
      </c>
      <c r="E65" s="1">
        <v>6</v>
      </c>
      <c r="F65" s="1" t="s">
        <v>73</v>
      </c>
      <c r="G65" s="1">
        <v>60.79</v>
      </c>
      <c r="H65" s="1">
        <f>1+COUNTIFS(A:A,A65,G:G,"&gt;"&amp;G65)</f>
        <v>3</v>
      </c>
      <c r="I65" s="2">
        <f>AVERAGEIF(A:A,A65,G:G)</f>
        <v>54.52</v>
      </c>
      <c r="J65" s="2">
        <f t="shared" si="32"/>
        <v>6.269999999999996</v>
      </c>
      <c r="K65" s="2">
        <f t="shared" si="33"/>
        <v>96.27</v>
      </c>
      <c r="L65" s="2">
        <f t="shared" si="34"/>
        <v>322.5312400769368</v>
      </c>
      <c r="M65" s="2">
        <f>SUMIF(A:A,A65,L:L)</f>
        <v>2229.3212396596336</v>
      </c>
      <c r="N65" s="3">
        <f t="shared" si="35"/>
        <v>0.14467687937436058</v>
      </c>
      <c r="O65" s="6">
        <f t="shared" si="36"/>
        <v>6.9119544485918629</v>
      </c>
      <c r="P65" s="3">
        <f t="shared" si="37"/>
        <v>0.14467687937436058</v>
      </c>
      <c r="Q65" s="3">
        <f>IF(ISNUMBER(P65),SUMIF(A:A,A65,P:P),"")</f>
        <v>0.96742637741506776</v>
      </c>
      <c r="R65" s="3">
        <f t="shared" si="38"/>
        <v>0.14954820620141923</v>
      </c>
      <c r="S65" s="7">
        <f t="shared" si="39"/>
        <v>6.686807053059189</v>
      </c>
    </row>
    <row r="66" spans="1:19" x14ac:dyDescent="0.3">
      <c r="A66" s="1">
        <v>25</v>
      </c>
      <c r="B66" s="5">
        <v>0.66319444444444442</v>
      </c>
      <c r="C66" s="1" t="s">
        <v>19</v>
      </c>
      <c r="D66" s="1">
        <v>7</v>
      </c>
      <c r="E66" s="1">
        <v>12</v>
      </c>
      <c r="F66" s="1" t="s">
        <v>76</v>
      </c>
      <c r="G66" s="1">
        <v>56.44</v>
      </c>
      <c r="H66" s="1">
        <f>1+COUNTIFS(A:A,A66,G:G,"&gt;"&amp;G66)</f>
        <v>4</v>
      </c>
      <c r="I66" s="2">
        <f>AVERAGEIF(A:A,A66,G:G)</f>
        <v>54.52</v>
      </c>
      <c r="J66" s="2">
        <f t="shared" si="32"/>
        <v>1.9199999999999946</v>
      </c>
      <c r="K66" s="2">
        <f t="shared" si="33"/>
        <v>91.919999999999987</v>
      </c>
      <c r="L66" s="2">
        <f t="shared" si="34"/>
        <v>248.43966021105473</v>
      </c>
      <c r="M66" s="2">
        <f>SUMIF(A:A,A66,L:L)</f>
        <v>2229.3212396596336</v>
      </c>
      <c r="N66" s="3">
        <f t="shared" si="35"/>
        <v>0.11144183969152233</v>
      </c>
      <c r="O66" s="6">
        <f t="shared" si="36"/>
        <v>8.9732904873794244</v>
      </c>
      <c r="P66" s="3">
        <f t="shared" si="37"/>
        <v>0.11144183969152233</v>
      </c>
      <c r="Q66" s="3">
        <f>IF(ISNUMBER(P66),SUMIF(A:A,A66,P:P),"")</f>
        <v>0.96742637741506776</v>
      </c>
      <c r="R66" s="3">
        <f t="shared" si="38"/>
        <v>0.11519412979961467</v>
      </c>
      <c r="S66" s="7">
        <f t="shared" si="39"/>
        <v>8.6809979096985632</v>
      </c>
    </row>
    <row r="67" spans="1:19" x14ac:dyDescent="0.3">
      <c r="A67" s="1">
        <v>25</v>
      </c>
      <c r="B67" s="5">
        <v>0.66319444444444442</v>
      </c>
      <c r="C67" s="1" t="s">
        <v>19</v>
      </c>
      <c r="D67" s="1">
        <v>7</v>
      </c>
      <c r="E67" s="1">
        <v>4</v>
      </c>
      <c r="F67" s="1" t="s">
        <v>71</v>
      </c>
      <c r="G67" s="1">
        <v>55.67</v>
      </c>
      <c r="H67" s="1">
        <f>1+COUNTIFS(A:A,A67,G:G,"&gt;"&amp;G67)</f>
        <v>5</v>
      </c>
      <c r="I67" s="2">
        <f>AVERAGEIF(A:A,A67,G:G)</f>
        <v>54.52</v>
      </c>
      <c r="J67" s="2">
        <f t="shared" si="32"/>
        <v>1.1499999999999986</v>
      </c>
      <c r="K67" s="2">
        <f t="shared" si="33"/>
        <v>91.15</v>
      </c>
      <c r="L67" s="2">
        <f t="shared" si="34"/>
        <v>237.22285125893526</v>
      </c>
      <c r="M67" s="2">
        <f>SUMIF(A:A,A67,L:L)</f>
        <v>2229.3212396596336</v>
      </c>
      <c r="N67" s="3">
        <f t="shared" si="35"/>
        <v>0.10641034905097561</v>
      </c>
      <c r="O67" s="6">
        <f t="shared" si="36"/>
        <v>9.3975821799151547</v>
      </c>
      <c r="P67" s="3">
        <f t="shared" si="37"/>
        <v>0.10641034905097561</v>
      </c>
      <c r="Q67" s="3">
        <f>IF(ISNUMBER(P67),SUMIF(A:A,A67,P:P),"")</f>
        <v>0.96742637741506776</v>
      </c>
      <c r="R67" s="3">
        <f t="shared" si="38"/>
        <v>0.10999322691128255</v>
      </c>
      <c r="S67" s="7">
        <f t="shared" si="39"/>
        <v>9.0914688847757148</v>
      </c>
    </row>
    <row r="68" spans="1:19" x14ac:dyDescent="0.3">
      <c r="A68" s="1">
        <v>25</v>
      </c>
      <c r="B68" s="5">
        <v>0.66319444444444442</v>
      </c>
      <c r="C68" s="1" t="s">
        <v>19</v>
      </c>
      <c r="D68" s="1">
        <v>7</v>
      </c>
      <c r="E68" s="1">
        <v>3</v>
      </c>
      <c r="F68" s="1" t="s">
        <v>70</v>
      </c>
      <c r="G68" s="1">
        <v>54.68</v>
      </c>
      <c r="H68" s="1">
        <f>1+COUNTIFS(A:A,A68,G:G,"&gt;"&amp;G68)</f>
        <v>6</v>
      </c>
      <c r="I68" s="2">
        <f>AVERAGEIF(A:A,A68,G:G)</f>
        <v>54.52</v>
      </c>
      <c r="J68" s="2">
        <f t="shared" si="32"/>
        <v>0.15999999999999659</v>
      </c>
      <c r="K68" s="2">
        <f t="shared" si="33"/>
        <v>90.16</v>
      </c>
      <c r="L68" s="2">
        <f t="shared" si="34"/>
        <v>223.54215293361548</v>
      </c>
      <c r="M68" s="2">
        <f>SUMIF(A:A,A68,L:L)</f>
        <v>2229.3212396596336</v>
      </c>
      <c r="N68" s="3">
        <f t="shared" si="35"/>
        <v>0.10027363888021147</v>
      </c>
      <c r="O68" s="6">
        <f t="shared" si="36"/>
        <v>9.9727107858787924</v>
      </c>
      <c r="P68" s="3">
        <f t="shared" si="37"/>
        <v>0.10027363888021147</v>
      </c>
      <c r="Q68" s="3">
        <f>IF(ISNUMBER(P68),SUMIF(A:A,A68,P:P),"")</f>
        <v>0.96742637741506776</v>
      </c>
      <c r="R68" s="3">
        <f t="shared" si="38"/>
        <v>0.10364989132107336</v>
      </c>
      <c r="S68" s="7">
        <f t="shared" si="39"/>
        <v>9.6478634685908933</v>
      </c>
    </row>
    <row r="69" spans="1:19" x14ac:dyDescent="0.3">
      <c r="A69" s="1">
        <v>25</v>
      </c>
      <c r="B69" s="5">
        <v>0.66319444444444442</v>
      </c>
      <c r="C69" s="1" t="s">
        <v>19</v>
      </c>
      <c r="D69" s="1">
        <v>7</v>
      </c>
      <c r="E69" s="1">
        <v>7</v>
      </c>
      <c r="F69" s="1" t="s">
        <v>74</v>
      </c>
      <c r="G69" s="1">
        <v>50.32</v>
      </c>
      <c r="H69" s="1">
        <f>1+COUNTIFS(A:A,A69,G:G,"&gt;"&amp;G69)</f>
        <v>7</v>
      </c>
      <c r="I69" s="2">
        <f>AVERAGEIF(A:A,A69,G:G)</f>
        <v>54.52</v>
      </c>
      <c r="J69" s="2">
        <f t="shared" si="32"/>
        <v>-4.2000000000000028</v>
      </c>
      <c r="K69" s="2">
        <f t="shared" si="33"/>
        <v>85.8</v>
      </c>
      <c r="L69" s="2">
        <f t="shared" si="34"/>
        <v>172.08697196940741</v>
      </c>
      <c r="M69" s="2">
        <f>SUMIF(A:A,A69,L:L)</f>
        <v>2229.3212396596336</v>
      </c>
      <c r="N69" s="3">
        <f t="shared" si="35"/>
        <v>7.7192541347554364E-2</v>
      </c>
      <c r="O69" s="6">
        <f t="shared" si="36"/>
        <v>12.954619481920739</v>
      </c>
      <c r="P69" s="3">
        <f t="shared" si="37"/>
        <v>7.7192541347554364E-2</v>
      </c>
      <c r="Q69" s="3">
        <f>IF(ISNUMBER(P69),SUMIF(A:A,A69,P:P),"")</f>
        <v>0.96742637741506776</v>
      </c>
      <c r="R69" s="3">
        <f t="shared" si="38"/>
        <v>7.979164425287881E-2</v>
      </c>
      <c r="S69" s="7">
        <f t="shared" si="39"/>
        <v>12.532640596185244</v>
      </c>
    </row>
    <row r="70" spans="1:19" x14ac:dyDescent="0.3">
      <c r="A70" s="1">
        <v>25</v>
      </c>
      <c r="B70" s="5">
        <v>0.66319444444444442</v>
      </c>
      <c r="C70" s="1" t="s">
        <v>19</v>
      </c>
      <c r="D70" s="1">
        <v>7</v>
      </c>
      <c r="E70" s="1">
        <v>1</v>
      </c>
      <c r="F70" s="1" t="s">
        <v>69</v>
      </c>
      <c r="G70" s="1">
        <v>48.88</v>
      </c>
      <c r="H70" s="1">
        <f>1+COUNTIFS(A:A,A70,G:G,"&gt;"&amp;G70)</f>
        <v>8</v>
      </c>
      <c r="I70" s="2">
        <f>AVERAGEIF(A:A,A70,G:G)</f>
        <v>54.52</v>
      </c>
      <c r="J70" s="2">
        <f t="shared" si="32"/>
        <v>-5.6400000000000006</v>
      </c>
      <c r="K70" s="2">
        <f t="shared" si="33"/>
        <v>84.36</v>
      </c>
      <c r="L70" s="2">
        <f t="shared" si="34"/>
        <v>157.84286297296998</v>
      </c>
      <c r="M70" s="2">
        <f>SUMIF(A:A,A70,L:L)</f>
        <v>2229.3212396596336</v>
      </c>
      <c r="N70" s="3">
        <f t="shared" si="35"/>
        <v>7.080310372724434E-2</v>
      </c>
      <c r="O70" s="6">
        <f t="shared" si="36"/>
        <v>14.123674632291717</v>
      </c>
      <c r="P70" s="3">
        <f t="shared" si="37"/>
        <v>7.080310372724434E-2</v>
      </c>
      <c r="Q70" s="3">
        <f>IF(ISNUMBER(P70),SUMIF(A:A,A70,P:P),"")</f>
        <v>0.96742637741506776</v>
      </c>
      <c r="R70" s="3">
        <f t="shared" si="38"/>
        <v>7.3187071781552995E-2</v>
      </c>
      <c r="S70" s="7">
        <f t="shared" si="39"/>
        <v>13.663615385307065</v>
      </c>
    </row>
    <row r="71" spans="1:19" x14ac:dyDescent="0.3">
      <c r="A71" s="1">
        <v>25</v>
      </c>
      <c r="B71" s="5">
        <v>0.66319444444444442</v>
      </c>
      <c r="C71" s="1" t="s">
        <v>19</v>
      </c>
      <c r="D71" s="1">
        <v>7</v>
      </c>
      <c r="E71" s="1">
        <v>13</v>
      </c>
      <c r="F71" s="1" t="s">
        <v>77</v>
      </c>
      <c r="G71" s="1">
        <v>35.94</v>
      </c>
      <c r="H71" s="1">
        <f>1+COUNTIFS(A:A,A71,G:G,"&gt;"&amp;G71)</f>
        <v>9</v>
      </c>
      <c r="I71" s="2">
        <f>AVERAGEIF(A:A,A71,G:G)</f>
        <v>54.52</v>
      </c>
      <c r="J71" s="2">
        <f t="shared" si="32"/>
        <v>-18.580000000000005</v>
      </c>
      <c r="K71" s="2">
        <f t="shared" si="33"/>
        <v>71.419999999999987</v>
      </c>
      <c r="L71" s="2">
        <f t="shared" si="34"/>
        <v>72.617068681245996</v>
      </c>
      <c r="M71" s="2">
        <f>SUMIF(A:A,A71,L:L)</f>
        <v>2229.3212396596336</v>
      </c>
      <c r="N71" s="3">
        <f t="shared" si="35"/>
        <v>3.2573622584932155E-2</v>
      </c>
      <c r="O71" s="6">
        <f t="shared" si="36"/>
        <v>30.699686453129658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  <row r="72" spans="1:19" x14ac:dyDescent="0.3">
      <c r="A72" s="1"/>
      <c r="B72" s="5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3"/>
      <c r="O72" s="6"/>
      <c r="P72" s="3"/>
      <c r="Q72" s="3"/>
      <c r="R72" s="3"/>
      <c r="S72" s="7"/>
    </row>
    <row r="73" spans="1:19" x14ac:dyDescent="0.3">
      <c r="A73" s="1">
        <v>31</v>
      </c>
      <c r="B73" s="5">
        <v>0.6875</v>
      </c>
      <c r="C73" s="1" t="s">
        <v>19</v>
      </c>
      <c r="D73" s="1">
        <v>8</v>
      </c>
      <c r="E73" s="1">
        <v>4</v>
      </c>
      <c r="F73" s="1" t="s">
        <v>81</v>
      </c>
      <c r="G73" s="1">
        <v>68.569999999999993</v>
      </c>
      <c r="H73" s="1">
        <f>1+COUNTIFS(A:A,A73,G:G,"&gt;"&amp;G73)</f>
        <v>1</v>
      </c>
      <c r="I73" s="2">
        <f>AVERAGEIF(A:A,A73,G:G)</f>
        <v>51.635833333333331</v>
      </c>
      <c r="J73" s="2">
        <f t="shared" ref="J73:J84" si="40">G73-I73</f>
        <v>16.934166666666663</v>
      </c>
      <c r="K73" s="2">
        <f t="shared" ref="K73:K84" si="41">90+J73</f>
        <v>106.93416666666667</v>
      </c>
      <c r="L73" s="2">
        <f t="shared" ref="L73:L84" si="42">EXP(0.06*K73)</f>
        <v>611.58258551595054</v>
      </c>
      <c r="M73" s="2">
        <f>SUMIF(A:A,A73,L:L)</f>
        <v>3042.0322224015558</v>
      </c>
      <c r="N73" s="3">
        <f t="shared" ref="N73:N84" si="43">L73/M73</f>
        <v>0.20104408527044856</v>
      </c>
      <c r="O73" s="6">
        <f t="shared" ref="O73:O84" si="44">1/N73</f>
        <v>4.9740334248320703</v>
      </c>
      <c r="P73" s="3">
        <f t="shared" ref="P73:P84" si="45">IF(O73&gt;21,"",N73)</f>
        <v>0.20104408527044856</v>
      </c>
      <c r="Q73" s="3">
        <f>IF(ISNUMBER(P73),SUMIF(A:A,A73,P:P),"")</f>
        <v>0.88363987770746177</v>
      </c>
      <c r="R73" s="3">
        <f t="shared" ref="R73:R84" si="46">IFERROR(P73*(1/Q73),"")</f>
        <v>0.22751812173986824</v>
      </c>
      <c r="S73" s="7">
        <f t="shared" ref="S73:S84" si="47">IFERROR(1/R73,"")</f>
        <v>4.3952542872314373</v>
      </c>
    </row>
    <row r="74" spans="1:19" x14ac:dyDescent="0.3">
      <c r="A74" s="1">
        <v>31</v>
      </c>
      <c r="B74" s="5">
        <v>0.6875</v>
      </c>
      <c r="C74" s="1" t="s">
        <v>19</v>
      </c>
      <c r="D74" s="1">
        <v>8</v>
      </c>
      <c r="E74" s="1">
        <v>11</v>
      </c>
      <c r="F74" s="1" t="s">
        <v>86</v>
      </c>
      <c r="G74" s="1">
        <v>61.31</v>
      </c>
      <c r="H74" s="1">
        <f>1+COUNTIFS(A:A,A74,G:G,"&gt;"&amp;G74)</f>
        <v>2</v>
      </c>
      <c r="I74" s="2">
        <f>AVERAGEIF(A:A,A74,G:G)</f>
        <v>51.635833333333331</v>
      </c>
      <c r="J74" s="2">
        <f t="shared" si="40"/>
        <v>9.6741666666666717</v>
      </c>
      <c r="K74" s="2">
        <f t="shared" si="41"/>
        <v>99.674166666666679</v>
      </c>
      <c r="L74" s="2">
        <f t="shared" si="42"/>
        <v>395.6183563653376</v>
      </c>
      <c r="M74" s="2">
        <f>SUMIF(A:A,A74,L:L)</f>
        <v>3042.0322224015558</v>
      </c>
      <c r="N74" s="3">
        <f t="shared" si="43"/>
        <v>0.13005067909932053</v>
      </c>
      <c r="O74" s="6">
        <f t="shared" si="44"/>
        <v>7.6893100976142819</v>
      </c>
      <c r="P74" s="3">
        <f t="shared" si="45"/>
        <v>0.13005067909932053</v>
      </c>
      <c r="Q74" s="3">
        <f>IF(ISNUMBER(P74),SUMIF(A:A,A74,P:P),"")</f>
        <v>0.88363987770746177</v>
      </c>
      <c r="R74" s="3">
        <f t="shared" si="46"/>
        <v>0.14717610915968096</v>
      </c>
      <c r="S74" s="7">
        <f t="shared" si="47"/>
        <v>6.7945810343106352</v>
      </c>
    </row>
    <row r="75" spans="1:19" x14ac:dyDescent="0.3">
      <c r="A75" s="1">
        <v>31</v>
      </c>
      <c r="B75" s="5">
        <v>0.6875</v>
      </c>
      <c r="C75" s="1" t="s">
        <v>19</v>
      </c>
      <c r="D75" s="1">
        <v>8</v>
      </c>
      <c r="E75" s="1">
        <v>6</v>
      </c>
      <c r="F75" s="1" t="s">
        <v>82</v>
      </c>
      <c r="G75" s="1">
        <v>59.55</v>
      </c>
      <c r="H75" s="1">
        <f>1+COUNTIFS(A:A,A75,G:G,"&gt;"&amp;G75)</f>
        <v>3</v>
      </c>
      <c r="I75" s="2">
        <f>AVERAGEIF(A:A,A75,G:G)</f>
        <v>51.635833333333331</v>
      </c>
      <c r="J75" s="2">
        <f t="shared" si="40"/>
        <v>7.9141666666666666</v>
      </c>
      <c r="K75" s="2">
        <f t="shared" si="41"/>
        <v>97.914166666666659</v>
      </c>
      <c r="L75" s="2">
        <f t="shared" si="42"/>
        <v>355.9712609767555</v>
      </c>
      <c r="M75" s="2">
        <f>SUMIF(A:A,A75,L:L)</f>
        <v>3042.0322224015558</v>
      </c>
      <c r="N75" s="3">
        <f t="shared" si="43"/>
        <v>0.1170175839543643</v>
      </c>
      <c r="O75" s="6">
        <f t="shared" si="44"/>
        <v>8.5457242083376972</v>
      </c>
      <c r="P75" s="3">
        <f t="shared" si="45"/>
        <v>0.1170175839543643</v>
      </c>
      <c r="Q75" s="3">
        <f>IF(ISNUMBER(P75),SUMIF(A:A,A75,P:P),"")</f>
        <v>0.88363987770746177</v>
      </c>
      <c r="R75" s="3">
        <f t="shared" si="46"/>
        <v>0.13242678030552194</v>
      </c>
      <c r="S75" s="7">
        <f t="shared" si="47"/>
        <v>7.5513426943772188</v>
      </c>
    </row>
    <row r="76" spans="1:19" x14ac:dyDescent="0.3">
      <c r="A76" s="1">
        <v>31</v>
      </c>
      <c r="B76" s="5">
        <v>0.6875</v>
      </c>
      <c r="C76" s="1" t="s">
        <v>19</v>
      </c>
      <c r="D76" s="1">
        <v>8</v>
      </c>
      <c r="E76" s="1">
        <v>2</v>
      </c>
      <c r="F76" s="1" t="s">
        <v>79</v>
      </c>
      <c r="G76" s="1">
        <v>55.63</v>
      </c>
      <c r="H76" s="1">
        <f>1+COUNTIFS(A:A,A76,G:G,"&gt;"&amp;G76)</f>
        <v>4</v>
      </c>
      <c r="I76" s="2">
        <f>AVERAGEIF(A:A,A76,G:G)</f>
        <v>51.635833333333331</v>
      </c>
      <c r="J76" s="2">
        <f t="shared" si="40"/>
        <v>3.994166666666672</v>
      </c>
      <c r="K76" s="2">
        <f t="shared" si="41"/>
        <v>93.994166666666672</v>
      </c>
      <c r="L76" s="2">
        <f t="shared" si="42"/>
        <v>281.36422376139433</v>
      </c>
      <c r="M76" s="2">
        <f>SUMIF(A:A,A76,L:L)</f>
        <v>3042.0322224015558</v>
      </c>
      <c r="N76" s="3">
        <f t="shared" si="43"/>
        <v>9.2492190480240599E-2</v>
      </c>
      <c r="O76" s="6">
        <f t="shared" si="44"/>
        <v>10.811723614802194</v>
      </c>
      <c r="P76" s="3">
        <f t="shared" si="45"/>
        <v>9.2492190480240599E-2</v>
      </c>
      <c r="Q76" s="3">
        <f>IF(ISNUMBER(P76),SUMIF(A:A,A76,P:P),"")</f>
        <v>0.88363987770746177</v>
      </c>
      <c r="R76" s="3">
        <f t="shared" si="46"/>
        <v>0.10467181576300602</v>
      </c>
      <c r="S76" s="7">
        <f t="shared" si="47"/>
        <v>9.5536701327906872</v>
      </c>
    </row>
    <row r="77" spans="1:19" x14ac:dyDescent="0.3">
      <c r="A77" s="1">
        <v>31</v>
      </c>
      <c r="B77" s="5">
        <v>0.6875</v>
      </c>
      <c r="C77" s="1" t="s">
        <v>19</v>
      </c>
      <c r="D77" s="1">
        <v>8</v>
      </c>
      <c r="E77" s="1">
        <v>7</v>
      </c>
      <c r="F77" s="1" t="s">
        <v>83</v>
      </c>
      <c r="G77" s="1">
        <v>54.7</v>
      </c>
      <c r="H77" s="1">
        <f>1+COUNTIFS(A:A,A77,G:G,"&gt;"&amp;G77)</f>
        <v>5</v>
      </c>
      <c r="I77" s="2">
        <f>AVERAGEIF(A:A,A77,G:G)</f>
        <v>51.635833333333331</v>
      </c>
      <c r="J77" s="2">
        <f t="shared" si="40"/>
        <v>3.0641666666666723</v>
      </c>
      <c r="K77" s="2">
        <f t="shared" si="41"/>
        <v>93.064166666666665</v>
      </c>
      <c r="L77" s="2">
        <f t="shared" si="42"/>
        <v>266.09409850399436</v>
      </c>
      <c r="M77" s="2">
        <f>SUMIF(A:A,A77,L:L)</f>
        <v>3042.0322224015558</v>
      </c>
      <c r="N77" s="3">
        <f t="shared" si="43"/>
        <v>8.7472478609685572E-2</v>
      </c>
      <c r="O77" s="6">
        <f t="shared" si="44"/>
        <v>11.432167190118617</v>
      </c>
      <c r="P77" s="3">
        <f t="shared" si="45"/>
        <v>8.7472478609685572E-2</v>
      </c>
      <c r="Q77" s="3">
        <f>IF(ISNUMBER(P77),SUMIF(A:A,A77,P:P),"")</f>
        <v>0.88363987770746177</v>
      </c>
      <c r="R77" s="3">
        <f t="shared" si="46"/>
        <v>9.8991094467835064E-2</v>
      </c>
      <c r="S77" s="7">
        <f t="shared" si="47"/>
        <v>10.101918817807672</v>
      </c>
    </row>
    <row r="78" spans="1:19" x14ac:dyDescent="0.3">
      <c r="A78" s="1">
        <v>31</v>
      </c>
      <c r="B78" s="5">
        <v>0.6875</v>
      </c>
      <c r="C78" s="1" t="s">
        <v>19</v>
      </c>
      <c r="D78" s="1">
        <v>8</v>
      </c>
      <c r="E78" s="1">
        <v>9</v>
      </c>
      <c r="F78" s="1" t="s">
        <v>84</v>
      </c>
      <c r="G78" s="1">
        <v>52.51</v>
      </c>
      <c r="H78" s="1">
        <f>1+COUNTIFS(A:A,A78,G:G,"&gt;"&amp;G78)</f>
        <v>6</v>
      </c>
      <c r="I78" s="2">
        <f>AVERAGEIF(A:A,A78,G:G)</f>
        <v>51.635833333333331</v>
      </c>
      <c r="J78" s="2">
        <f t="shared" si="40"/>
        <v>0.87416666666666742</v>
      </c>
      <c r="K78" s="2">
        <f t="shared" si="41"/>
        <v>90.874166666666667</v>
      </c>
      <c r="L78" s="2">
        <f t="shared" si="42"/>
        <v>233.32912255042592</v>
      </c>
      <c r="M78" s="2">
        <f>SUMIF(A:A,A78,L:L)</f>
        <v>3042.0322224015558</v>
      </c>
      <c r="N78" s="3">
        <f t="shared" si="43"/>
        <v>7.6701726179028581E-2</v>
      </c>
      <c r="O78" s="6">
        <f t="shared" si="44"/>
        <v>13.037516230937385</v>
      </c>
      <c r="P78" s="3">
        <f t="shared" si="45"/>
        <v>7.6701726179028581E-2</v>
      </c>
      <c r="Q78" s="3">
        <f>IF(ISNUMBER(P78),SUMIF(A:A,A78,P:P),"")</f>
        <v>0.88363987770746177</v>
      </c>
      <c r="R78" s="3">
        <f t="shared" si="46"/>
        <v>8.6802019820591991E-2</v>
      </c>
      <c r="S78" s="7">
        <f t="shared" si="47"/>
        <v>11.520469247914559</v>
      </c>
    </row>
    <row r="79" spans="1:19" x14ac:dyDescent="0.3">
      <c r="A79" s="1">
        <v>31</v>
      </c>
      <c r="B79" s="5">
        <v>0.6875</v>
      </c>
      <c r="C79" s="1" t="s">
        <v>19</v>
      </c>
      <c r="D79" s="1">
        <v>8</v>
      </c>
      <c r="E79" s="1">
        <v>3</v>
      </c>
      <c r="F79" s="1" t="s">
        <v>80</v>
      </c>
      <c r="G79" s="1">
        <v>50.98</v>
      </c>
      <c r="H79" s="1">
        <f>1+COUNTIFS(A:A,A79,G:G,"&gt;"&amp;G79)</f>
        <v>7</v>
      </c>
      <c r="I79" s="2">
        <f>AVERAGEIF(A:A,A79,G:G)</f>
        <v>51.635833333333331</v>
      </c>
      <c r="J79" s="2">
        <f t="shared" si="40"/>
        <v>-0.65583333333333371</v>
      </c>
      <c r="K79" s="2">
        <f t="shared" si="41"/>
        <v>89.344166666666666</v>
      </c>
      <c r="L79" s="2">
        <f t="shared" si="42"/>
        <v>212.86326261262201</v>
      </c>
      <c r="M79" s="2">
        <f>SUMIF(A:A,A79,L:L)</f>
        <v>3042.0322224015558</v>
      </c>
      <c r="N79" s="3">
        <f t="shared" si="43"/>
        <v>6.9974032834068889E-2</v>
      </c>
      <c r="O79" s="6">
        <f t="shared" si="44"/>
        <v>14.291015673933273</v>
      </c>
      <c r="P79" s="3">
        <f t="shared" si="45"/>
        <v>6.9974032834068889E-2</v>
      </c>
      <c r="Q79" s="3">
        <f>IF(ISNUMBER(P79),SUMIF(A:A,A79,P:P),"")</f>
        <v>0.88363987770746177</v>
      </c>
      <c r="R79" s="3">
        <f t="shared" si="46"/>
        <v>7.9188405366687767E-2</v>
      </c>
      <c r="S79" s="7">
        <f t="shared" si="47"/>
        <v>12.628111342429817</v>
      </c>
    </row>
    <row r="80" spans="1:19" x14ac:dyDescent="0.3">
      <c r="A80" s="1">
        <v>31</v>
      </c>
      <c r="B80" s="5">
        <v>0.6875</v>
      </c>
      <c r="C80" s="1" t="s">
        <v>19</v>
      </c>
      <c r="D80" s="1">
        <v>8</v>
      </c>
      <c r="E80" s="1">
        <v>12</v>
      </c>
      <c r="F80" s="1" t="s">
        <v>87</v>
      </c>
      <c r="G80" s="1">
        <v>48.66</v>
      </c>
      <c r="H80" s="1">
        <f>1+COUNTIFS(A:A,A80,G:G,"&gt;"&amp;G80)</f>
        <v>8</v>
      </c>
      <c r="I80" s="2">
        <f>AVERAGEIF(A:A,A80,G:G)</f>
        <v>51.635833333333331</v>
      </c>
      <c r="J80" s="2">
        <f t="shared" si="40"/>
        <v>-2.975833333333334</v>
      </c>
      <c r="K80" s="2">
        <f t="shared" si="41"/>
        <v>87.024166666666673</v>
      </c>
      <c r="L80" s="2">
        <f t="shared" si="42"/>
        <v>185.2025331436468</v>
      </c>
      <c r="M80" s="2">
        <f>SUMIF(A:A,A80,L:L)</f>
        <v>3042.0322224015558</v>
      </c>
      <c r="N80" s="3">
        <f t="shared" si="43"/>
        <v>6.0881187181323557E-2</v>
      </c>
      <c r="O80" s="6">
        <f t="shared" si="44"/>
        <v>16.42543528301578</v>
      </c>
      <c r="P80" s="3">
        <f t="shared" si="45"/>
        <v>6.0881187181323557E-2</v>
      </c>
      <c r="Q80" s="3">
        <f>IF(ISNUMBER(P80),SUMIF(A:A,A80,P:P),"")</f>
        <v>0.88363987770746177</v>
      </c>
      <c r="R80" s="3">
        <f t="shared" si="46"/>
        <v>6.8898188863177265E-2</v>
      </c>
      <c r="S80" s="7">
        <f t="shared" si="47"/>
        <v>14.51416962477589</v>
      </c>
    </row>
    <row r="81" spans="1:19" x14ac:dyDescent="0.3">
      <c r="A81" s="1">
        <v>31</v>
      </c>
      <c r="B81" s="5">
        <v>0.6875</v>
      </c>
      <c r="C81" s="1" t="s">
        <v>19</v>
      </c>
      <c r="D81" s="1">
        <v>8</v>
      </c>
      <c r="E81" s="1">
        <v>1</v>
      </c>
      <c r="F81" s="1" t="s">
        <v>78</v>
      </c>
      <c r="G81" s="1">
        <v>44.7</v>
      </c>
      <c r="H81" s="1">
        <f>1+COUNTIFS(A:A,A81,G:G,"&gt;"&amp;G81)</f>
        <v>9</v>
      </c>
      <c r="I81" s="2">
        <f>AVERAGEIF(A:A,A81,G:G)</f>
        <v>51.635833333333331</v>
      </c>
      <c r="J81" s="2">
        <f t="shared" si="40"/>
        <v>-6.9358333333333277</v>
      </c>
      <c r="K81" s="2">
        <f t="shared" si="41"/>
        <v>83.064166666666665</v>
      </c>
      <c r="L81" s="2">
        <f t="shared" si="42"/>
        <v>146.0355375549421</v>
      </c>
      <c r="M81" s="2">
        <f>SUMIF(A:A,A81,L:L)</f>
        <v>3042.0322224015558</v>
      </c>
      <c r="N81" s="3">
        <f t="shared" si="43"/>
        <v>4.8005914098981244E-2</v>
      </c>
      <c r="O81" s="6">
        <f t="shared" si="44"/>
        <v>20.830766766322682</v>
      </c>
      <c r="P81" s="3">
        <f t="shared" si="45"/>
        <v>4.8005914098981244E-2</v>
      </c>
      <c r="Q81" s="3">
        <f>IF(ISNUMBER(P81),SUMIF(A:A,A81,P:P),"")</f>
        <v>0.88363987770746177</v>
      </c>
      <c r="R81" s="3">
        <f t="shared" si="46"/>
        <v>5.4327464513630866E-2</v>
      </c>
      <c r="S81" s="7">
        <f t="shared" si="47"/>
        <v>18.406896197946033</v>
      </c>
    </row>
    <row r="82" spans="1:19" x14ac:dyDescent="0.3">
      <c r="A82" s="1">
        <v>31</v>
      </c>
      <c r="B82" s="5">
        <v>0.6875</v>
      </c>
      <c r="C82" s="1" t="s">
        <v>19</v>
      </c>
      <c r="D82" s="1">
        <v>8</v>
      </c>
      <c r="E82" s="1">
        <v>10</v>
      </c>
      <c r="F82" s="1" t="s">
        <v>85</v>
      </c>
      <c r="G82" s="1">
        <v>43.66</v>
      </c>
      <c r="H82" s="1">
        <f>1+COUNTIFS(A:A,A82,G:G,"&gt;"&amp;G82)</f>
        <v>10</v>
      </c>
      <c r="I82" s="2">
        <f>AVERAGEIF(A:A,A82,G:G)</f>
        <v>51.635833333333331</v>
      </c>
      <c r="J82" s="2">
        <f t="shared" si="40"/>
        <v>-7.975833333333334</v>
      </c>
      <c r="K82" s="2">
        <f t="shared" si="41"/>
        <v>82.024166666666673</v>
      </c>
      <c r="L82" s="2">
        <f t="shared" si="42"/>
        <v>137.20141106922333</v>
      </c>
      <c r="M82" s="2">
        <f>SUMIF(A:A,A82,L:L)</f>
        <v>3042.0322224015558</v>
      </c>
      <c r="N82" s="3">
        <f t="shared" si="43"/>
        <v>4.5101892760658735E-2</v>
      </c>
      <c r="O82" s="6">
        <f t="shared" si="44"/>
        <v>22.172018485048486</v>
      </c>
      <c r="P82" s="3" t="str">
        <f t="shared" si="45"/>
        <v/>
      </c>
      <c r="Q82" s="3" t="str">
        <f>IF(ISNUMBER(P82),SUMIF(A:A,A82,P:P),"")</f>
        <v/>
      </c>
      <c r="R82" s="3" t="str">
        <f t="shared" si="46"/>
        <v/>
      </c>
      <c r="S82" s="7" t="str">
        <f t="shared" si="47"/>
        <v/>
      </c>
    </row>
    <row r="83" spans="1:19" x14ac:dyDescent="0.3">
      <c r="A83" s="1">
        <v>31</v>
      </c>
      <c r="B83" s="5">
        <v>0.6875</v>
      </c>
      <c r="C83" s="1" t="s">
        <v>19</v>
      </c>
      <c r="D83" s="1">
        <v>8</v>
      </c>
      <c r="E83" s="1">
        <v>14</v>
      </c>
      <c r="F83" s="1" t="s">
        <v>89</v>
      </c>
      <c r="G83" s="1">
        <v>40.98</v>
      </c>
      <c r="H83" s="1">
        <f>1+COUNTIFS(A:A,A83,G:G,"&gt;"&amp;G83)</f>
        <v>11</v>
      </c>
      <c r="I83" s="2">
        <f>AVERAGEIF(A:A,A83,G:G)</f>
        <v>51.635833333333331</v>
      </c>
      <c r="J83" s="2">
        <f t="shared" si="40"/>
        <v>-10.655833333333334</v>
      </c>
      <c r="K83" s="2">
        <f t="shared" si="41"/>
        <v>79.344166666666666</v>
      </c>
      <c r="L83" s="2">
        <f t="shared" si="42"/>
        <v>116.82183541874554</v>
      </c>
      <c r="M83" s="2">
        <f>SUMIF(A:A,A83,L:L)</f>
        <v>3042.0322224015558</v>
      </c>
      <c r="N83" s="3">
        <f t="shared" si="43"/>
        <v>3.8402563443762486E-2</v>
      </c>
      <c r="O83" s="6">
        <f t="shared" si="44"/>
        <v>26.039928336149249</v>
      </c>
      <c r="P83" s="3" t="str">
        <f t="shared" si="45"/>
        <v/>
      </c>
      <c r="Q83" s="3" t="str">
        <f>IF(ISNUMBER(P83),SUMIF(A:A,A83,P:P),"")</f>
        <v/>
      </c>
      <c r="R83" s="3" t="str">
        <f t="shared" si="46"/>
        <v/>
      </c>
      <c r="S83" s="7" t="str">
        <f t="shared" si="47"/>
        <v/>
      </c>
    </row>
    <row r="84" spans="1:19" x14ac:dyDescent="0.3">
      <c r="A84" s="1">
        <v>31</v>
      </c>
      <c r="B84" s="5">
        <v>0.6875</v>
      </c>
      <c r="C84" s="1" t="s">
        <v>19</v>
      </c>
      <c r="D84" s="1">
        <v>8</v>
      </c>
      <c r="E84" s="1">
        <v>13</v>
      </c>
      <c r="F84" s="1" t="s">
        <v>88</v>
      </c>
      <c r="G84" s="1">
        <v>38.380000000000003</v>
      </c>
      <c r="H84" s="1">
        <f>1+COUNTIFS(A:A,A84,G:G,"&gt;"&amp;G84)</f>
        <v>12</v>
      </c>
      <c r="I84" s="2">
        <f>AVERAGEIF(A:A,A84,G:G)</f>
        <v>51.635833333333331</v>
      </c>
      <c r="J84" s="2">
        <f t="shared" si="40"/>
        <v>-13.255833333333328</v>
      </c>
      <c r="K84" s="2">
        <f t="shared" si="41"/>
        <v>76.744166666666672</v>
      </c>
      <c r="L84" s="2">
        <f t="shared" si="42"/>
        <v>99.947994928518327</v>
      </c>
      <c r="M84" s="2">
        <f>SUMIF(A:A,A84,L:L)</f>
        <v>3042.0322224015558</v>
      </c>
      <c r="N84" s="3">
        <f t="shared" si="43"/>
        <v>3.2855666088117109E-2</v>
      </c>
      <c r="O84" s="6">
        <f t="shared" si="44"/>
        <v>30.436150565873611</v>
      </c>
      <c r="P84" s="3" t="str">
        <f t="shared" si="45"/>
        <v/>
      </c>
      <c r="Q84" s="3" t="str">
        <f>IF(ISNUMBER(P84),SUMIF(A:A,A84,P:P),"")</f>
        <v/>
      </c>
      <c r="R84" s="3" t="str">
        <f t="shared" si="46"/>
        <v/>
      </c>
      <c r="S84" s="7" t="str">
        <f t="shared" si="47"/>
        <v/>
      </c>
    </row>
  </sheetData>
  <autoFilter ref="A7:S36" xr:uid="{00000000-0009-0000-0000-000000000000}"/>
  <sortState xmlns:xlrd2="http://schemas.microsoft.com/office/spreadsheetml/2017/richdata2" ref="A8:T84">
    <sortCondition ref="B8:B84"/>
    <sortCondition ref="H8:H8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8:G1048576 G7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7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27072022 -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2022-07-26T22:48:35Z</cp:lastPrinted>
  <dcterms:created xsi:type="dcterms:W3CDTF">2016-03-11T05:58:01Z</dcterms:created>
  <dcterms:modified xsi:type="dcterms:W3CDTF">2022-07-26T22:48:46Z</dcterms:modified>
</cp:coreProperties>
</file>