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829A73E4-571D-48FB-820F-4F542256A8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306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03062022 - PREMIUM'!$A$1:$S$22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8" i="1" l="1"/>
  <c r="I58" i="1"/>
  <c r="J58" i="1" s="1"/>
  <c r="K58" i="1" s="1"/>
  <c r="L58" i="1" s="1"/>
  <c r="H59" i="1"/>
  <c r="I59" i="1"/>
  <c r="J59" i="1" s="1"/>
  <c r="K59" i="1" s="1"/>
  <c r="L59" i="1" s="1"/>
  <c r="H60" i="1"/>
  <c r="I60" i="1"/>
  <c r="J60" i="1" s="1"/>
  <c r="K60" i="1" s="1"/>
  <c r="L60" i="1" s="1"/>
  <c r="H37" i="1"/>
  <c r="I37" i="1"/>
  <c r="J37" i="1" s="1"/>
  <c r="K37" i="1" s="1"/>
  <c r="L37" i="1" s="1"/>
  <c r="H43" i="1"/>
  <c r="I43" i="1"/>
  <c r="J43" i="1" s="1"/>
  <c r="K43" i="1" s="1"/>
  <c r="L43" i="1" s="1"/>
  <c r="H39" i="1"/>
  <c r="I39" i="1"/>
  <c r="J39" i="1" s="1"/>
  <c r="K39" i="1" s="1"/>
  <c r="L39" i="1" s="1"/>
  <c r="H46" i="1"/>
  <c r="I46" i="1"/>
  <c r="J46" i="1" s="1"/>
  <c r="K46" i="1" s="1"/>
  <c r="L46" i="1" s="1"/>
  <c r="H44" i="1"/>
  <c r="I44" i="1"/>
  <c r="J44" i="1" s="1"/>
  <c r="K44" i="1" s="1"/>
  <c r="L44" i="1" s="1"/>
  <c r="H41" i="1"/>
  <c r="I41" i="1"/>
  <c r="J41" i="1" s="1"/>
  <c r="K41" i="1" s="1"/>
  <c r="L41" i="1" s="1"/>
  <c r="H45" i="1"/>
  <c r="I45" i="1"/>
  <c r="J45" i="1" s="1"/>
  <c r="K45" i="1" s="1"/>
  <c r="L45" i="1" s="1"/>
  <c r="H36" i="1"/>
  <c r="I36" i="1"/>
  <c r="J36" i="1" s="1"/>
  <c r="K36" i="1" s="1"/>
  <c r="L36" i="1" s="1"/>
  <c r="H47" i="1"/>
  <c r="I47" i="1"/>
  <c r="J47" i="1" s="1"/>
  <c r="K47" i="1" s="1"/>
  <c r="L47" i="1" s="1"/>
  <c r="H35" i="1"/>
  <c r="I35" i="1"/>
  <c r="J35" i="1" s="1"/>
  <c r="K35" i="1" s="1"/>
  <c r="L35" i="1" s="1"/>
  <c r="H42" i="1"/>
  <c r="I42" i="1"/>
  <c r="J42" i="1" s="1"/>
  <c r="K42" i="1" s="1"/>
  <c r="L42" i="1" s="1"/>
  <c r="H38" i="1"/>
  <c r="I38" i="1"/>
  <c r="J38" i="1" s="1"/>
  <c r="K38" i="1" s="1"/>
  <c r="L38" i="1" s="1"/>
  <c r="H40" i="1"/>
  <c r="I40" i="1"/>
  <c r="J40" i="1" s="1"/>
  <c r="K40" i="1" s="1"/>
  <c r="L40" i="1" s="1"/>
  <c r="H49" i="1"/>
  <c r="I49" i="1"/>
  <c r="J49" i="1" s="1"/>
  <c r="K49" i="1" s="1"/>
  <c r="L49" i="1" s="1"/>
  <c r="H50" i="1"/>
  <c r="I50" i="1"/>
  <c r="J50" i="1" s="1"/>
  <c r="K50" i="1" s="1"/>
  <c r="L50" i="1" s="1"/>
  <c r="H48" i="1"/>
  <c r="I48" i="1"/>
  <c r="J48" i="1" s="1"/>
  <c r="K48" i="1" s="1"/>
  <c r="L48" i="1" s="1"/>
  <c r="H52" i="1"/>
  <c r="I52" i="1"/>
  <c r="J52" i="1" s="1"/>
  <c r="K52" i="1" s="1"/>
  <c r="L52" i="1" s="1"/>
  <c r="H53" i="1"/>
  <c r="I53" i="1"/>
  <c r="J53" i="1" s="1"/>
  <c r="K53" i="1" s="1"/>
  <c r="L53" i="1" s="1"/>
  <c r="H57" i="1"/>
  <c r="I57" i="1"/>
  <c r="J57" i="1" s="1"/>
  <c r="K57" i="1" s="1"/>
  <c r="L57" i="1" s="1"/>
  <c r="H54" i="1"/>
  <c r="I54" i="1"/>
  <c r="J54" i="1" s="1"/>
  <c r="K54" i="1" s="1"/>
  <c r="L54" i="1" s="1"/>
  <c r="H51" i="1"/>
  <c r="I51" i="1"/>
  <c r="J51" i="1" s="1"/>
  <c r="K51" i="1" s="1"/>
  <c r="L51" i="1" s="1"/>
  <c r="H56" i="1"/>
  <c r="I56" i="1"/>
  <c r="J56" i="1" s="1"/>
  <c r="K56" i="1" s="1"/>
  <c r="L56" i="1" s="1"/>
  <c r="H55" i="1"/>
  <c r="I55" i="1"/>
  <c r="J55" i="1" s="1"/>
  <c r="K55" i="1" s="1"/>
  <c r="L55" i="1" s="1"/>
  <c r="H25" i="1"/>
  <c r="I25" i="1"/>
  <c r="J25" i="1" s="1"/>
  <c r="K25" i="1" s="1"/>
  <c r="L25" i="1" s="1"/>
  <c r="H30" i="1"/>
  <c r="I30" i="1"/>
  <c r="J30" i="1" s="1"/>
  <c r="K30" i="1" s="1"/>
  <c r="L30" i="1" s="1"/>
  <c r="H29" i="1"/>
  <c r="I29" i="1"/>
  <c r="J29" i="1" s="1"/>
  <c r="K29" i="1" s="1"/>
  <c r="L29" i="1" s="1"/>
  <c r="H33" i="1"/>
  <c r="I33" i="1"/>
  <c r="J33" i="1" s="1"/>
  <c r="K33" i="1" s="1"/>
  <c r="L33" i="1" s="1"/>
  <c r="H34" i="1"/>
  <c r="I34" i="1"/>
  <c r="J34" i="1" s="1"/>
  <c r="K34" i="1" s="1"/>
  <c r="L34" i="1" s="1"/>
  <c r="H26" i="1"/>
  <c r="I26" i="1"/>
  <c r="J26" i="1" s="1"/>
  <c r="K26" i="1" s="1"/>
  <c r="L26" i="1" s="1"/>
  <c r="H23" i="1"/>
  <c r="I23" i="1"/>
  <c r="J23" i="1" s="1"/>
  <c r="K23" i="1" s="1"/>
  <c r="L23" i="1" s="1"/>
  <c r="H24" i="1"/>
  <c r="I24" i="1"/>
  <c r="J24" i="1" s="1"/>
  <c r="K24" i="1" s="1"/>
  <c r="L24" i="1" s="1"/>
  <c r="H27" i="1"/>
  <c r="I27" i="1"/>
  <c r="J27" i="1" s="1"/>
  <c r="K27" i="1" s="1"/>
  <c r="L27" i="1" s="1"/>
  <c r="H32" i="1"/>
  <c r="I32" i="1"/>
  <c r="J32" i="1" s="1"/>
  <c r="K32" i="1" s="1"/>
  <c r="L32" i="1" s="1"/>
  <c r="H31" i="1"/>
  <c r="I31" i="1"/>
  <c r="J31" i="1" s="1"/>
  <c r="K31" i="1" s="1"/>
  <c r="L31" i="1" s="1"/>
  <c r="H28" i="1"/>
  <c r="I28" i="1"/>
  <c r="J28" i="1" s="1"/>
  <c r="K28" i="1" s="1"/>
  <c r="L28" i="1" s="1"/>
  <c r="H6" i="1"/>
  <c r="I6" i="1"/>
  <c r="J6" i="1" s="1"/>
  <c r="K6" i="1" s="1"/>
  <c r="L6" i="1" s="1"/>
  <c r="H4" i="1"/>
  <c r="I4" i="1"/>
  <c r="J4" i="1" s="1"/>
  <c r="K4" i="1" s="1"/>
  <c r="L4" i="1" s="1"/>
  <c r="H12" i="1"/>
  <c r="I12" i="1"/>
  <c r="J12" i="1" s="1"/>
  <c r="K12" i="1" s="1"/>
  <c r="L12" i="1" s="1"/>
  <c r="H11" i="1"/>
  <c r="I11" i="1"/>
  <c r="J11" i="1" s="1"/>
  <c r="K11" i="1" s="1"/>
  <c r="L11" i="1" s="1"/>
  <c r="H10" i="1"/>
  <c r="I10" i="1"/>
  <c r="J10" i="1" s="1"/>
  <c r="K10" i="1" s="1"/>
  <c r="L10" i="1" s="1"/>
  <c r="H9" i="1"/>
  <c r="I9" i="1"/>
  <c r="J9" i="1" s="1"/>
  <c r="K9" i="1" s="1"/>
  <c r="L9" i="1" s="1"/>
  <c r="H2" i="1"/>
  <c r="I2" i="1"/>
  <c r="J2" i="1" s="1"/>
  <c r="K2" i="1" s="1"/>
  <c r="L2" i="1" s="1"/>
  <c r="H3" i="1"/>
  <c r="I3" i="1"/>
  <c r="J3" i="1" s="1"/>
  <c r="K3" i="1" s="1"/>
  <c r="L3" i="1" s="1"/>
  <c r="H7" i="1"/>
  <c r="I7" i="1"/>
  <c r="J7" i="1" s="1"/>
  <c r="K7" i="1" s="1"/>
  <c r="L7" i="1" s="1"/>
  <c r="H8" i="1"/>
  <c r="I8" i="1"/>
  <c r="J8" i="1" s="1"/>
  <c r="K8" i="1" s="1"/>
  <c r="L8" i="1" s="1"/>
  <c r="H5" i="1"/>
  <c r="I5" i="1"/>
  <c r="J5" i="1" s="1"/>
  <c r="K5" i="1" s="1"/>
  <c r="L5" i="1" s="1"/>
  <c r="H21" i="1"/>
  <c r="I21" i="1"/>
  <c r="J21" i="1" s="1"/>
  <c r="K21" i="1" s="1"/>
  <c r="L21" i="1" s="1"/>
  <c r="H13" i="1"/>
  <c r="I13" i="1"/>
  <c r="J13" i="1" s="1"/>
  <c r="K13" i="1" s="1"/>
  <c r="L13" i="1" s="1"/>
  <c r="H22" i="1"/>
  <c r="I22" i="1"/>
  <c r="J22" i="1" s="1"/>
  <c r="K22" i="1" s="1"/>
  <c r="L22" i="1" s="1"/>
  <c r="H15" i="1"/>
  <c r="I15" i="1"/>
  <c r="J15" i="1" s="1"/>
  <c r="K15" i="1" s="1"/>
  <c r="L15" i="1" s="1"/>
  <c r="H16" i="1"/>
  <c r="I16" i="1"/>
  <c r="J16" i="1" s="1"/>
  <c r="K16" i="1" s="1"/>
  <c r="L16" i="1" s="1"/>
  <c r="H14" i="1"/>
  <c r="I14" i="1"/>
  <c r="J14" i="1" s="1"/>
  <c r="K14" i="1" s="1"/>
  <c r="L14" i="1" s="1"/>
  <c r="H20" i="1"/>
  <c r="I20" i="1"/>
  <c r="J20" i="1" s="1"/>
  <c r="K20" i="1" s="1"/>
  <c r="L20" i="1" s="1"/>
  <c r="H18" i="1"/>
  <c r="I18" i="1"/>
  <c r="J18" i="1" s="1"/>
  <c r="K18" i="1" s="1"/>
  <c r="L18" i="1" s="1"/>
  <c r="H17" i="1"/>
  <c r="I17" i="1"/>
  <c r="J17" i="1" s="1"/>
  <c r="K17" i="1" s="1"/>
  <c r="L17" i="1" s="1"/>
  <c r="H19" i="1"/>
  <c r="I19" i="1"/>
  <c r="J19" i="1" s="1"/>
  <c r="K19" i="1" s="1"/>
  <c r="L19" i="1" s="1"/>
  <c r="M59" i="1" l="1"/>
  <c r="N59" i="1" s="1"/>
  <c r="O59" i="1" s="1"/>
  <c r="P59" i="1" s="1"/>
  <c r="M58" i="1"/>
  <c r="N58" i="1" s="1"/>
  <c r="O58" i="1" s="1"/>
  <c r="P58" i="1" s="1"/>
  <c r="M60" i="1"/>
  <c r="N60" i="1" s="1"/>
  <c r="O60" i="1" s="1"/>
  <c r="P60" i="1" s="1"/>
  <c r="M48" i="1"/>
  <c r="N48" i="1" s="1"/>
  <c r="O48" i="1" s="1"/>
  <c r="P48" i="1" s="1"/>
  <c r="M55" i="1"/>
  <c r="N55" i="1" s="1"/>
  <c r="O55" i="1" s="1"/>
  <c r="P55" i="1" s="1"/>
  <c r="M52" i="1"/>
  <c r="N52" i="1" s="1"/>
  <c r="O52" i="1" s="1"/>
  <c r="P52" i="1" s="1"/>
  <c r="M39" i="1"/>
  <c r="N39" i="1" s="1"/>
  <c r="O39" i="1" s="1"/>
  <c r="P39" i="1" s="1"/>
  <c r="M46" i="1"/>
  <c r="N46" i="1" s="1"/>
  <c r="O46" i="1" s="1"/>
  <c r="P46" i="1" s="1"/>
  <c r="M44" i="1"/>
  <c r="N44" i="1" s="1"/>
  <c r="O44" i="1" s="1"/>
  <c r="P44" i="1" s="1"/>
  <c r="M41" i="1"/>
  <c r="N41" i="1" s="1"/>
  <c r="O41" i="1" s="1"/>
  <c r="P41" i="1" s="1"/>
  <c r="M43" i="1"/>
  <c r="N43" i="1" s="1"/>
  <c r="O43" i="1" s="1"/>
  <c r="P43" i="1" s="1"/>
  <c r="M54" i="1"/>
  <c r="N54" i="1" s="1"/>
  <c r="O54" i="1" s="1"/>
  <c r="P54" i="1" s="1"/>
  <c r="M36" i="1"/>
  <c r="N36" i="1" s="1"/>
  <c r="O36" i="1" s="1"/>
  <c r="P36" i="1" s="1"/>
  <c r="M35" i="1"/>
  <c r="N35" i="1" s="1"/>
  <c r="O35" i="1" s="1"/>
  <c r="P35" i="1" s="1"/>
  <c r="M40" i="1"/>
  <c r="N40" i="1" s="1"/>
  <c r="O40" i="1" s="1"/>
  <c r="P40" i="1" s="1"/>
  <c r="M42" i="1"/>
  <c r="N42" i="1" s="1"/>
  <c r="O42" i="1" s="1"/>
  <c r="P42" i="1" s="1"/>
  <c r="M38" i="1"/>
  <c r="N38" i="1" s="1"/>
  <c r="O38" i="1" s="1"/>
  <c r="P38" i="1" s="1"/>
  <c r="M45" i="1"/>
  <c r="N45" i="1" s="1"/>
  <c r="O45" i="1" s="1"/>
  <c r="P45" i="1" s="1"/>
  <c r="M47" i="1"/>
  <c r="N47" i="1" s="1"/>
  <c r="O47" i="1" s="1"/>
  <c r="P47" i="1" s="1"/>
  <c r="M49" i="1"/>
  <c r="N49" i="1" s="1"/>
  <c r="O49" i="1" s="1"/>
  <c r="P49" i="1" s="1"/>
  <c r="M56" i="1"/>
  <c r="N56" i="1" s="1"/>
  <c r="O56" i="1" s="1"/>
  <c r="P56" i="1" s="1"/>
  <c r="M57" i="1"/>
  <c r="N57" i="1" s="1"/>
  <c r="O57" i="1" s="1"/>
  <c r="P57" i="1" s="1"/>
  <c r="M53" i="1"/>
  <c r="N53" i="1" s="1"/>
  <c r="O53" i="1" s="1"/>
  <c r="P53" i="1" s="1"/>
  <c r="M51" i="1"/>
  <c r="N51" i="1" s="1"/>
  <c r="O51" i="1" s="1"/>
  <c r="P51" i="1" s="1"/>
  <c r="M50" i="1"/>
  <c r="N50" i="1" s="1"/>
  <c r="O50" i="1" s="1"/>
  <c r="P50" i="1" s="1"/>
  <c r="M37" i="1"/>
  <c r="N37" i="1" s="1"/>
  <c r="O37" i="1" s="1"/>
  <c r="P37" i="1" s="1"/>
  <c r="M29" i="1"/>
  <c r="N29" i="1" s="1"/>
  <c r="O29" i="1" s="1"/>
  <c r="P29" i="1" s="1"/>
  <c r="M34" i="1"/>
  <c r="N34" i="1" s="1"/>
  <c r="O34" i="1" s="1"/>
  <c r="P34" i="1" s="1"/>
  <c r="M30" i="1"/>
  <c r="N30" i="1" s="1"/>
  <c r="O30" i="1" s="1"/>
  <c r="P30" i="1" s="1"/>
  <c r="M33" i="1"/>
  <c r="N33" i="1" s="1"/>
  <c r="O33" i="1" s="1"/>
  <c r="P33" i="1" s="1"/>
  <c r="M25" i="1"/>
  <c r="N25" i="1" s="1"/>
  <c r="O25" i="1" s="1"/>
  <c r="P25" i="1" s="1"/>
  <c r="M23" i="1"/>
  <c r="N23" i="1" s="1"/>
  <c r="O23" i="1" s="1"/>
  <c r="P23" i="1" s="1"/>
  <c r="M31" i="1"/>
  <c r="N31" i="1" s="1"/>
  <c r="O31" i="1" s="1"/>
  <c r="P31" i="1" s="1"/>
  <c r="M24" i="1"/>
  <c r="N24" i="1" s="1"/>
  <c r="O24" i="1" s="1"/>
  <c r="P24" i="1" s="1"/>
  <c r="M28" i="1"/>
  <c r="N28" i="1" s="1"/>
  <c r="O28" i="1" s="1"/>
  <c r="P28" i="1" s="1"/>
  <c r="M26" i="1"/>
  <c r="N26" i="1" s="1"/>
  <c r="O26" i="1" s="1"/>
  <c r="P26" i="1" s="1"/>
  <c r="M32" i="1"/>
  <c r="N32" i="1" s="1"/>
  <c r="O32" i="1" s="1"/>
  <c r="P32" i="1" s="1"/>
  <c r="M27" i="1"/>
  <c r="N27" i="1" s="1"/>
  <c r="O27" i="1" s="1"/>
  <c r="P27" i="1" s="1"/>
  <c r="M16" i="1"/>
  <c r="N16" i="1" s="1"/>
  <c r="O16" i="1" s="1"/>
  <c r="P16" i="1" s="1"/>
  <c r="M18" i="1"/>
  <c r="N18" i="1" s="1"/>
  <c r="O18" i="1" s="1"/>
  <c r="P18" i="1" s="1"/>
  <c r="M20" i="1"/>
  <c r="N20" i="1" s="1"/>
  <c r="O20" i="1" s="1"/>
  <c r="P20" i="1" s="1"/>
  <c r="M19" i="1"/>
  <c r="N19" i="1" s="1"/>
  <c r="O19" i="1" s="1"/>
  <c r="P19" i="1" s="1"/>
  <c r="M14" i="1"/>
  <c r="N14" i="1" s="1"/>
  <c r="O14" i="1" s="1"/>
  <c r="P14" i="1" s="1"/>
  <c r="M17" i="1"/>
  <c r="N17" i="1" s="1"/>
  <c r="O17" i="1" s="1"/>
  <c r="P17" i="1" s="1"/>
  <c r="M6" i="1"/>
  <c r="N6" i="1" s="1"/>
  <c r="O6" i="1" s="1"/>
  <c r="P6" i="1" s="1"/>
  <c r="M4" i="1"/>
  <c r="N4" i="1" s="1"/>
  <c r="O4" i="1" s="1"/>
  <c r="P4" i="1" s="1"/>
  <c r="M13" i="1"/>
  <c r="N13" i="1" s="1"/>
  <c r="O13" i="1" s="1"/>
  <c r="P13" i="1" s="1"/>
  <c r="M15" i="1"/>
  <c r="N15" i="1" s="1"/>
  <c r="O15" i="1" s="1"/>
  <c r="P15" i="1" s="1"/>
  <c r="M21" i="1"/>
  <c r="N21" i="1" s="1"/>
  <c r="O21" i="1" s="1"/>
  <c r="P21" i="1" s="1"/>
  <c r="M22" i="1"/>
  <c r="N22" i="1" s="1"/>
  <c r="O22" i="1" s="1"/>
  <c r="P22" i="1" s="1"/>
  <c r="M10" i="1"/>
  <c r="N10" i="1" s="1"/>
  <c r="O10" i="1" s="1"/>
  <c r="P10" i="1" s="1"/>
  <c r="M3" i="1"/>
  <c r="N3" i="1" s="1"/>
  <c r="O3" i="1" s="1"/>
  <c r="P3" i="1" s="1"/>
  <c r="M5" i="1"/>
  <c r="N5" i="1" s="1"/>
  <c r="O5" i="1" s="1"/>
  <c r="P5" i="1" s="1"/>
  <c r="M11" i="1"/>
  <c r="N11" i="1" s="1"/>
  <c r="O11" i="1" s="1"/>
  <c r="P11" i="1" s="1"/>
  <c r="M2" i="1"/>
  <c r="N2" i="1" s="1"/>
  <c r="O2" i="1" s="1"/>
  <c r="P2" i="1" s="1"/>
  <c r="M8" i="1"/>
  <c r="N8" i="1" s="1"/>
  <c r="O8" i="1" s="1"/>
  <c r="P8" i="1" s="1"/>
  <c r="M12" i="1"/>
  <c r="N12" i="1" s="1"/>
  <c r="O12" i="1" s="1"/>
  <c r="P12" i="1" s="1"/>
  <c r="M9" i="1"/>
  <c r="N9" i="1" s="1"/>
  <c r="O9" i="1" s="1"/>
  <c r="P9" i="1" s="1"/>
  <c r="M7" i="1"/>
  <c r="N7" i="1" s="1"/>
  <c r="O7" i="1" s="1"/>
  <c r="P7" i="1" s="1"/>
  <c r="Q58" i="1" l="1"/>
  <c r="R58" i="1" s="1"/>
  <c r="S58" i="1" s="1"/>
  <c r="Q59" i="1"/>
  <c r="R59" i="1" s="1"/>
  <c r="S59" i="1" s="1"/>
  <c r="Q60" i="1"/>
  <c r="R60" i="1" s="1"/>
  <c r="S60" i="1" s="1"/>
  <c r="Q53" i="1"/>
  <c r="R53" i="1" s="1"/>
  <c r="S53" i="1" s="1"/>
  <c r="Q45" i="1"/>
  <c r="R45" i="1" s="1"/>
  <c r="S45" i="1" s="1"/>
  <c r="Q54" i="1"/>
  <c r="R54" i="1" s="1"/>
  <c r="S54" i="1" s="1"/>
  <c r="Q55" i="1"/>
  <c r="R55" i="1" s="1"/>
  <c r="S55" i="1" s="1"/>
  <c r="Q49" i="1"/>
  <c r="R49" i="1" s="1"/>
  <c r="S49" i="1" s="1"/>
  <c r="Q56" i="1"/>
  <c r="R56" i="1" s="1"/>
  <c r="S56" i="1" s="1"/>
  <c r="Q43" i="1"/>
  <c r="R43" i="1" s="1"/>
  <c r="S43" i="1" s="1"/>
  <c r="Q36" i="1"/>
  <c r="R36" i="1" s="1"/>
  <c r="S36" i="1" s="1"/>
  <c r="Q44" i="1"/>
  <c r="R44" i="1" s="1"/>
  <c r="S44" i="1" s="1"/>
  <c r="Q50" i="1"/>
  <c r="R50" i="1" s="1"/>
  <c r="S50" i="1" s="1"/>
  <c r="Q51" i="1"/>
  <c r="R51" i="1" s="1"/>
  <c r="S51" i="1" s="1"/>
  <c r="Q41" i="1"/>
  <c r="R41" i="1" s="1"/>
  <c r="S41" i="1" s="1"/>
  <c r="Q52" i="1"/>
  <c r="R52" i="1" s="1"/>
  <c r="S52" i="1" s="1"/>
  <c r="Q47" i="1"/>
  <c r="R47" i="1" s="1"/>
  <c r="S47" i="1" s="1"/>
  <c r="Q35" i="1"/>
  <c r="R35" i="1" s="1"/>
  <c r="S35" i="1" s="1"/>
  <c r="Q39" i="1"/>
  <c r="R39" i="1" s="1"/>
  <c r="S39" i="1" s="1"/>
  <c r="Q46" i="1"/>
  <c r="R46" i="1" s="1"/>
  <c r="S46" i="1" s="1"/>
  <c r="Q42" i="1"/>
  <c r="R42" i="1" s="1"/>
  <c r="S42" i="1" s="1"/>
  <c r="Q57" i="1"/>
  <c r="R57" i="1" s="1"/>
  <c r="S57" i="1" s="1"/>
  <c r="Q37" i="1"/>
  <c r="R37" i="1" s="1"/>
  <c r="S37" i="1" s="1"/>
  <c r="Q48" i="1"/>
  <c r="R48" i="1" s="1"/>
  <c r="S48" i="1" s="1"/>
  <c r="Q40" i="1"/>
  <c r="R40" i="1" s="1"/>
  <c r="S40" i="1" s="1"/>
  <c r="Q38" i="1"/>
  <c r="R38" i="1" s="1"/>
  <c r="S38" i="1" s="1"/>
  <c r="Q29" i="1"/>
  <c r="R29" i="1" s="1"/>
  <c r="S29" i="1" s="1"/>
  <c r="Q33" i="1"/>
  <c r="R33" i="1" s="1"/>
  <c r="S33" i="1" s="1"/>
  <c r="Q34" i="1"/>
  <c r="R34" i="1" s="1"/>
  <c r="S34" i="1" s="1"/>
  <c r="Q25" i="1"/>
  <c r="R25" i="1" s="1"/>
  <c r="S25" i="1" s="1"/>
  <c r="Q30" i="1"/>
  <c r="R30" i="1" s="1"/>
  <c r="S30" i="1" s="1"/>
  <c r="Q26" i="1"/>
  <c r="R26" i="1" s="1"/>
  <c r="S26" i="1" s="1"/>
  <c r="Q24" i="1"/>
  <c r="R24" i="1" s="1"/>
  <c r="S24" i="1" s="1"/>
  <c r="Q31" i="1"/>
  <c r="R31" i="1" s="1"/>
  <c r="S31" i="1" s="1"/>
  <c r="Q23" i="1"/>
  <c r="R23" i="1" s="1"/>
  <c r="S23" i="1" s="1"/>
  <c r="Q28" i="1"/>
  <c r="R28" i="1" s="1"/>
  <c r="S28" i="1" s="1"/>
  <c r="Q32" i="1"/>
  <c r="R32" i="1" s="1"/>
  <c r="S32" i="1" s="1"/>
  <c r="Q27" i="1"/>
  <c r="R27" i="1" s="1"/>
  <c r="S27" i="1" s="1"/>
  <c r="Q8" i="1"/>
  <c r="R8" i="1" s="1"/>
  <c r="S8" i="1" s="1"/>
  <c r="Q7" i="1"/>
  <c r="R7" i="1" s="1"/>
  <c r="S7" i="1" s="1"/>
  <c r="Q10" i="1"/>
  <c r="R10" i="1" s="1"/>
  <c r="S10" i="1" s="1"/>
  <c r="Q3" i="1"/>
  <c r="R3" i="1" s="1"/>
  <c r="S3" i="1" s="1"/>
  <c r="Q17" i="1"/>
  <c r="R17" i="1" s="1"/>
  <c r="S17" i="1" s="1"/>
  <c r="Q9" i="1"/>
  <c r="R9" i="1" s="1"/>
  <c r="S9" i="1" s="1"/>
  <c r="Q19" i="1"/>
  <c r="R19" i="1" s="1"/>
  <c r="S19" i="1" s="1"/>
  <c r="Q6" i="1"/>
  <c r="R6" i="1" s="1"/>
  <c r="S6" i="1" s="1"/>
  <c r="Q2" i="1"/>
  <c r="R2" i="1" s="1"/>
  <c r="S2" i="1" s="1"/>
  <c r="Q20" i="1"/>
  <c r="R20" i="1" s="1"/>
  <c r="S20" i="1" s="1"/>
  <c r="Q18" i="1"/>
  <c r="R18" i="1" s="1"/>
  <c r="S18" i="1" s="1"/>
  <c r="Q16" i="1"/>
  <c r="R16" i="1" s="1"/>
  <c r="S16" i="1" s="1"/>
  <c r="Q13" i="1"/>
  <c r="R13" i="1" s="1"/>
  <c r="S13" i="1" s="1"/>
  <c r="Q14" i="1"/>
  <c r="R14" i="1" s="1"/>
  <c r="S14" i="1" s="1"/>
  <c r="Q5" i="1"/>
  <c r="R5" i="1" s="1"/>
  <c r="S5" i="1" s="1"/>
  <c r="Q4" i="1"/>
  <c r="R4" i="1" s="1"/>
  <c r="S4" i="1" s="1"/>
  <c r="Q15" i="1"/>
  <c r="R15" i="1" s="1"/>
  <c r="S15" i="1" s="1"/>
  <c r="Q11" i="1"/>
  <c r="R11" i="1" s="1"/>
  <c r="S11" i="1" s="1"/>
  <c r="Q21" i="1"/>
  <c r="R21" i="1" s="1"/>
  <c r="S21" i="1" s="1"/>
  <c r="Q22" i="1"/>
  <c r="R22" i="1" s="1"/>
  <c r="S22" i="1" s="1"/>
  <c r="Q12" i="1"/>
  <c r="R12" i="1" s="1"/>
  <c r="S12" i="1" s="1"/>
</calcChain>
</file>

<file path=xl/sharedStrings.xml><?xml version="1.0" encoding="utf-8"?>
<sst xmlns="http://schemas.openxmlformats.org/spreadsheetml/2006/main" count="137" uniqueCount="79">
  <si>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</si>
  <si>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</si>
  <si>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</si>
  <si>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</si>
  <si>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</si>
  <si>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</si>
  <si>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</si>
  <si>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</si>
  <si>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</si>
  <si>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</si>
  <si>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</si>
  <si>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</si>
  <si>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</si>
  <si>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</si>
  <si>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</si>
  <si>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</si>
  <si>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</si>
  <si>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</si>
  <si>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</si>
  <si>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Sinamay             </t>
  </si>
  <si>
    <t>Wagga</t>
  </si>
  <si>
    <t xml:space="preserve">Almandra            </t>
  </si>
  <si>
    <t xml:space="preserve">Battle Talent       </t>
  </si>
  <si>
    <t xml:space="preserve">Cyllarus            </t>
  </si>
  <si>
    <t xml:space="preserve">Doughboy            </t>
  </si>
  <si>
    <t xml:space="preserve">Epizeel             </t>
  </si>
  <si>
    <t xml:space="preserve">Poker Dice          </t>
  </si>
  <si>
    <t xml:space="preserve">Tavifern            </t>
  </si>
  <si>
    <t xml:space="preserve">Tillman             </t>
  </si>
  <si>
    <t xml:space="preserve">Deranged            </t>
  </si>
  <si>
    <t xml:space="preserve">Les Goh             </t>
  </si>
  <si>
    <t xml:space="preserve">Sleighs Belle       </t>
  </si>
  <si>
    <t xml:space="preserve">Black Wand          </t>
  </si>
  <si>
    <t xml:space="preserve">Gusonic             </t>
  </si>
  <si>
    <t xml:space="preserve">Dip Me Lid          </t>
  </si>
  <si>
    <t xml:space="preserve">Toulon Brook        </t>
  </si>
  <si>
    <t xml:space="preserve">Crucial Witness     </t>
  </si>
  <si>
    <t xml:space="preserve">Dolphina            </t>
  </si>
  <si>
    <t xml:space="preserve">Mookareena          </t>
  </si>
  <si>
    <t xml:space="preserve">Zelago              </t>
  </si>
  <si>
    <t xml:space="preserve">Shaddy              </t>
  </si>
  <si>
    <t xml:space="preserve">Willybeafactor      </t>
  </si>
  <si>
    <t xml:space="preserve">Blazing Sunrise     </t>
  </si>
  <si>
    <t xml:space="preserve">Mohahna             </t>
  </si>
  <si>
    <t xml:space="preserve">Mahsinger           </t>
  </si>
  <si>
    <t xml:space="preserve">Crocodile Cod       </t>
  </si>
  <si>
    <t xml:space="preserve">Blazing Zone        </t>
  </si>
  <si>
    <t xml:space="preserve">Ahadi Farasi        </t>
  </si>
  <si>
    <t xml:space="preserve">Judicator           </t>
  </si>
  <si>
    <t xml:space="preserve">Sanctimonious       </t>
  </si>
  <si>
    <t xml:space="preserve">The Chaplain        </t>
  </si>
  <si>
    <t xml:space="preserve">Cracking Dawn       </t>
  </si>
  <si>
    <t xml:space="preserve">Majestic Lilly      </t>
  </si>
  <si>
    <t xml:space="preserve">Nobodys Puppet      </t>
  </si>
  <si>
    <t xml:space="preserve">City Rogue          </t>
  </si>
  <si>
    <t xml:space="preserve">Arlark Mofeed       </t>
  </si>
  <si>
    <t xml:space="preserve">Beautox             </t>
  </si>
  <si>
    <t xml:space="preserve">Eastern Breeze      </t>
  </si>
  <si>
    <t xml:space="preserve">Come Get Me         </t>
  </si>
  <si>
    <t xml:space="preserve">Rubicon River       </t>
  </si>
  <si>
    <t xml:space="preserve">Backwater Trader    </t>
  </si>
  <si>
    <t xml:space="preserve">Who Told Ya         </t>
  </si>
  <si>
    <t xml:space="preserve">Openhimup           </t>
  </si>
  <si>
    <t xml:space="preserve">Little River Rose   </t>
  </si>
  <si>
    <t xml:space="preserve">Lennox Road         </t>
  </si>
  <si>
    <t xml:space="preserve">The Tapster         </t>
  </si>
  <si>
    <t xml:space="preserve">Onya Lional         </t>
  </si>
  <si>
    <t xml:space="preserve">Unique Prince       </t>
  </si>
  <si>
    <t xml:space="preserve">Who But Roo         </t>
  </si>
  <si>
    <t xml:space="preserve">All Formidable      </t>
  </si>
  <si>
    <t xml:space="preserve">Brainzes            </t>
  </si>
  <si>
    <t xml:space="preserve">Cash Register       </t>
  </si>
  <si>
    <t xml:space="preserve">Blushing Mary       </t>
  </si>
  <si>
    <t xml:space="preserve">Nats Enough         </t>
  </si>
  <si>
    <t xml:space="preserve">Boho Chick          </t>
  </si>
  <si>
    <t xml:space="preserve">Mathrin             </t>
  </si>
  <si>
    <t xml:space="preserve">Riverina Boy        </t>
  </si>
  <si>
    <t xml:space="preserve">Miss Clambake       </t>
  </si>
  <si>
    <t xml:space="preserve">Astrobleme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</si>
</sst>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60"/>
  <sheetViews>
    <sheetView tabSelected="1" topLeftCell="B1" workbookViewId="0">
      <pane ySplit="1" topLeftCell="A2" activePane="bottomLeft" state="frozen"/>
      <selection activeCell="B1" sqref="B1"/>
      <selection pane="bottomLeft" activeCell="E15" sqref="E15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1" spans="1:19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3">
      <c r="A2" s="1">
        <v>3</v>
      </c>
      <c r="B2" s="5">
        <v>0.5</v>
      </c>
      <c r="C2" s="1" t="s">
        <v>20</v>
      </c>
      <c r="D2" s="1">
        <v>1</v>
      </c>
      <c r="E2" s="1">
        <v>7</v>
      </c>
      <c r="F2" s="1" t="s">
        <v>27</v>
      </c>
      <c r="G2" s="1">
        <v>66.209999999999994</v>
      </c>
      <c r="H2" s="1">
        <f>1+COUNTIFS(A:A,A2,G:G,"&gt;"&amp;G2)</f>
        <v>1</v>
      </c>
      <c r="I2" s="2">
        <f>AVERAGEIF(A:A,A2,G:G)</f>
        <v>49.693636363636365</v>
      </c>
      <c r="J2" s="2">
        <f t="shared" ref="J2:J12" si="0">G2-I2</f>
        <v>16.516363636363629</v>
      </c>
      <c r="K2" s="2">
        <f t="shared" ref="K2:K12" si="1">90+J2</f>
        <v>106.51636363636362</v>
      </c>
      <c r="L2" s="2">
        <f t="shared" ref="L2:L12" si="2">EXP(0.06*K2)</f>
        <v>596.44188979874593</v>
      </c>
      <c r="M2" s="2">
        <f>SUMIF(A:A,A2,L:L)</f>
        <v>3325.1266701625623</v>
      </c>
      <c r="N2" s="3">
        <f t="shared" ref="N2:N12" si="3">L2/M2</f>
        <v>0.17937418599742741</v>
      </c>
      <c r="O2" s="6">
        <f t="shared" ref="O2:O12" si="4">1/N2</f>
        <v>5.5749381910189797</v>
      </c>
      <c r="P2" s="3">
        <f t="shared" ref="P2:P12" si="5">IF(O2&gt;21,"",N2)</f>
        <v>0.17937418599742741</v>
      </c>
      <c r="Q2" s="3">
        <f>IF(ISNUMBER(P2),SUMIF(A:A,A2,P:P),"")</f>
        <v>0.89045942490050756</v>
      </c>
      <c r="R2" s="3">
        <f t="shared" ref="R2:R12" si="6">IFERROR(P2*(1/Q2),"")</f>
        <v>0.20144004429788495</v>
      </c>
      <c r="S2" s="7">
        <f t="shared" ref="S2:S12" si="7">IFERROR(1/R2,"")</f>
        <v>4.9642562554306373</v>
      </c>
    </row>
    <row r="3" spans="1:19" x14ac:dyDescent="0.3">
      <c r="A3" s="1">
        <v>3</v>
      </c>
      <c r="B3" s="5">
        <v>0.5</v>
      </c>
      <c r="C3" s="1" t="s">
        <v>20</v>
      </c>
      <c r="D3" s="1">
        <v>1</v>
      </c>
      <c r="E3" s="1">
        <v>8</v>
      </c>
      <c r="F3" s="1" t="s">
        <v>28</v>
      </c>
      <c r="G3" s="1">
        <v>65.63</v>
      </c>
      <c r="H3" s="1">
        <f>1+COUNTIFS(A:A,A3,G:G,"&gt;"&amp;G3)</f>
        <v>2</v>
      </c>
      <c r="I3" s="2">
        <f>AVERAGEIF(A:A,A3,G:G)</f>
        <v>49.693636363636365</v>
      </c>
      <c r="J3" s="2">
        <f t="shared" si="0"/>
        <v>15.93636363636363</v>
      </c>
      <c r="K3" s="2">
        <f t="shared" si="1"/>
        <v>105.93636363636364</v>
      </c>
      <c r="L3" s="2">
        <f t="shared" si="2"/>
        <v>576.04271629574066</v>
      </c>
      <c r="M3" s="2">
        <f>SUMIF(A:A,A3,L:L)</f>
        <v>3325.1266701625623</v>
      </c>
      <c r="N3" s="3">
        <f t="shared" si="3"/>
        <v>0.17323932993733995</v>
      </c>
      <c r="O3" s="6">
        <f t="shared" si="4"/>
        <v>5.7723612782484004</v>
      </c>
      <c r="P3" s="3">
        <f t="shared" si="5"/>
        <v>0.17323932993733995</v>
      </c>
      <c r="Q3" s="3">
        <f>IF(ISNUMBER(P3),SUMIF(A:A,A3,P:P),"")</f>
        <v>0.89045942490050756</v>
      </c>
      <c r="R3" s="3">
        <f t="shared" si="6"/>
        <v>0.19455050403525825</v>
      </c>
      <c r="S3" s="7">
        <f t="shared" si="7"/>
        <v>5.1400535041470299</v>
      </c>
    </row>
    <row r="4" spans="1:19" x14ac:dyDescent="0.3">
      <c r="A4" s="1">
        <v>3</v>
      </c>
      <c r="B4" s="5">
        <v>0.5</v>
      </c>
      <c r="C4" s="1" t="s">
        <v>20</v>
      </c>
      <c r="D4" s="1">
        <v>1</v>
      </c>
      <c r="E4" s="1">
        <v>2</v>
      </c>
      <c r="F4" s="1" t="s">
        <v>22</v>
      </c>
      <c r="G4" s="1">
        <v>65.12</v>
      </c>
      <c r="H4" s="1">
        <f>1+COUNTIFS(A:A,A4,G:G,"&gt;"&amp;G4)</f>
        <v>3</v>
      </c>
      <c r="I4" s="2">
        <f>AVERAGEIF(A:A,A4,G:G)</f>
        <v>49.693636363636365</v>
      </c>
      <c r="J4" s="2">
        <f t="shared" si="0"/>
        <v>15.426363636363639</v>
      </c>
      <c r="K4" s="2">
        <f t="shared" si="1"/>
        <v>105.42636363636365</v>
      </c>
      <c r="L4" s="2">
        <f t="shared" si="2"/>
        <v>558.68277091678817</v>
      </c>
      <c r="M4" s="2">
        <f>SUMIF(A:A,A4,L:L)</f>
        <v>3325.1266701625623</v>
      </c>
      <c r="N4" s="3">
        <f t="shared" si="3"/>
        <v>0.16801849262767324</v>
      </c>
      <c r="O4" s="6">
        <f t="shared" si="4"/>
        <v>5.9517258151814678</v>
      </c>
      <c r="P4" s="3">
        <f t="shared" si="5"/>
        <v>0.16801849262767324</v>
      </c>
      <c r="Q4" s="3">
        <f>IF(ISNUMBER(P4),SUMIF(A:A,A4,P:P),"")</f>
        <v>0.89045942490050756</v>
      </c>
      <c r="R4" s="3">
        <f t="shared" si="6"/>
        <v>0.18868742126733759</v>
      </c>
      <c r="S4" s="7">
        <f t="shared" si="7"/>
        <v>5.2997703465519947</v>
      </c>
    </row>
    <row r="5" spans="1:19" x14ac:dyDescent="0.3">
      <c r="A5" s="1">
        <v>3</v>
      </c>
      <c r="B5" s="5">
        <v>0.5</v>
      </c>
      <c r="C5" s="1" t="s">
        <v>20</v>
      </c>
      <c r="D5" s="1">
        <v>1</v>
      </c>
      <c r="E5" s="1">
        <v>11</v>
      </c>
      <c r="F5" s="1" t="s">
        <v>31</v>
      </c>
      <c r="G5" s="1">
        <v>61.95</v>
      </c>
      <c r="H5" s="1">
        <f>1+COUNTIFS(A:A,A5,G:G,"&gt;"&amp;G5)</f>
        <v>4</v>
      </c>
      <c r="I5" s="2">
        <f>AVERAGEIF(A:A,A5,G:G)</f>
        <v>49.693636363636365</v>
      </c>
      <c r="J5" s="2">
        <f t="shared" si="0"/>
        <v>12.256363636363638</v>
      </c>
      <c r="K5" s="2">
        <f t="shared" si="1"/>
        <v>102.25636363636363</v>
      </c>
      <c r="L5" s="2">
        <f t="shared" si="2"/>
        <v>461.91542806188778</v>
      </c>
      <c r="M5" s="2">
        <f>SUMIF(A:A,A5,L:L)</f>
        <v>3325.1266701625623</v>
      </c>
      <c r="N5" s="3">
        <f t="shared" si="3"/>
        <v>0.13891664104312307</v>
      </c>
      <c r="O5" s="6">
        <f t="shared" si="4"/>
        <v>7.1985616157359864</v>
      </c>
      <c r="P5" s="3">
        <f t="shared" si="5"/>
        <v>0.13891664104312307</v>
      </c>
      <c r="Q5" s="3">
        <f>IF(ISNUMBER(P5),SUMIF(A:A,A5,P:P),"")</f>
        <v>0.89045942490050756</v>
      </c>
      <c r="R5" s="3">
        <f t="shared" si="6"/>
        <v>0.15600558224047595</v>
      </c>
      <c r="S5" s="7">
        <f t="shared" si="7"/>
        <v>6.4100270364591356</v>
      </c>
    </row>
    <row r="6" spans="1:19" x14ac:dyDescent="0.3">
      <c r="A6" s="1">
        <v>3</v>
      </c>
      <c r="B6" s="5">
        <v>0.5</v>
      </c>
      <c r="C6" s="1" t="s">
        <v>20</v>
      </c>
      <c r="D6" s="1">
        <v>1</v>
      </c>
      <c r="E6" s="1">
        <v>1</v>
      </c>
      <c r="F6" s="1" t="s">
        <v>21</v>
      </c>
      <c r="G6" s="1">
        <v>55.33</v>
      </c>
      <c r="H6" s="1">
        <f>1+COUNTIFS(A:A,A6,G:G,"&gt;"&amp;G6)</f>
        <v>5</v>
      </c>
      <c r="I6" s="2">
        <f>AVERAGEIF(A:A,A6,G:G)</f>
        <v>49.693636363636365</v>
      </c>
      <c r="J6" s="2">
        <f t="shared" si="0"/>
        <v>5.6363636363636331</v>
      </c>
      <c r="K6" s="2">
        <f t="shared" si="1"/>
        <v>95.636363636363626</v>
      </c>
      <c r="L6" s="2">
        <f t="shared" si="2"/>
        <v>310.49935316964587</v>
      </c>
      <c r="M6" s="2">
        <f>SUMIF(A:A,A6,L:L)</f>
        <v>3325.1266701625623</v>
      </c>
      <c r="N6" s="3">
        <f t="shared" si="3"/>
        <v>9.3379706690832884E-2</v>
      </c>
      <c r="O6" s="6">
        <f t="shared" si="4"/>
        <v>10.708964885816785</v>
      </c>
      <c r="P6" s="3">
        <f t="shared" si="5"/>
        <v>9.3379706690832884E-2</v>
      </c>
      <c r="Q6" s="3">
        <f>IF(ISNUMBER(P6),SUMIF(A:A,A6,P:P),"")</f>
        <v>0.89045942490050756</v>
      </c>
      <c r="R6" s="3">
        <f t="shared" si="6"/>
        <v>0.10486688565429732</v>
      </c>
      <c r="S6" s="7">
        <f t="shared" si="7"/>
        <v>9.5358987135041442</v>
      </c>
    </row>
    <row r="7" spans="1:19" x14ac:dyDescent="0.3">
      <c r="A7" s="1">
        <v>3</v>
      </c>
      <c r="B7" s="5">
        <v>0.5</v>
      </c>
      <c r="C7" s="1" t="s">
        <v>20</v>
      </c>
      <c r="D7" s="1">
        <v>1</v>
      </c>
      <c r="E7" s="1">
        <v>9</v>
      </c>
      <c r="F7" s="1" t="s">
        <v>29</v>
      </c>
      <c r="G7" s="1">
        <v>53.23</v>
      </c>
      <c r="H7" s="1">
        <f>1+COUNTIFS(A:A,A7,G:G,"&gt;"&amp;G7)</f>
        <v>6</v>
      </c>
      <c r="I7" s="2">
        <f>AVERAGEIF(A:A,A7,G:G)</f>
        <v>49.693636363636365</v>
      </c>
      <c r="J7" s="2">
        <f t="shared" si="0"/>
        <v>3.5363636363636317</v>
      </c>
      <c r="K7" s="2">
        <f t="shared" si="1"/>
        <v>93.536363636363632</v>
      </c>
      <c r="L7" s="2">
        <f t="shared" si="2"/>
        <v>273.74083967100728</v>
      </c>
      <c r="M7" s="2">
        <f>SUMIF(A:A,A7,L:L)</f>
        <v>3325.1266701625623</v>
      </c>
      <c r="N7" s="3">
        <f t="shared" si="3"/>
        <v>8.2324935806919006E-2</v>
      </c>
      <c r="O7" s="6">
        <f t="shared" si="4"/>
        <v>12.146987910751033</v>
      </c>
      <c r="P7" s="3">
        <f t="shared" si="5"/>
        <v>8.2324935806919006E-2</v>
      </c>
      <c r="Q7" s="3">
        <f>IF(ISNUMBER(P7),SUMIF(A:A,A7,P:P),"")</f>
        <v>0.89045942490050756</v>
      </c>
      <c r="R7" s="3">
        <f t="shared" si="6"/>
        <v>9.2452203328767385E-2</v>
      </c>
      <c r="S7" s="7">
        <f t="shared" si="7"/>
        <v>10.816399869280785</v>
      </c>
    </row>
    <row r="8" spans="1:19" x14ac:dyDescent="0.3">
      <c r="A8" s="1">
        <v>3</v>
      </c>
      <c r="B8" s="5">
        <v>0.5</v>
      </c>
      <c r="C8" s="1" t="s">
        <v>20</v>
      </c>
      <c r="D8" s="1">
        <v>1</v>
      </c>
      <c r="E8" s="1">
        <v>10</v>
      </c>
      <c r="F8" s="1" t="s">
        <v>30</v>
      </c>
      <c r="G8" s="1">
        <v>46.57</v>
      </c>
      <c r="H8" s="1">
        <f>1+COUNTIFS(A:A,A8,G:G,"&gt;"&amp;G8)</f>
        <v>7</v>
      </c>
      <c r="I8" s="2">
        <f>AVERAGEIF(A:A,A8,G:G)</f>
        <v>49.693636363636365</v>
      </c>
      <c r="J8" s="2">
        <f t="shared" si="0"/>
        <v>-3.1236363636363649</v>
      </c>
      <c r="K8" s="2">
        <f t="shared" si="1"/>
        <v>86.876363636363635</v>
      </c>
      <c r="L8" s="2">
        <f t="shared" si="2"/>
        <v>183.56738452047938</v>
      </c>
      <c r="M8" s="2">
        <f>SUMIF(A:A,A8,L:L)</f>
        <v>3325.1266701625623</v>
      </c>
      <c r="N8" s="3">
        <f t="shared" si="3"/>
        <v>5.520613279719204E-2</v>
      </c>
      <c r="O8" s="6">
        <f t="shared" si="4"/>
        <v>18.1139295460823</v>
      </c>
      <c r="P8" s="3">
        <f t="shared" si="5"/>
        <v>5.520613279719204E-2</v>
      </c>
      <c r="Q8" s="3">
        <f>IF(ISNUMBER(P8),SUMIF(A:A,A8,P:P),"")</f>
        <v>0.89045942490050756</v>
      </c>
      <c r="R8" s="3">
        <f t="shared" si="6"/>
        <v>6.1997359175978518E-2</v>
      </c>
      <c r="S8" s="7">
        <f t="shared" si="7"/>
        <v>16.129719286292758</v>
      </c>
    </row>
    <row r="9" spans="1:19" x14ac:dyDescent="0.3">
      <c r="A9" s="1">
        <v>3</v>
      </c>
      <c r="B9" s="5">
        <v>0.5</v>
      </c>
      <c r="C9" s="1" t="s">
        <v>20</v>
      </c>
      <c r="D9" s="1">
        <v>1</v>
      </c>
      <c r="E9" s="1">
        <v>6</v>
      </c>
      <c r="F9" s="1" t="s">
        <v>26</v>
      </c>
      <c r="G9" s="1">
        <v>41.97</v>
      </c>
      <c r="H9" s="1">
        <f>1+COUNTIFS(A:A,A9,G:G,"&gt;"&amp;G9)</f>
        <v>8</v>
      </c>
      <c r="I9" s="2">
        <f>AVERAGEIF(A:A,A9,G:G)</f>
        <v>49.693636363636365</v>
      </c>
      <c r="J9" s="2">
        <f t="shared" si="0"/>
        <v>-7.7236363636363663</v>
      </c>
      <c r="K9" s="2">
        <f t="shared" si="1"/>
        <v>82.276363636363641</v>
      </c>
      <c r="L9" s="2">
        <f t="shared" si="2"/>
        <v>139.29330504016085</v>
      </c>
      <c r="M9" s="2">
        <f>SUMIF(A:A,A9,L:L)</f>
        <v>3325.1266701625623</v>
      </c>
      <c r="N9" s="3">
        <f t="shared" si="3"/>
        <v>4.1891127423831623E-2</v>
      </c>
      <c r="O9" s="6">
        <f t="shared" si="4"/>
        <v>23.871403361445598</v>
      </c>
      <c r="P9" s="3" t="str">
        <f t="shared" si="5"/>
        <v/>
      </c>
      <c r="Q9" s="3" t="str">
        <f>IF(ISNUMBER(P9),SUMIF(A:A,A9,P:P),"")</f>
        <v/>
      </c>
      <c r="R9" s="3" t="str">
        <f t="shared" si="6"/>
        <v/>
      </c>
      <c r="S9" s="7" t="str">
        <f t="shared" si="7"/>
        <v/>
      </c>
    </row>
    <row r="10" spans="1:19" x14ac:dyDescent="0.3">
      <c r="A10" s="1">
        <v>3</v>
      </c>
      <c r="B10" s="5">
        <v>0.5</v>
      </c>
      <c r="C10" s="1" t="s">
        <v>20</v>
      </c>
      <c r="D10" s="1">
        <v>1</v>
      </c>
      <c r="E10" s="1">
        <v>5</v>
      </c>
      <c r="F10" s="1" t="s">
        <v>25</v>
      </c>
      <c r="G10" s="1">
        <v>39.67</v>
      </c>
      <c r="H10" s="1">
        <f>1+COUNTIFS(A:A,A10,G:G,"&gt;"&amp;G10)</f>
        <v>9</v>
      </c>
      <c r="I10" s="2">
        <f>AVERAGEIF(A:A,A10,G:G)</f>
        <v>49.693636363636365</v>
      </c>
      <c r="J10" s="2">
        <f t="shared" si="0"/>
        <v>-10.023636363636363</v>
      </c>
      <c r="K10" s="2">
        <f t="shared" si="1"/>
        <v>79.976363636363629</v>
      </c>
      <c r="L10" s="2">
        <f t="shared" si="2"/>
        <v>121.33821578943244</v>
      </c>
      <c r="M10" s="2">
        <f>SUMIF(A:A,A10,L:L)</f>
        <v>3325.1266701625623</v>
      </c>
      <c r="N10" s="3">
        <f t="shared" si="3"/>
        <v>3.6491306294656238E-2</v>
      </c>
      <c r="O10" s="6">
        <f t="shared" si="4"/>
        <v>27.403787409672404</v>
      </c>
      <c r="P10" s="3" t="str">
        <f t="shared" si="5"/>
        <v/>
      </c>
      <c r="Q10" s="3" t="str">
        <f>IF(ISNUMBER(P10),SUMIF(A:A,A10,P:P),"")</f>
        <v/>
      </c>
      <c r="R10" s="3" t="str">
        <f t="shared" si="6"/>
        <v/>
      </c>
      <c r="S10" s="7" t="str">
        <f t="shared" si="7"/>
        <v/>
      </c>
    </row>
    <row r="11" spans="1:19" x14ac:dyDescent="0.3">
      <c r="A11" s="1">
        <v>3</v>
      </c>
      <c r="B11" s="5">
        <v>0.5</v>
      </c>
      <c r="C11" s="1" t="s">
        <v>20</v>
      </c>
      <c r="D11" s="1">
        <v>1</v>
      </c>
      <c r="E11" s="1">
        <v>4</v>
      </c>
      <c r="F11" s="1" t="s">
        <v>24</v>
      </c>
      <c r="G11" s="1">
        <v>26.03</v>
      </c>
      <c r="H11" s="1">
        <f>1+COUNTIFS(A:A,A11,G:G,"&gt;"&amp;G11)</f>
        <v>10</v>
      </c>
      <c r="I11" s="2">
        <f>AVERAGEIF(A:A,A11,G:G)</f>
        <v>49.693636363636365</v>
      </c>
      <c r="J11" s="2">
        <f t="shared" si="0"/>
        <v>-23.663636363636364</v>
      </c>
      <c r="K11" s="2">
        <f t="shared" si="1"/>
        <v>66.336363636363643</v>
      </c>
      <c r="L11" s="2">
        <f t="shared" si="2"/>
        <v>53.526765481983404</v>
      </c>
      <c r="M11" s="2">
        <f>SUMIF(A:A,A11,L:L)</f>
        <v>3325.1266701625623</v>
      </c>
      <c r="N11" s="3">
        <f t="shared" si="3"/>
        <v>1.6097662071732903E-2</v>
      </c>
      <c r="O11" s="6">
        <f t="shared" si="4"/>
        <v>62.120821989174146</v>
      </c>
      <c r="P11" s="3" t="str">
        <f t="shared" si="5"/>
        <v/>
      </c>
      <c r="Q11" s="3" t="str">
        <f>IF(ISNUMBER(P11),SUMIF(A:A,A11,P:P),"")</f>
        <v/>
      </c>
      <c r="R11" s="3" t="str">
        <f t="shared" si="6"/>
        <v/>
      </c>
      <c r="S11" s="7" t="str">
        <f t="shared" si="7"/>
        <v/>
      </c>
    </row>
    <row r="12" spans="1:19" x14ac:dyDescent="0.3">
      <c r="A12" s="1">
        <v>3</v>
      </c>
      <c r="B12" s="5">
        <v>0.5</v>
      </c>
      <c r="C12" s="1" t="s">
        <v>20</v>
      </c>
      <c r="D12" s="1">
        <v>1</v>
      </c>
      <c r="E12" s="1">
        <v>3</v>
      </c>
      <c r="F12" s="1" t="s">
        <v>23</v>
      </c>
      <c r="G12" s="1">
        <v>24.92</v>
      </c>
      <c r="H12" s="1">
        <f>1+COUNTIFS(A:A,A12,G:G,"&gt;"&amp;G12)</f>
        <v>11</v>
      </c>
      <c r="I12" s="2">
        <f>AVERAGEIF(A:A,A12,G:G)</f>
        <v>49.693636363636365</v>
      </c>
      <c r="J12" s="2">
        <f t="shared" si="0"/>
        <v>-24.773636363636363</v>
      </c>
      <c r="K12" s="2">
        <f t="shared" si="1"/>
        <v>65.226363636363629</v>
      </c>
      <c r="L12" s="2">
        <f t="shared" si="2"/>
        <v>50.078001416690533</v>
      </c>
      <c r="M12" s="2">
        <f>SUMIF(A:A,A12,L:L)</f>
        <v>3325.1266701625623</v>
      </c>
      <c r="N12" s="3">
        <f t="shared" si="3"/>
        <v>1.5060479309271627E-2</v>
      </c>
      <c r="O12" s="6">
        <f t="shared" si="4"/>
        <v>66.398949161224479</v>
      </c>
      <c r="P12" s="3" t="str">
        <f t="shared" si="5"/>
        <v/>
      </c>
      <c r="Q12" s="3" t="str">
        <f>IF(ISNUMBER(P12),SUMIF(A:A,A12,P:P),"")</f>
        <v/>
      </c>
      <c r="R12" s="3" t="str">
        <f t="shared" si="6"/>
        <v/>
      </c>
      <c r="S12" s="7" t="str">
        <f t="shared" si="7"/>
        <v/>
      </c>
    </row>
    <row r="13" spans="1:19" x14ac:dyDescent="0.3">
      <c r="A13" s="1">
        <v>7</v>
      </c>
      <c r="B13" s="5">
        <v>0.54861111111111105</v>
      </c>
      <c r="C13" s="1" t="s">
        <v>20</v>
      </c>
      <c r="D13" s="1">
        <v>3</v>
      </c>
      <c r="E13" s="1">
        <v>2</v>
      </c>
      <c r="F13" s="1" t="s">
        <v>33</v>
      </c>
      <c r="G13" s="1">
        <v>70.430000000000007</v>
      </c>
      <c r="H13" s="1">
        <f>1+COUNTIFS(A:A,A13,G:G,"&gt;"&amp;G13)</f>
        <v>1</v>
      </c>
      <c r="I13" s="2">
        <f>AVERAGEIF(A:A,A13,G:G)</f>
        <v>45.813000000000002</v>
      </c>
      <c r="J13" s="2">
        <f t="shared" ref="J13:J22" si="8">G13-I13</f>
        <v>24.617000000000004</v>
      </c>
      <c r="K13" s="2">
        <f t="shared" ref="K13:K22" si="9">90+J13</f>
        <v>114.617</v>
      </c>
      <c r="L13" s="2">
        <f t="shared" ref="L13:L22" si="10">EXP(0.06*K13)</f>
        <v>969.73224760859671</v>
      </c>
      <c r="M13" s="2">
        <f>SUMIF(A:A,A13,L:L)</f>
        <v>2889.0492771038021</v>
      </c>
      <c r="N13" s="3">
        <f t="shared" ref="N13:N22" si="11">L13/M13</f>
        <v>0.33565791185837041</v>
      </c>
      <c r="O13" s="6">
        <f t="shared" ref="O13:O22" si="12">1/N13</f>
        <v>2.9792236818238513</v>
      </c>
      <c r="P13" s="3">
        <f t="shared" ref="P13:P22" si="13">IF(O13&gt;21,"",N13)</f>
        <v>0.33565791185837041</v>
      </c>
      <c r="Q13" s="3">
        <f>IF(ISNUMBER(P13),SUMIF(A:A,A13,P:P),"")</f>
        <v>0.88708531407642177</v>
      </c>
      <c r="R13" s="3">
        <f t="shared" ref="R13:R22" si="14">IFERROR(P13*(1/Q13),"")</f>
        <v>0.37838289793787944</v>
      </c>
      <c r="S13" s="7">
        <f t="shared" ref="S13:S22" si="15">IFERROR(1/R13,"")</f>
        <v>2.6428255754946246</v>
      </c>
    </row>
    <row r="14" spans="1:19" x14ac:dyDescent="0.3">
      <c r="A14" s="1">
        <v>7</v>
      </c>
      <c r="B14" s="5">
        <v>0.54861111111111105</v>
      </c>
      <c r="C14" s="1" t="s">
        <v>20</v>
      </c>
      <c r="D14" s="1">
        <v>3</v>
      </c>
      <c r="E14" s="1">
        <v>7</v>
      </c>
      <c r="F14" s="1" t="s">
        <v>37</v>
      </c>
      <c r="G14" s="1">
        <v>57.13</v>
      </c>
      <c r="H14" s="1">
        <f>1+COUNTIFS(A:A,A14,G:G,"&gt;"&amp;G14)</f>
        <v>2</v>
      </c>
      <c r="I14" s="2">
        <f>AVERAGEIF(A:A,A14,G:G)</f>
        <v>45.813000000000002</v>
      </c>
      <c r="J14" s="2">
        <f t="shared" si="8"/>
        <v>11.317</v>
      </c>
      <c r="K14" s="2">
        <f t="shared" si="9"/>
        <v>101.31700000000001</v>
      </c>
      <c r="L14" s="2">
        <f t="shared" si="10"/>
        <v>436.60111590044869</v>
      </c>
      <c r="M14" s="2">
        <f>SUMIF(A:A,A14,L:L)</f>
        <v>2889.0492771038021</v>
      </c>
      <c r="N14" s="3">
        <f t="shared" si="11"/>
        <v>0.15112276531957605</v>
      </c>
      <c r="O14" s="6">
        <f t="shared" si="12"/>
        <v>6.617136722487321</v>
      </c>
      <c r="P14" s="3">
        <f t="shared" si="13"/>
        <v>0.15112276531957605</v>
      </c>
      <c r="Q14" s="3">
        <f>IF(ISNUMBER(P14),SUMIF(A:A,A14,P:P),"")</f>
        <v>0.88708531407642177</v>
      </c>
      <c r="R14" s="3">
        <f t="shared" si="14"/>
        <v>0.17035877262483565</v>
      </c>
      <c r="S14" s="7">
        <f t="shared" si="15"/>
        <v>5.8699648077542887</v>
      </c>
    </row>
    <row r="15" spans="1:19" x14ac:dyDescent="0.3">
      <c r="A15" s="1">
        <v>7</v>
      </c>
      <c r="B15" s="5">
        <v>0.54861111111111105</v>
      </c>
      <c r="C15" s="1" t="s">
        <v>20</v>
      </c>
      <c r="D15" s="1">
        <v>3</v>
      </c>
      <c r="E15" s="1">
        <v>5</v>
      </c>
      <c r="F15" s="1" t="s">
        <v>35</v>
      </c>
      <c r="G15" s="1">
        <v>50.39</v>
      </c>
      <c r="H15" s="1">
        <f>1+COUNTIFS(A:A,A15,G:G,"&gt;"&amp;G15)</f>
        <v>3</v>
      </c>
      <c r="I15" s="2">
        <f>AVERAGEIF(A:A,A15,G:G)</f>
        <v>45.813000000000002</v>
      </c>
      <c r="J15" s="2">
        <f t="shared" si="8"/>
        <v>4.5769999999999982</v>
      </c>
      <c r="K15" s="2">
        <f t="shared" si="9"/>
        <v>94.576999999999998</v>
      </c>
      <c r="L15" s="2">
        <f t="shared" si="10"/>
        <v>291.37759401946528</v>
      </c>
      <c r="M15" s="2">
        <f>SUMIF(A:A,A15,L:L)</f>
        <v>2889.0492771038021</v>
      </c>
      <c r="N15" s="3">
        <f t="shared" si="11"/>
        <v>0.10085587543579867</v>
      </c>
      <c r="O15" s="6">
        <f t="shared" si="12"/>
        <v>9.915138762902961</v>
      </c>
      <c r="P15" s="3">
        <f t="shared" si="13"/>
        <v>0.10085587543579867</v>
      </c>
      <c r="Q15" s="3">
        <f>IF(ISNUMBER(P15),SUMIF(A:A,A15,P:P),"")</f>
        <v>0.88708531407642177</v>
      </c>
      <c r="R15" s="3">
        <f t="shared" si="14"/>
        <v>0.1136935465342514</v>
      </c>
      <c r="S15" s="7">
        <f t="shared" si="15"/>
        <v>8.7955739836010771</v>
      </c>
    </row>
    <row r="16" spans="1:19" x14ac:dyDescent="0.3">
      <c r="A16" s="1">
        <v>7</v>
      </c>
      <c r="B16" s="5">
        <v>0.54861111111111105</v>
      </c>
      <c r="C16" s="1" t="s">
        <v>20</v>
      </c>
      <c r="D16" s="1">
        <v>3</v>
      </c>
      <c r="E16" s="1">
        <v>6</v>
      </c>
      <c r="F16" s="1" t="s">
        <v>36</v>
      </c>
      <c r="G16" s="1">
        <v>49.52</v>
      </c>
      <c r="H16" s="1">
        <f>1+COUNTIFS(A:A,A16,G:G,"&gt;"&amp;G16)</f>
        <v>4</v>
      </c>
      <c r="I16" s="2">
        <f>AVERAGEIF(A:A,A16,G:G)</f>
        <v>45.813000000000002</v>
      </c>
      <c r="J16" s="2">
        <f t="shared" si="8"/>
        <v>3.7070000000000007</v>
      </c>
      <c r="K16" s="2">
        <f t="shared" si="9"/>
        <v>93.706999999999994</v>
      </c>
      <c r="L16" s="2">
        <f t="shared" si="10"/>
        <v>276.55784405356985</v>
      </c>
      <c r="M16" s="2">
        <f>SUMIF(A:A,A16,L:L)</f>
        <v>2889.0492771038021</v>
      </c>
      <c r="N16" s="3">
        <f t="shared" si="11"/>
        <v>9.5726246777906129E-2</v>
      </c>
      <c r="O16" s="6">
        <f t="shared" si="12"/>
        <v>10.44645573872852</v>
      </c>
      <c r="P16" s="3">
        <f t="shared" si="13"/>
        <v>9.5726246777906129E-2</v>
      </c>
      <c r="Q16" s="3">
        <f>IF(ISNUMBER(P16),SUMIF(A:A,A16,P:P),"")</f>
        <v>0.88708531407642177</v>
      </c>
      <c r="R16" s="3">
        <f t="shared" si="14"/>
        <v>0.10791098134407778</v>
      </c>
      <c r="S16" s="7">
        <f t="shared" si="15"/>
        <v>9.2668974699754276</v>
      </c>
    </row>
    <row r="17" spans="1:19" x14ac:dyDescent="0.3">
      <c r="A17" s="1">
        <v>7</v>
      </c>
      <c r="B17" s="5">
        <v>0.54861111111111105</v>
      </c>
      <c r="C17" s="1" t="s">
        <v>20</v>
      </c>
      <c r="D17" s="1">
        <v>3</v>
      </c>
      <c r="E17" s="1">
        <v>10</v>
      </c>
      <c r="F17" s="1" t="s">
        <v>40</v>
      </c>
      <c r="G17" s="1">
        <v>48.23</v>
      </c>
      <c r="H17" s="1">
        <f>1+COUNTIFS(A:A,A17,G:G,"&gt;"&amp;G17)</f>
        <v>5</v>
      </c>
      <c r="I17" s="2">
        <f>AVERAGEIF(A:A,A17,G:G)</f>
        <v>45.813000000000002</v>
      </c>
      <c r="J17" s="2">
        <f t="shared" si="8"/>
        <v>2.4169999999999945</v>
      </c>
      <c r="K17" s="2">
        <f t="shared" si="9"/>
        <v>92.417000000000002</v>
      </c>
      <c r="L17" s="2">
        <f t="shared" si="10"/>
        <v>255.95969738602733</v>
      </c>
      <c r="M17" s="2">
        <f>SUMIF(A:A,A17,L:L)</f>
        <v>2889.0492771038021</v>
      </c>
      <c r="N17" s="3">
        <f t="shared" si="11"/>
        <v>8.8596514920860181E-2</v>
      </c>
      <c r="O17" s="6">
        <f t="shared" si="12"/>
        <v>11.287125694427834</v>
      </c>
      <c r="P17" s="3">
        <f t="shared" si="13"/>
        <v>8.8596514920860181E-2</v>
      </c>
      <c r="Q17" s="3">
        <f>IF(ISNUMBER(P17),SUMIF(A:A,A17,P:P),"")</f>
        <v>0.88708531407642177</v>
      </c>
      <c r="R17" s="3">
        <f t="shared" si="14"/>
        <v>9.9873725238142835E-2</v>
      </c>
      <c r="S17" s="7">
        <f t="shared" si="15"/>
        <v>10.012643441661565</v>
      </c>
    </row>
    <row r="18" spans="1:19" x14ac:dyDescent="0.3">
      <c r="A18" s="1">
        <v>7</v>
      </c>
      <c r="B18" s="5">
        <v>0.54861111111111105</v>
      </c>
      <c r="C18" s="1" t="s">
        <v>20</v>
      </c>
      <c r="D18" s="1">
        <v>3</v>
      </c>
      <c r="E18" s="1">
        <v>9</v>
      </c>
      <c r="F18" s="1" t="s">
        <v>39</v>
      </c>
      <c r="G18" s="1">
        <v>42.58</v>
      </c>
      <c r="H18" s="1">
        <f>1+COUNTIFS(A:A,A18,G:G,"&gt;"&amp;G18)</f>
        <v>6</v>
      </c>
      <c r="I18" s="2">
        <f>AVERAGEIF(A:A,A18,G:G)</f>
        <v>45.813000000000002</v>
      </c>
      <c r="J18" s="2">
        <f t="shared" si="8"/>
        <v>-3.2330000000000041</v>
      </c>
      <c r="K18" s="2">
        <f t="shared" si="9"/>
        <v>86.766999999999996</v>
      </c>
      <c r="L18" s="2">
        <f t="shared" si="10"/>
        <v>182.36679206172505</v>
      </c>
      <c r="M18" s="2">
        <f>SUMIF(A:A,A18,L:L)</f>
        <v>2889.0492771038021</v>
      </c>
      <c r="N18" s="3">
        <f t="shared" si="11"/>
        <v>6.3123461931581554E-2</v>
      </c>
      <c r="O18" s="6">
        <f t="shared" si="12"/>
        <v>15.841970154993763</v>
      </c>
      <c r="P18" s="3">
        <f t="shared" si="13"/>
        <v>6.3123461931581554E-2</v>
      </c>
      <c r="Q18" s="3">
        <f>IF(ISNUMBER(P18),SUMIF(A:A,A18,P:P),"")</f>
        <v>0.88708531407642177</v>
      </c>
      <c r="R18" s="3">
        <f t="shared" si="14"/>
        <v>7.1158276357332989E-2</v>
      </c>
      <c r="S18" s="7">
        <f t="shared" si="15"/>
        <v>14.053179070531943</v>
      </c>
    </row>
    <row r="19" spans="1:19" x14ac:dyDescent="0.3">
      <c r="A19" s="1">
        <v>7</v>
      </c>
      <c r="B19" s="5">
        <v>0.54861111111111105</v>
      </c>
      <c r="C19" s="1" t="s">
        <v>20</v>
      </c>
      <c r="D19" s="1">
        <v>3</v>
      </c>
      <c r="E19" s="1">
        <v>11</v>
      </c>
      <c r="F19" s="1" t="s">
        <v>41</v>
      </c>
      <c r="G19" s="1">
        <v>39.35</v>
      </c>
      <c r="H19" s="1">
        <f>1+COUNTIFS(A:A,A19,G:G,"&gt;"&amp;G19)</f>
        <v>7</v>
      </c>
      <c r="I19" s="2">
        <f>AVERAGEIF(A:A,A19,G:G)</f>
        <v>45.813000000000002</v>
      </c>
      <c r="J19" s="2">
        <f t="shared" si="8"/>
        <v>-6.463000000000001</v>
      </c>
      <c r="K19" s="2">
        <f t="shared" si="9"/>
        <v>83.537000000000006</v>
      </c>
      <c r="L19" s="2">
        <f t="shared" si="10"/>
        <v>150.23789433205269</v>
      </c>
      <c r="M19" s="2">
        <f>SUMIF(A:A,A19,L:L)</f>
        <v>2889.0492771038021</v>
      </c>
      <c r="N19" s="3">
        <f t="shared" si="11"/>
        <v>5.2002537832328818E-2</v>
      </c>
      <c r="O19" s="6">
        <f t="shared" si="12"/>
        <v>19.229830729113424</v>
      </c>
      <c r="P19" s="3">
        <f t="shared" si="13"/>
        <v>5.2002537832328818E-2</v>
      </c>
      <c r="Q19" s="3">
        <f>IF(ISNUMBER(P19),SUMIF(A:A,A19,P:P),"")</f>
        <v>0.88708531407642177</v>
      </c>
      <c r="R19" s="3">
        <f t="shared" si="14"/>
        <v>5.8621799963479992E-2</v>
      </c>
      <c r="S19" s="7">
        <f t="shared" si="15"/>
        <v>17.058500431972007</v>
      </c>
    </row>
    <row r="20" spans="1:19" x14ac:dyDescent="0.3">
      <c r="A20" s="1">
        <v>7</v>
      </c>
      <c r="B20" s="5">
        <v>0.54861111111111105</v>
      </c>
      <c r="C20" s="1" t="s">
        <v>20</v>
      </c>
      <c r="D20" s="1">
        <v>3</v>
      </c>
      <c r="E20" s="1">
        <v>8</v>
      </c>
      <c r="F20" s="1" t="s">
        <v>38</v>
      </c>
      <c r="G20" s="1">
        <v>37.5</v>
      </c>
      <c r="H20" s="1">
        <f>1+COUNTIFS(A:A,A20,G:G,"&gt;"&amp;G20)</f>
        <v>8</v>
      </c>
      <c r="I20" s="2">
        <f>AVERAGEIF(A:A,A20,G:G)</f>
        <v>45.813000000000002</v>
      </c>
      <c r="J20" s="2">
        <f t="shared" si="8"/>
        <v>-8.3130000000000024</v>
      </c>
      <c r="K20" s="2">
        <f t="shared" si="9"/>
        <v>81.686999999999998</v>
      </c>
      <c r="L20" s="2">
        <f t="shared" si="10"/>
        <v>134.45371319525913</v>
      </c>
      <c r="M20" s="2">
        <f>SUMIF(A:A,A20,L:L)</f>
        <v>2889.0492771038021</v>
      </c>
      <c r="N20" s="3">
        <f t="shared" si="11"/>
        <v>4.6539086148798932E-2</v>
      </c>
      <c r="O20" s="6">
        <f t="shared" si="12"/>
        <v>21.487314916384701</v>
      </c>
      <c r="P20" s="3" t="str">
        <f t="shared" si="13"/>
        <v/>
      </c>
      <c r="Q20" s="3" t="str">
        <f>IF(ISNUMBER(P20),SUMIF(A:A,A20,P:P),"")</f>
        <v/>
      </c>
      <c r="R20" s="3" t="str">
        <f t="shared" si="14"/>
        <v/>
      </c>
      <c r="S20" s="7" t="str">
        <f t="shared" si="15"/>
        <v/>
      </c>
    </row>
    <row r="21" spans="1:19" x14ac:dyDescent="0.3">
      <c r="A21" s="1">
        <v>7</v>
      </c>
      <c r="B21" s="5">
        <v>0.54861111111111105</v>
      </c>
      <c r="C21" s="1" t="s">
        <v>20</v>
      </c>
      <c r="D21" s="1">
        <v>3</v>
      </c>
      <c r="E21" s="1">
        <v>1</v>
      </c>
      <c r="F21" s="1" t="s">
        <v>32</v>
      </c>
      <c r="G21" s="1">
        <v>35</v>
      </c>
      <c r="H21" s="1">
        <f>1+COUNTIFS(A:A,A21,G:G,"&gt;"&amp;G21)</f>
        <v>9</v>
      </c>
      <c r="I21" s="2">
        <f>AVERAGEIF(A:A,A21,G:G)</f>
        <v>45.813000000000002</v>
      </c>
      <c r="J21" s="2">
        <f t="shared" si="8"/>
        <v>-10.813000000000002</v>
      </c>
      <c r="K21" s="2">
        <f t="shared" si="9"/>
        <v>79.186999999999998</v>
      </c>
      <c r="L21" s="2">
        <f t="shared" si="10"/>
        <v>115.72538340712663</v>
      </c>
      <c r="M21" s="2">
        <f>SUMIF(A:A,A21,L:L)</f>
        <v>2889.0492771038021</v>
      </c>
      <c r="N21" s="3">
        <f t="shared" si="11"/>
        <v>4.0056562663804182E-2</v>
      </c>
      <c r="O21" s="6">
        <f t="shared" si="12"/>
        <v>24.964698254141954</v>
      </c>
      <c r="P21" s="3" t="str">
        <f t="shared" si="13"/>
        <v/>
      </c>
      <c r="Q21" s="3" t="str">
        <f>IF(ISNUMBER(P21),SUMIF(A:A,A21,P:P),"")</f>
        <v/>
      </c>
      <c r="R21" s="3" t="str">
        <f t="shared" si="14"/>
        <v/>
      </c>
      <c r="S21" s="7" t="str">
        <f t="shared" si="15"/>
        <v/>
      </c>
    </row>
    <row r="22" spans="1:19" x14ac:dyDescent="0.3">
      <c r="A22" s="1">
        <v>7</v>
      </c>
      <c r="B22" s="5">
        <v>0.54861111111111105</v>
      </c>
      <c r="C22" s="1" t="s">
        <v>20</v>
      </c>
      <c r="D22" s="1">
        <v>3</v>
      </c>
      <c r="E22" s="1">
        <v>4</v>
      </c>
      <c r="F22" s="1" t="s">
        <v>34</v>
      </c>
      <c r="G22" s="1">
        <v>28</v>
      </c>
      <c r="H22" s="1">
        <f>1+COUNTIFS(A:A,A22,G:G,"&gt;"&amp;G22)</f>
        <v>10</v>
      </c>
      <c r="I22" s="2">
        <f>AVERAGEIF(A:A,A22,G:G)</f>
        <v>45.813000000000002</v>
      </c>
      <c r="J22" s="2">
        <f t="shared" si="8"/>
        <v>-17.813000000000002</v>
      </c>
      <c r="K22" s="2">
        <f t="shared" si="9"/>
        <v>72.186999999999998</v>
      </c>
      <c r="L22" s="2">
        <f t="shared" si="10"/>
        <v>76.036995139530688</v>
      </c>
      <c r="M22" s="2">
        <f>SUMIF(A:A,A22,L:L)</f>
        <v>2889.0492771038021</v>
      </c>
      <c r="N22" s="3">
        <f t="shared" si="11"/>
        <v>2.6319037110975076E-2</v>
      </c>
      <c r="O22" s="6">
        <f t="shared" si="12"/>
        <v>37.995310990423683</v>
      </c>
      <c r="P22" s="3" t="str">
        <f t="shared" si="13"/>
        <v/>
      </c>
      <c r="Q22" s="3" t="str">
        <f>IF(ISNUMBER(P22),SUMIF(A:A,A22,P:P),"")</f>
        <v/>
      </c>
      <c r="R22" s="3" t="str">
        <f t="shared" si="14"/>
        <v/>
      </c>
      <c r="S22" s="7" t="str">
        <f t="shared" si="15"/>
        <v/>
      </c>
    </row>
    <row r="23" spans="1:19" x14ac:dyDescent="0.3">
      <c r="A23" s="1">
        <v>13</v>
      </c>
      <c r="B23" s="5">
        <v>0.60069444444444442</v>
      </c>
      <c r="C23" s="1" t="s">
        <v>20</v>
      </c>
      <c r="D23" s="1">
        <v>5</v>
      </c>
      <c r="E23" s="1">
        <v>2</v>
      </c>
      <c r="F23" s="1" t="s">
        <v>19</v>
      </c>
      <c r="G23" s="1">
        <v>70.78</v>
      </c>
      <c r="H23" s="1">
        <f>1+COUNTIFS(A:A,A23,G:G,"&gt;"&amp;G23)</f>
        <v>1</v>
      </c>
      <c r="I23" s="2">
        <f>AVERAGEIF(A:A,A23,G:G)</f>
        <v>49.672499999999992</v>
      </c>
      <c r="J23" s="2">
        <f t="shared" ref="J23:J34" si="16">G23-I23</f>
        <v>21.107500000000009</v>
      </c>
      <c r="K23" s="2">
        <f t="shared" ref="K23:K34" si="17">90+J23</f>
        <v>111.10750000000002</v>
      </c>
      <c r="L23" s="2">
        <f t="shared" ref="L23:L34" si="18">EXP(0.06*K23)</f>
        <v>785.60176207115182</v>
      </c>
      <c r="M23" s="2">
        <f>SUMIF(A:A,A23,L:L)</f>
        <v>3371.4869808103372</v>
      </c>
      <c r="N23" s="3">
        <f t="shared" ref="N23:N34" si="19">L23/M23</f>
        <v>0.23301343488573473</v>
      </c>
      <c r="O23" s="6">
        <f t="shared" ref="O23:O34" si="20">1/N23</f>
        <v>4.2915980380718421</v>
      </c>
      <c r="P23" s="3">
        <f t="shared" ref="P23:P34" si="21">IF(O23&gt;21,"",N23)</f>
        <v>0.23301343488573473</v>
      </c>
      <c r="Q23" s="3">
        <f>IF(ISNUMBER(P23),SUMIF(A:A,A23,P:P),"")</f>
        <v>0.9123470954620313</v>
      </c>
      <c r="R23" s="3">
        <f t="shared" ref="R23:R34" si="22">IFERROR(P23*(1/Q23),"")</f>
        <v>0.25539998542740133</v>
      </c>
      <c r="S23" s="7">
        <f t="shared" ref="S23:S34" si="23">IFERROR(1/R23,"")</f>
        <v>3.9154270049253967</v>
      </c>
    </row>
    <row r="24" spans="1:19" x14ac:dyDescent="0.3">
      <c r="A24" s="1">
        <v>13</v>
      </c>
      <c r="B24" s="5">
        <v>0.60069444444444442</v>
      </c>
      <c r="C24" s="1" t="s">
        <v>20</v>
      </c>
      <c r="D24" s="1">
        <v>5</v>
      </c>
      <c r="E24" s="1">
        <v>3</v>
      </c>
      <c r="F24" s="1" t="s">
        <v>43</v>
      </c>
      <c r="G24" s="1">
        <v>62.31</v>
      </c>
      <c r="H24" s="1">
        <f>1+COUNTIFS(A:A,A24,G:G,"&gt;"&amp;G24)</f>
        <v>2</v>
      </c>
      <c r="I24" s="2">
        <f>AVERAGEIF(A:A,A24,G:G)</f>
        <v>49.672499999999992</v>
      </c>
      <c r="J24" s="2">
        <f t="shared" si="16"/>
        <v>12.63750000000001</v>
      </c>
      <c r="K24" s="2">
        <f t="shared" si="17"/>
        <v>102.63750000000002</v>
      </c>
      <c r="L24" s="2">
        <f t="shared" si="18"/>
        <v>472.60030021791886</v>
      </c>
      <c r="M24" s="2">
        <f>SUMIF(A:A,A24,L:L)</f>
        <v>3371.4869808103372</v>
      </c>
      <c r="N24" s="3">
        <f t="shared" si="19"/>
        <v>0.14017562663235594</v>
      </c>
      <c r="O24" s="6">
        <f t="shared" si="20"/>
        <v>7.1339078270913587</v>
      </c>
      <c r="P24" s="3">
        <f t="shared" si="21"/>
        <v>0.14017562663235594</v>
      </c>
      <c r="Q24" s="3">
        <f>IF(ISNUMBER(P24),SUMIF(A:A,A24,P:P),"")</f>
        <v>0.9123470954620313</v>
      </c>
      <c r="R24" s="3">
        <f t="shared" si="22"/>
        <v>0.15364287049258171</v>
      </c>
      <c r="S24" s="7">
        <f t="shared" si="23"/>
        <v>6.5086000853406514</v>
      </c>
    </row>
    <row r="25" spans="1:19" x14ac:dyDescent="0.3">
      <c r="A25" s="1">
        <v>13</v>
      </c>
      <c r="B25" s="5">
        <v>0.60069444444444442</v>
      </c>
      <c r="C25" s="1" t="s">
        <v>20</v>
      </c>
      <c r="D25" s="1">
        <v>5</v>
      </c>
      <c r="E25" s="1">
        <v>9</v>
      </c>
      <c r="F25" s="1" t="s">
        <v>48</v>
      </c>
      <c r="G25" s="1">
        <v>57.9</v>
      </c>
      <c r="H25" s="1">
        <f>1+COUNTIFS(A:A,A25,G:G,"&gt;"&amp;G25)</f>
        <v>3</v>
      </c>
      <c r="I25" s="2">
        <f>AVERAGEIF(A:A,A25,G:G)</f>
        <v>49.672499999999992</v>
      </c>
      <c r="J25" s="2">
        <f t="shared" si="16"/>
        <v>8.2275000000000063</v>
      </c>
      <c r="K25" s="2">
        <f t="shared" si="17"/>
        <v>98.227500000000006</v>
      </c>
      <c r="L25" s="2">
        <f t="shared" si="18"/>
        <v>362.72682400288676</v>
      </c>
      <c r="M25" s="2">
        <f>SUMIF(A:A,A25,L:L)</f>
        <v>3371.4869808103372</v>
      </c>
      <c r="N25" s="3">
        <f t="shared" si="19"/>
        <v>0.10758660082848824</v>
      </c>
      <c r="O25" s="6">
        <f t="shared" si="20"/>
        <v>9.2948377613879067</v>
      </c>
      <c r="P25" s="3">
        <f t="shared" si="21"/>
        <v>0.10758660082848824</v>
      </c>
      <c r="Q25" s="3">
        <f>IF(ISNUMBER(P25),SUMIF(A:A,A25,P:P),"")</f>
        <v>0.9123470954620313</v>
      </c>
      <c r="R25" s="3">
        <f t="shared" si="22"/>
        <v>0.11792288413435918</v>
      </c>
      <c r="S25" s="7">
        <f t="shared" si="23"/>
        <v>8.4801182343930659</v>
      </c>
    </row>
    <row r="26" spans="1:19" x14ac:dyDescent="0.3">
      <c r="A26" s="1">
        <v>13</v>
      </c>
      <c r="B26" s="5">
        <v>0.60069444444444442</v>
      </c>
      <c r="C26" s="1" t="s">
        <v>20</v>
      </c>
      <c r="D26" s="1">
        <v>5</v>
      </c>
      <c r="E26" s="1">
        <v>1</v>
      </c>
      <c r="F26" s="1" t="s">
        <v>42</v>
      </c>
      <c r="G26" s="1">
        <v>57.21</v>
      </c>
      <c r="H26" s="1">
        <f>1+COUNTIFS(A:A,A26,G:G,"&gt;"&amp;G26)</f>
        <v>4</v>
      </c>
      <c r="I26" s="2">
        <f>AVERAGEIF(A:A,A26,G:G)</f>
        <v>49.672499999999992</v>
      </c>
      <c r="J26" s="2">
        <f t="shared" si="16"/>
        <v>7.5375000000000085</v>
      </c>
      <c r="K26" s="2">
        <f t="shared" si="17"/>
        <v>97.537500000000009</v>
      </c>
      <c r="L26" s="2">
        <f t="shared" si="18"/>
        <v>348.01653743141128</v>
      </c>
      <c r="M26" s="2">
        <f>SUMIF(A:A,A26,L:L)</f>
        <v>3371.4869808103372</v>
      </c>
      <c r="N26" s="3">
        <f t="shared" si="19"/>
        <v>0.10322345582594107</v>
      </c>
      <c r="O26" s="6">
        <f t="shared" si="20"/>
        <v>9.6877206057335865</v>
      </c>
      <c r="P26" s="3">
        <f t="shared" si="21"/>
        <v>0.10322345582594107</v>
      </c>
      <c r="Q26" s="3">
        <f>IF(ISNUMBER(P26),SUMIF(A:A,A26,P:P),"")</f>
        <v>0.9123470954620313</v>
      </c>
      <c r="R26" s="3">
        <f t="shared" si="22"/>
        <v>0.11314055400556364</v>
      </c>
      <c r="S26" s="7">
        <f t="shared" si="23"/>
        <v>8.8385637562887087</v>
      </c>
    </row>
    <row r="27" spans="1:19" x14ac:dyDescent="0.3">
      <c r="A27" s="1">
        <v>13</v>
      </c>
      <c r="B27" s="5">
        <v>0.60069444444444442</v>
      </c>
      <c r="C27" s="1" t="s">
        <v>20</v>
      </c>
      <c r="D27" s="1">
        <v>5</v>
      </c>
      <c r="E27" s="1">
        <v>4</v>
      </c>
      <c r="F27" s="1" t="s">
        <v>44</v>
      </c>
      <c r="G27" s="1">
        <v>53.87</v>
      </c>
      <c r="H27" s="1">
        <f>1+COUNTIFS(A:A,A27,G:G,"&gt;"&amp;G27)</f>
        <v>5</v>
      </c>
      <c r="I27" s="2">
        <f>AVERAGEIF(A:A,A27,G:G)</f>
        <v>49.672499999999992</v>
      </c>
      <c r="J27" s="2">
        <f t="shared" si="16"/>
        <v>4.1975000000000051</v>
      </c>
      <c r="K27" s="2">
        <f t="shared" si="17"/>
        <v>94.197500000000005</v>
      </c>
      <c r="L27" s="2">
        <f t="shared" si="18"/>
        <v>284.81789182960944</v>
      </c>
      <c r="M27" s="2">
        <f>SUMIF(A:A,A27,L:L)</f>
        <v>3371.4869808103372</v>
      </c>
      <c r="N27" s="3">
        <f t="shared" si="19"/>
        <v>8.4478419596671087E-2</v>
      </c>
      <c r="O27" s="6">
        <f t="shared" si="20"/>
        <v>11.837342658330288</v>
      </c>
      <c r="P27" s="3">
        <f t="shared" si="21"/>
        <v>8.4478419596671087E-2</v>
      </c>
      <c r="Q27" s="3">
        <f>IF(ISNUMBER(P27),SUMIF(A:A,A27,P:P),"")</f>
        <v>0.9123470954620313</v>
      </c>
      <c r="R27" s="3">
        <f t="shared" si="22"/>
        <v>9.2594605733785432E-2</v>
      </c>
      <c r="S27" s="7">
        <f t="shared" si="23"/>
        <v>10.799765192316439</v>
      </c>
    </row>
    <row r="28" spans="1:19" x14ac:dyDescent="0.3">
      <c r="A28" s="1">
        <v>13</v>
      </c>
      <c r="B28" s="5">
        <v>0.60069444444444442</v>
      </c>
      <c r="C28" s="1" t="s">
        <v>20</v>
      </c>
      <c r="D28" s="1">
        <v>5</v>
      </c>
      <c r="E28" s="1">
        <v>8</v>
      </c>
      <c r="F28" s="1" t="s">
        <v>47</v>
      </c>
      <c r="G28" s="1">
        <v>51.1</v>
      </c>
      <c r="H28" s="1">
        <f>1+COUNTIFS(A:A,A28,G:G,"&gt;"&amp;G28)</f>
        <v>6</v>
      </c>
      <c r="I28" s="2">
        <f>AVERAGEIF(A:A,A28,G:G)</f>
        <v>49.672499999999992</v>
      </c>
      <c r="J28" s="2">
        <f t="shared" si="16"/>
        <v>1.4275000000000091</v>
      </c>
      <c r="K28" s="2">
        <f t="shared" si="17"/>
        <v>91.427500000000009</v>
      </c>
      <c r="L28" s="2">
        <f t="shared" si="18"/>
        <v>241.20567674425047</v>
      </c>
      <c r="M28" s="2">
        <f>SUMIF(A:A,A28,L:L)</f>
        <v>3371.4869808103372</v>
      </c>
      <c r="N28" s="3">
        <f t="shared" si="19"/>
        <v>7.1542817195241443E-2</v>
      </c>
      <c r="O28" s="6">
        <f t="shared" si="20"/>
        <v>13.977643587489499</v>
      </c>
      <c r="P28" s="3">
        <f t="shared" si="21"/>
        <v>7.1542817195241443E-2</v>
      </c>
      <c r="Q28" s="3">
        <f>IF(ISNUMBER(P28),SUMIF(A:A,A28,P:P),"")</f>
        <v>0.9123470954620313</v>
      </c>
      <c r="R28" s="3">
        <f t="shared" si="22"/>
        <v>7.8416227279170206E-2</v>
      </c>
      <c r="S28" s="7">
        <f t="shared" si="23"/>
        <v>12.752462528449531</v>
      </c>
    </row>
    <row r="29" spans="1:19" x14ac:dyDescent="0.3">
      <c r="A29" s="1">
        <v>13</v>
      </c>
      <c r="B29" s="5">
        <v>0.60069444444444442</v>
      </c>
      <c r="C29" s="1" t="s">
        <v>20</v>
      </c>
      <c r="D29" s="1">
        <v>5</v>
      </c>
      <c r="E29" s="1">
        <v>12</v>
      </c>
      <c r="F29" s="1" t="s">
        <v>50</v>
      </c>
      <c r="G29" s="1">
        <v>50.56</v>
      </c>
      <c r="H29" s="1">
        <f>1+COUNTIFS(A:A,A29,G:G,"&gt;"&amp;G29)</f>
        <v>7</v>
      </c>
      <c r="I29" s="2">
        <f>AVERAGEIF(A:A,A29,G:G)</f>
        <v>49.672499999999992</v>
      </c>
      <c r="J29" s="2">
        <f t="shared" si="16"/>
        <v>0.88750000000000995</v>
      </c>
      <c r="K29" s="2">
        <f t="shared" si="17"/>
        <v>90.887500000000017</v>
      </c>
      <c r="L29" s="2">
        <f t="shared" si="18"/>
        <v>233.51586053370039</v>
      </c>
      <c r="M29" s="2">
        <f>SUMIF(A:A,A29,L:L)</f>
        <v>3371.4869808103372</v>
      </c>
      <c r="N29" s="3">
        <f t="shared" si="19"/>
        <v>6.9261979020774633E-2</v>
      </c>
      <c r="O29" s="6">
        <f t="shared" si="20"/>
        <v>14.437935706400436</v>
      </c>
      <c r="P29" s="3">
        <f t="shared" si="21"/>
        <v>6.9261979020774633E-2</v>
      </c>
      <c r="Q29" s="3">
        <f>IF(ISNUMBER(P29),SUMIF(A:A,A29,P:P),"")</f>
        <v>0.9123470954620313</v>
      </c>
      <c r="R29" s="3">
        <f t="shared" si="22"/>
        <v>7.591625968371056E-2</v>
      </c>
      <c r="S29" s="7">
        <f t="shared" si="23"/>
        <v>13.172408706201988</v>
      </c>
    </row>
    <row r="30" spans="1:19" x14ac:dyDescent="0.3">
      <c r="A30" s="1">
        <v>13</v>
      </c>
      <c r="B30" s="5">
        <v>0.60069444444444442</v>
      </c>
      <c r="C30" s="1" t="s">
        <v>20</v>
      </c>
      <c r="D30" s="1">
        <v>5</v>
      </c>
      <c r="E30" s="1">
        <v>11</v>
      </c>
      <c r="F30" s="1" t="s">
        <v>49</v>
      </c>
      <c r="G30" s="1">
        <v>46.25</v>
      </c>
      <c r="H30" s="1">
        <f>1+COUNTIFS(A:A,A30,G:G,"&gt;"&amp;G30)</f>
        <v>8</v>
      </c>
      <c r="I30" s="2">
        <f>AVERAGEIF(A:A,A30,G:G)</f>
        <v>49.672499999999992</v>
      </c>
      <c r="J30" s="2">
        <f t="shared" si="16"/>
        <v>-3.4224999999999923</v>
      </c>
      <c r="K30" s="2">
        <f t="shared" si="17"/>
        <v>86.577500000000015</v>
      </c>
      <c r="L30" s="2">
        <f t="shared" si="18"/>
        <v>180.30502499329097</v>
      </c>
      <c r="M30" s="2">
        <f>SUMIF(A:A,A30,L:L)</f>
        <v>3371.4869808103372</v>
      </c>
      <c r="N30" s="3">
        <f t="shared" si="19"/>
        <v>5.3479377503025283E-2</v>
      </c>
      <c r="O30" s="6">
        <f t="shared" si="20"/>
        <v>18.698796558419755</v>
      </c>
      <c r="P30" s="3">
        <f t="shared" si="21"/>
        <v>5.3479377503025283E-2</v>
      </c>
      <c r="Q30" s="3">
        <f>IF(ISNUMBER(P30),SUMIF(A:A,A30,P:P),"")</f>
        <v>0.9123470954620313</v>
      </c>
      <c r="R30" s="3">
        <f t="shared" si="22"/>
        <v>5.8617359302209682E-2</v>
      </c>
      <c r="S30" s="7">
        <f t="shared" si="23"/>
        <v>17.059792728709688</v>
      </c>
    </row>
    <row r="31" spans="1:19" x14ac:dyDescent="0.3">
      <c r="A31" s="1">
        <v>13</v>
      </c>
      <c r="B31" s="5">
        <v>0.60069444444444442</v>
      </c>
      <c r="C31" s="1" t="s">
        <v>20</v>
      </c>
      <c r="D31" s="1">
        <v>5</v>
      </c>
      <c r="E31" s="1">
        <v>7</v>
      </c>
      <c r="F31" s="1" t="s">
        <v>46</v>
      </c>
      <c r="G31" s="1">
        <v>44.99</v>
      </c>
      <c r="H31" s="1">
        <f>1+COUNTIFS(A:A,A31,G:G,"&gt;"&amp;G31)</f>
        <v>9</v>
      </c>
      <c r="I31" s="2">
        <f>AVERAGEIF(A:A,A31,G:G)</f>
        <v>49.672499999999992</v>
      </c>
      <c r="J31" s="2">
        <f t="shared" si="16"/>
        <v>-4.6824999999999903</v>
      </c>
      <c r="K31" s="2">
        <f t="shared" si="17"/>
        <v>85.31750000000001</v>
      </c>
      <c r="L31" s="2">
        <f t="shared" si="18"/>
        <v>167.17647650614381</v>
      </c>
      <c r="M31" s="2">
        <f>SUMIF(A:A,A31,L:L)</f>
        <v>3371.4869808103372</v>
      </c>
      <c r="N31" s="3">
        <f t="shared" si="19"/>
        <v>4.9585383973798684E-2</v>
      </c>
      <c r="O31" s="6">
        <f t="shared" si="20"/>
        <v>20.167233161457577</v>
      </c>
      <c r="P31" s="3">
        <f t="shared" si="21"/>
        <v>4.9585383973798684E-2</v>
      </c>
      <c r="Q31" s="3">
        <f>IF(ISNUMBER(P31),SUMIF(A:A,A31,P:P),"")</f>
        <v>0.9123470954620313</v>
      </c>
      <c r="R31" s="3">
        <f t="shared" si="22"/>
        <v>5.4349253941218097E-2</v>
      </c>
      <c r="S31" s="7">
        <f t="shared" si="23"/>
        <v>18.39951659836138</v>
      </c>
    </row>
    <row r="32" spans="1:19" x14ac:dyDescent="0.3">
      <c r="A32" s="1">
        <v>13</v>
      </c>
      <c r="B32" s="5">
        <v>0.60069444444444442</v>
      </c>
      <c r="C32" s="1" t="s">
        <v>20</v>
      </c>
      <c r="D32" s="1">
        <v>5</v>
      </c>
      <c r="E32" s="1">
        <v>6</v>
      </c>
      <c r="F32" s="1" t="s">
        <v>45</v>
      </c>
      <c r="G32" s="1">
        <v>43.53</v>
      </c>
      <c r="H32" s="1">
        <f>1+COUNTIFS(A:A,A32,G:G,"&gt;"&amp;G32)</f>
        <v>10</v>
      </c>
      <c r="I32" s="2">
        <f>AVERAGEIF(A:A,A32,G:G)</f>
        <v>49.672499999999992</v>
      </c>
      <c r="J32" s="2">
        <f t="shared" si="16"/>
        <v>-6.1424999999999912</v>
      </c>
      <c r="K32" s="2">
        <f t="shared" si="17"/>
        <v>83.857500000000016</v>
      </c>
      <c r="L32" s="2">
        <f t="shared" si="18"/>
        <v>153.15492641258709</v>
      </c>
      <c r="M32" s="2">
        <f>SUMIF(A:A,A32,L:L)</f>
        <v>3371.4869808103372</v>
      </c>
      <c r="N32" s="3">
        <f t="shared" si="19"/>
        <v>4.5426521675541599E-2</v>
      </c>
      <c r="O32" s="6">
        <f t="shared" si="20"/>
        <v>22.013571876413703</v>
      </c>
      <c r="P32" s="3" t="str">
        <f t="shared" si="21"/>
        <v/>
      </c>
      <c r="Q32" s="3" t="str">
        <f>IF(ISNUMBER(P32),SUMIF(A:A,A32,P:P),"")</f>
        <v/>
      </c>
      <c r="R32" s="3" t="str">
        <f t="shared" si="22"/>
        <v/>
      </c>
      <c r="S32" s="7" t="str">
        <f t="shared" si="23"/>
        <v/>
      </c>
    </row>
    <row r="33" spans="1:19" x14ac:dyDescent="0.3">
      <c r="A33" s="1">
        <v>13</v>
      </c>
      <c r="B33" s="5">
        <v>0.60069444444444442</v>
      </c>
      <c r="C33" s="1" t="s">
        <v>20</v>
      </c>
      <c r="D33" s="1">
        <v>5</v>
      </c>
      <c r="E33" s="1">
        <v>14</v>
      </c>
      <c r="F33" s="1" t="s">
        <v>51</v>
      </c>
      <c r="G33" s="1">
        <v>37.06</v>
      </c>
      <c r="H33" s="1">
        <f>1+COUNTIFS(A:A,A33,G:G,"&gt;"&amp;G33)</f>
        <v>11</v>
      </c>
      <c r="I33" s="2">
        <f>AVERAGEIF(A:A,A33,G:G)</f>
        <v>49.672499999999992</v>
      </c>
      <c r="J33" s="2">
        <f t="shared" si="16"/>
        <v>-12.61249999999999</v>
      </c>
      <c r="K33" s="2">
        <f t="shared" si="17"/>
        <v>77.387500000000017</v>
      </c>
      <c r="L33" s="2">
        <f t="shared" si="18"/>
        <v>103.88141414940802</v>
      </c>
      <c r="M33" s="2">
        <f>SUMIF(A:A,A33,L:L)</f>
        <v>3371.4869808103372</v>
      </c>
      <c r="N33" s="3">
        <f t="shared" si="19"/>
        <v>3.0811750049955736E-2</v>
      </c>
      <c r="O33" s="6">
        <f t="shared" si="20"/>
        <v>32.455150985538928</v>
      </c>
      <c r="P33" s="3" t="str">
        <f t="shared" si="21"/>
        <v/>
      </c>
      <c r="Q33" s="3" t="str">
        <f>IF(ISNUMBER(P33),SUMIF(A:A,A33,P:P),"")</f>
        <v/>
      </c>
      <c r="R33" s="3" t="str">
        <f t="shared" si="22"/>
        <v/>
      </c>
      <c r="S33" s="7" t="str">
        <f t="shared" si="23"/>
        <v/>
      </c>
    </row>
    <row r="34" spans="1:19" x14ac:dyDescent="0.3">
      <c r="A34" s="1">
        <v>13</v>
      </c>
      <c r="B34" s="5">
        <v>0.60069444444444442</v>
      </c>
      <c r="C34" s="1" t="s">
        <v>20</v>
      </c>
      <c r="D34" s="1">
        <v>5</v>
      </c>
      <c r="E34" s="1">
        <v>16</v>
      </c>
      <c r="F34" s="1" t="s">
        <v>52</v>
      </c>
      <c r="G34" s="1">
        <v>20.51</v>
      </c>
      <c r="H34" s="1">
        <f>1+COUNTIFS(A:A,A34,G:G,"&gt;"&amp;G34)</f>
        <v>12</v>
      </c>
      <c r="I34" s="2">
        <f>AVERAGEIF(A:A,A34,G:G)</f>
        <v>49.672499999999992</v>
      </c>
      <c r="J34" s="2">
        <f t="shared" si="16"/>
        <v>-29.162499999999991</v>
      </c>
      <c r="K34" s="2">
        <f t="shared" si="17"/>
        <v>60.837500000000006</v>
      </c>
      <c r="L34" s="2">
        <f t="shared" si="18"/>
        <v>38.484285917977907</v>
      </c>
      <c r="M34" s="2">
        <f>SUMIF(A:A,A34,L:L)</f>
        <v>3371.4869808103372</v>
      </c>
      <c r="N34" s="3">
        <f t="shared" si="19"/>
        <v>1.141463281247143E-2</v>
      </c>
      <c r="O34" s="6">
        <f t="shared" si="20"/>
        <v>87.60684784423529</v>
      </c>
      <c r="P34" s="3" t="str">
        <f t="shared" si="21"/>
        <v/>
      </c>
      <c r="Q34" s="3" t="str">
        <f>IF(ISNUMBER(P34),SUMIF(A:A,A34,P:P),"")</f>
        <v/>
      </c>
      <c r="R34" s="3" t="str">
        <f t="shared" si="22"/>
        <v/>
      </c>
      <c r="S34" s="7" t="str">
        <f t="shared" si="23"/>
        <v/>
      </c>
    </row>
    <row r="35" spans="1:19" x14ac:dyDescent="0.3">
      <c r="A35" s="1">
        <v>21</v>
      </c>
      <c r="B35" s="5">
        <v>0.65277777777777779</v>
      </c>
      <c r="C35" s="1" t="s">
        <v>20</v>
      </c>
      <c r="D35" s="1">
        <v>7</v>
      </c>
      <c r="E35" s="1">
        <v>15</v>
      </c>
      <c r="F35" s="1" t="s">
        <v>62</v>
      </c>
      <c r="G35" s="1">
        <v>57.12</v>
      </c>
      <c r="H35" s="1">
        <f>1+COUNTIFS(A:A,A35,G:G,"&gt;"&amp;G35)</f>
        <v>1</v>
      </c>
      <c r="I35" s="2">
        <f>AVERAGEIF(A:A,A35,G:G)</f>
        <v>44.753076923076918</v>
      </c>
      <c r="J35" s="2">
        <f t="shared" ref="J35:J47" si="24">G35-I35</f>
        <v>12.366923076923079</v>
      </c>
      <c r="K35" s="2">
        <f t="shared" ref="K35:K47" si="25">90+J35</f>
        <v>102.36692307692309</v>
      </c>
      <c r="L35" s="2">
        <f t="shared" ref="L35:L47" si="26">EXP(0.06*K35)</f>
        <v>464.98976036077698</v>
      </c>
      <c r="M35" s="2">
        <f>SUMIF(A:A,A35,L:L)</f>
        <v>3173.1004396519988</v>
      </c>
      <c r="N35" s="3">
        <f t="shared" ref="N35:N47" si="27">L35/M35</f>
        <v>0.14654114144958283</v>
      </c>
      <c r="O35" s="6">
        <f t="shared" ref="O35:O47" si="28">1/N35</f>
        <v>6.8240221831767833</v>
      </c>
      <c r="P35" s="3">
        <f t="shared" ref="P35:P47" si="29">IF(O35&gt;21,"",N35)</f>
        <v>0.14654114144958283</v>
      </c>
      <c r="Q35" s="3">
        <f>IF(ISNUMBER(P35),SUMIF(A:A,A35,P:P),"")</f>
        <v>0.93884763771834401</v>
      </c>
      <c r="R35" s="3">
        <f t="shared" ref="R35:R47" si="30">IFERROR(P35*(1/Q35),"")</f>
        <v>0.15608618008105957</v>
      </c>
      <c r="S35" s="7">
        <f t="shared" ref="S35:S47" si="31">IFERROR(1/R35,"")</f>
        <v>6.4067171064131001</v>
      </c>
    </row>
    <row r="36" spans="1:19" x14ac:dyDescent="0.3">
      <c r="A36" s="1">
        <v>21</v>
      </c>
      <c r="B36" s="5">
        <v>0.65277777777777779</v>
      </c>
      <c r="C36" s="1" t="s">
        <v>20</v>
      </c>
      <c r="D36" s="1">
        <v>7</v>
      </c>
      <c r="E36" s="1">
        <v>13</v>
      </c>
      <c r="F36" s="1" t="s">
        <v>60</v>
      </c>
      <c r="G36" s="1">
        <v>53.62</v>
      </c>
      <c r="H36" s="1">
        <f>1+COUNTIFS(A:A,A36,G:G,"&gt;"&amp;G36)</f>
        <v>2</v>
      </c>
      <c r="I36" s="2">
        <f>AVERAGEIF(A:A,A36,G:G)</f>
        <v>44.753076923076918</v>
      </c>
      <c r="J36" s="2">
        <f t="shared" si="24"/>
        <v>8.8669230769230793</v>
      </c>
      <c r="K36" s="2">
        <f t="shared" si="25"/>
        <v>98.866923076923086</v>
      </c>
      <c r="L36" s="2">
        <f t="shared" si="26"/>
        <v>376.91337428589844</v>
      </c>
      <c r="M36" s="2">
        <f>SUMIF(A:A,A36,L:L)</f>
        <v>3173.1004396519988</v>
      </c>
      <c r="N36" s="3">
        <f t="shared" si="27"/>
        <v>0.11878394064552063</v>
      </c>
      <c r="O36" s="6">
        <f t="shared" si="28"/>
        <v>8.4186464480433134</v>
      </c>
      <c r="P36" s="3">
        <f t="shared" si="29"/>
        <v>0.11878394064552063</v>
      </c>
      <c r="Q36" s="3">
        <f>IF(ISNUMBER(P36),SUMIF(A:A,A36,P:P),"")</f>
        <v>0.93884763771834401</v>
      </c>
      <c r="R36" s="3">
        <f t="shared" si="30"/>
        <v>0.12652099858737251</v>
      </c>
      <c r="S36" s="7">
        <f t="shared" si="31"/>
        <v>7.9038263305313929</v>
      </c>
    </row>
    <row r="37" spans="1:19" x14ac:dyDescent="0.3">
      <c r="A37" s="1">
        <v>21</v>
      </c>
      <c r="B37" s="5">
        <v>0.65277777777777779</v>
      </c>
      <c r="C37" s="1" t="s">
        <v>20</v>
      </c>
      <c r="D37" s="1">
        <v>7</v>
      </c>
      <c r="E37" s="1">
        <v>2</v>
      </c>
      <c r="F37" s="1" t="s">
        <v>53</v>
      </c>
      <c r="G37" s="1">
        <v>49.71</v>
      </c>
      <c r="H37" s="1">
        <f>1+COUNTIFS(A:A,A37,G:G,"&gt;"&amp;G37)</f>
        <v>3</v>
      </c>
      <c r="I37" s="2">
        <f>AVERAGEIF(A:A,A37,G:G)</f>
        <v>44.753076923076918</v>
      </c>
      <c r="J37" s="2">
        <f t="shared" si="24"/>
        <v>4.9569230769230828</v>
      </c>
      <c r="K37" s="2">
        <f t="shared" si="25"/>
        <v>94.95692307692309</v>
      </c>
      <c r="L37" s="2">
        <f t="shared" si="26"/>
        <v>298.09594107757158</v>
      </c>
      <c r="M37" s="2">
        <f>SUMIF(A:A,A37,L:L)</f>
        <v>3173.1004396519988</v>
      </c>
      <c r="N37" s="3">
        <f t="shared" si="27"/>
        <v>9.3944691240301373E-2</v>
      </c>
      <c r="O37" s="6">
        <f t="shared" si="28"/>
        <v>10.6445610368988</v>
      </c>
      <c r="P37" s="3">
        <f t="shared" si="29"/>
        <v>9.3944691240301373E-2</v>
      </c>
      <c r="Q37" s="3">
        <f>IF(ISNUMBER(P37),SUMIF(A:A,A37,P:P),"")</f>
        <v>0.93884763771834401</v>
      </c>
      <c r="R37" s="3">
        <f t="shared" si="30"/>
        <v>0.1000638308774069</v>
      </c>
      <c r="S37" s="7">
        <f t="shared" si="31"/>
        <v>9.9936209840411667</v>
      </c>
    </row>
    <row r="38" spans="1:19" x14ac:dyDescent="0.3">
      <c r="A38" s="1">
        <v>21</v>
      </c>
      <c r="B38" s="5">
        <v>0.65277777777777779</v>
      </c>
      <c r="C38" s="1" t="s">
        <v>20</v>
      </c>
      <c r="D38" s="1">
        <v>7</v>
      </c>
      <c r="E38" s="1">
        <v>18</v>
      </c>
      <c r="F38" s="1" t="s">
        <v>64</v>
      </c>
      <c r="G38" s="1">
        <v>48.4</v>
      </c>
      <c r="H38" s="1">
        <f>1+COUNTIFS(A:A,A38,G:G,"&gt;"&amp;G38)</f>
        <v>4</v>
      </c>
      <c r="I38" s="2">
        <f>AVERAGEIF(A:A,A38,G:G)</f>
        <v>44.753076923076918</v>
      </c>
      <c r="J38" s="2">
        <f t="shared" si="24"/>
        <v>3.6469230769230805</v>
      </c>
      <c r="K38" s="2">
        <f t="shared" si="25"/>
        <v>93.646923076923088</v>
      </c>
      <c r="L38" s="2">
        <f t="shared" si="26"/>
        <v>275.56275393019718</v>
      </c>
      <c r="M38" s="2">
        <f>SUMIF(A:A,A38,L:L)</f>
        <v>3173.1004396519988</v>
      </c>
      <c r="N38" s="3">
        <f t="shared" si="27"/>
        <v>8.6843375799481079E-2</v>
      </c>
      <c r="O38" s="6">
        <f t="shared" si="28"/>
        <v>11.514983046133214</v>
      </c>
      <c r="P38" s="3">
        <f t="shared" si="29"/>
        <v>8.6843375799481079E-2</v>
      </c>
      <c r="Q38" s="3">
        <f>IF(ISNUMBER(P38),SUMIF(A:A,A38,P:P),"")</f>
        <v>0.93884763771834401</v>
      </c>
      <c r="R38" s="3">
        <f t="shared" si="30"/>
        <v>9.2499967311558864E-2</v>
      </c>
      <c r="S38" s="7">
        <f t="shared" si="31"/>
        <v>10.810814631228949</v>
      </c>
    </row>
    <row r="39" spans="1:19" x14ac:dyDescent="0.3">
      <c r="A39" s="1">
        <v>21</v>
      </c>
      <c r="B39" s="5">
        <v>0.65277777777777779</v>
      </c>
      <c r="C39" s="1" t="s">
        <v>20</v>
      </c>
      <c r="D39" s="1">
        <v>7</v>
      </c>
      <c r="E39" s="1">
        <v>4</v>
      </c>
      <c r="F39" s="1" t="s">
        <v>55</v>
      </c>
      <c r="G39" s="1">
        <v>47.26</v>
      </c>
      <c r="H39" s="1">
        <f>1+COUNTIFS(A:A,A39,G:G,"&gt;"&amp;G39)</f>
        <v>5</v>
      </c>
      <c r="I39" s="2">
        <f>AVERAGEIF(A:A,A39,G:G)</f>
        <v>44.753076923076918</v>
      </c>
      <c r="J39" s="2">
        <f t="shared" si="24"/>
        <v>2.5069230769230799</v>
      </c>
      <c r="K39" s="2">
        <f t="shared" si="25"/>
        <v>92.506923076923073</v>
      </c>
      <c r="L39" s="2">
        <f t="shared" si="26"/>
        <v>257.34443062451732</v>
      </c>
      <c r="M39" s="2">
        <f>SUMIF(A:A,A39,L:L)</f>
        <v>3173.1004396519988</v>
      </c>
      <c r="N39" s="3">
        <f t="shared" si="27"/>
        <v>8.110188615798776E-2</v>
      </c>
      <c r="O39" s="6">
        <f t="shared" si="28"/>
        <v>12.330169461804923</v>
      </c>
      <c r="P39" s="3">
        <f t="shared" si="29"/>
        <v>8.110188615798776E-2</v>
      </c>
      <c r="Q39" s="3">
        <f>IF(ISNUMBER(P39),SUMIF(A:A,A39,P:P),"")</f>
        <v>0.93884763771834401</v>
      </c>
      <c r="R39" s="3">
        <f t="shared" si="30"/>
        <v>8.6384502553670445E-2</v>
      </c>
      <c r="S39" s="7">
        <f t="shared" si="31"/>
        <v>11.576150471882418</v>
      </c>
    </row>
    <row r="40" spans="1:19" x14ac:dyDescent="0.3">
      <c r="A40" s="1">
        <v>21</v>
      </c>
      <c r="B40" s="5">
        <v>0.65277777777777779</v>
      </c>
      <c r="C40" s="1" t="s">
        <v>20</v>
      </c>
      <c r="D40" s="1">
        <v>7</v>
      </c>
      <c r="E40" s="1">
        <v>20</v>
      </c>
      <c r="F40" s="1" t="s">
        <v>65</v>
      </c>
      <c r="G40" s="1">
        <v>46.08</v>
      </c>
      <c r="H40" s="1">
        <f>1+COUNTIFS(A:A,A40,G:G,"&gt;"&amp;G40)</f>
        <v>6</v>
      </c>
      <c r="I40" s="2">
        <f>AVERAGEIF(A:A,A40,G:G)</f>
        <v>44.753076923076918</v>
      </c>
      <c r="J40" s="2">
        <f t="shared" si="24"/>
        <v>1.3269230769230802</v>
      </c>
      <c r="K40" s="2">
        <f t="shared" si="25"/>
        <v>91.32692307692308</v>
      </c>
      <c r="L40" s="2">
        <f t="shared" si="26"/>
        <v>239.75447637851673</v>
      </c>
      <c r="M40" s="2">
        <f>SUMIF(A:A,A40,L:L)</f>
        <v>3173.1004396519988</v>
      </c>
      <c r="N40" s="3">
        <f t="shared" si="27"/>
        <v>7.5558426510070109E-2</v>
      </c>
      <c r="O40" s="6">
        <f t="shared" si="28"/>
        <v>13.234791223011033</v>
      </c>
      <c r="P40" s="3">
        <f t="shared" si="29"/>
        <v>7.5558426510070109E-2</v>
      </c>
      <c r="Q40" s="3">
        <f>IF(ISNUMBER(P40),SUMIF(A:A,A40,P:P),"")</f>
        <v>0.93884763771834401</v>
      </c>
      <c r="R40" s="3">
        <f t="shared" si="30"/>
        <v>8.0479966582967286E-2</v>
      </c>
      <c r="S40" s="7">
        <f t="shared" si="31"/>
        <v>12.425452475419382</v>
      </c>
    </row>
    <row r="41" spans="1:19" x14ac:dyDescent="0.3">
      <c r="A41" s="1">
        <v>21</v>
      </c>
      <c r="B41" s="5">
        <v>0.65277777777777779</v>
      </c>
      <c r="C41" s="1" t="s">
        <v>20</v>
      </c>
      <c r="D41" s="1">
        <v>7</v>
      </c>
      <c r="E41" s="1">
        <v>11</v>
      </c>
      <c r="F41" s="1" t="s">
        <v>58</v>
      </c>
      <c r="G41" s="1">
        <v>45.78</v>
      </c>
      <c r="H41" s="1">
        <f>1+COUNTIFS(A:A,A41,G:G,"&gt;"&amp;G41)</f>
        <v>7</v>
      </c>
      <c r="I41" s="2">
        <f>AVERAGEIF(A:A,A41,G:G)</f>
        <v>44.753076923076918</v>
      </c>
      <c r="J41" s="2">
        <f t="shared" si="24"/>
        <v>1.026923076923083</v>
      </c>
      <c r="K41" s="2">
        <f t="shared" si="25"/>
        <v>91.026923076923083</v>
      </c>
      <c r="L41" s="2">
        <f t="shared" si="26"/>
        <v>235.47750403244785</v>
      </c>
      <c r="M41" s="2">
        <f>SUMIF(A:A,A41,L:L)</f>
        <v>3173.1004396519988</v>
      </c>
      <c r="N41" s="3">
        <f t="shared" si="27"/>
        <v>7.4210542184499267E-2</v>
      </c>
      <c r="O41" s="6">
        <f t="shared" si="28"/>
        <v>13.47517442351843</v>
      </c>
      <c r="P41" s="3">
        <f t="shared" si="29"/>
        <v>7.4210542184499267E-2</v>
      </c>
      <c r="Q41" s="3">
        <f>IF(ISNUMBER(P41),SUMIF(A:A,A41,P:P),"")</f>
        <v>0.93884763771834401</v>
      </c>
      <c r="R41" s="3">
        <f t="shared" si="30"/>
        <v>7.9044287063288712E-2</v>
      </c>
      <c r="S41" s="7">
        <f t="shared" si="31"/>
        <v>12.651135675362925</v>
      </c>
    </row>
    <row r="42" spans="1:19" x14ac:dyDescent="0.3">
      <c r="A42" s="1">
        <v>21</v>
      </c>
      <c r="B42" s="5">
        <v>0.65277777777777779</v>
      </c>
      <c r="C42" s="1" t="s">
        <v>20</v>
      </c>
      <c r="D42" s="1">
        <v>7</v>
      </c>
      <c r="E42" s="1">
        <v>16</v>
      </c>
      <c r="F42" s="1" t="s">
        <v>63</v>
      </c>
      <c r="G42" s="1">
        <v>45.14</v>
      </c>
      <c r="H42" s="1">
        <f>1+COUNTIFS(A:A,A42,G:G,"&gt;"&amp;G42)</f>
        <v>8</v>
      </c>
      <c r="I42" s="2">
        <f>AVERAGEIF(A:A,A42,G:G)</f>
        <v>44.753076923076918</v>
      </c>
      <c r="J42" s="2">
        <f t="shared" si="24"/>
        <v>0.38692307692308248</v>
      </c>
      <c r="K42" s="2">
        <f t="shared" si="25"/>
        <v>90.386923076923082</v>
      </c>
      <c r="L42" s="2">
        <f t="shared" si="26"/>
        <v>226.60657965799018</v>
      </c>
      <c r="M42" s="2">
        <f>SUMIF(A:A,A42,L:L)</f>
        <v>3173.1004396519988</v>
      </c>
      <c r="N42" s="3">
        <f t="shared" si="27"/>
        <v>7.141487764655903E-2</v>
      </c>
      <c r="O42" s="6">
        <f t="shared" si="28"/>
        <v>14.002684495927058</v>
      </c>
      <c r="P42" s="3">
        <f t="shared" si="29"/>
        <v>7.141487764655903E-2</v>
      </c>
      <c r="Q42" s="3">
        <f>IF(ISNUMBER(P42),SUMIF(A:A,A42,P:P),"")</f>
        <v>0.93884763771834401</v>
      </c>
      <c r="R42" s="3">
        <f t="shared" si="30"/>
        <v>7.6066525363068141E-2</v>
      </c>
      <c r="S42" s="7">
        <f t="shared" si="31"/>
        <v>13.1463872607164</v>
      </c>
    </row>
    <row r="43" spans="1:19" x14ac:dyDescent="0.3">
      <c r="A43" s="1">
        <v>21</v>
      </c>
      <c r="B43" s="5">
        <v>0.65277777777777779</v>
      </c>
      <c r="C43" s="1" t="s">
        <v>20</v>
      </c>
      <c r="D43" s="1">
        <v>7</v>
      </c>
      <c r="E43" s="1">
        <v>3</v>
      </c>
      <c r="F43" s="1" t="s">
        <v>54</v>
      </c>
      <c r="G43" s="1">
        <v>44.37</v>
      </c>
      <c r="H43" s="1">
        <f>1+COUNTIFS(A:A,A43,G:G,"&gt;"&amp;G43)</f>
        <v>9</v>
      </c>
      <c r="I43" s="2">
        <f>AVERAGEIF(A:A,A43,G:G)</f>
        <v>44.753076923076918</v>
      </c>
      <c r="J43" s="2">
        <f t="shared" si="24"/>
        <v>-0.38307692307692065</v>
      </c>
      <c r="K43" s="2">
        <f t="shared" si="25"/>
        <v>89.616923076923086</v>
      </c>
      <c r="L43" s="2">
        <f t="shared" si="26"/>
        <v>216.3755130514844</v>
      </c>
      <c r="M43" s="2">
        <f>SUMIF(A:A,A43,L:L)</f>
        <v>3173.1004396519988</v>
      </c>
      <c r="N43" s="3">
        <f t="shared" si="27"/>
        <v>6.8190565400197287E-2</v>
      </c>
      <c r="O43" s="6">
        <f t="shared" si="28"/>
        <v>14.664785284169339</v>
      </c>
      <c r="P43" s="3">
        <f t="shared" si="29"/>
        <v>6.8190565400197287E-2</v>
      </c>
      <c r="Q43" s="3">
        <f>IF(ISNUMBER(P43),SUMIF(A:A,A43,P:P),"")</f>
        <v>0.93884763771834401</v>
      </c>
      <c r="R43" s="3">
        <f t="shared" si="30"/>
        <v>7.2632195747884043E-2</v>
      </c>
      <c r="S43" s="7">
        <f t="shared" si="31"/>
        <v>13.767999021689118</v>
      </c>
    </row>
    <row r="44" spans="1:19" x14ac:dyDescent="0.3">
      <c r="A44" s="1">
        <v>21</v>
      </c>
      <c r="B44" s="5">
        <v>0.65277777777777779</v>
      </c>
      <c r="C44" s="1" t="s">
        <v>20</v>
      </c>
      <c r="D44" s="1">
        <v>7</v>
      </c>
      <c r="E44" s="1">
        <v>9</v>
      </c>
      <c r="F44" s="1" t="s">
        <v>57</v>
      </c>
      <c r="G44" s="1">
        <v>44.13</v>
      </c>
      <c r="H44" s="1">
        <f>1+COUNTIFS(A:A,A44,G:G,"&gt;"&amp;G44)</f>
        <v>10</v>
      </c>
      <c r="I44" s="2">
        <f>AVERAGEIF(A:A,A44,G:G)</f>
        <v>44.753076923076918</v>
      </c>
      <c r="J44" s="2">
        <f t="shared" si="24"/>
        <v>-0.62307692307691553</v>
      </c>
      <c r="K44" s="2">
        <f t="shared" si="25"/>
        <v>89.376923076923077</v>
      </c>
      <c r="L44" s="2">
        <f t="shared" si="26"/>
        <v>213.28203218097534</v>
      </c>
      <c r="M44" s="2">
        <f>SUMIF(A:A,A44,L:L)</f>
        <v>3173.1004396519988</v>
      </c>
      <c r="N44" s="3">
        <f t="shared" si="27"/>
        <v>6.7215657442084145E-2</v>
      </c>
      <c r="O44" s="6">
        <f t="shared" si="28"/>
        <v>14.877485961684483</v>
      </c>
      <c r="P44" s="3">
        <f t="shared" si="29"/>
        <v>6.7215657442084145E-2</v>
      </c>
      <c r="Q44" s="3">
        <f>IF(ISNUMBER(P44),SUMIF(A:A,A44,P:P),"")</f>
        <v>0.93884763771834401</v>
      </c>
      <c r="R44" s="3">
        <f t="shared" si="30"/>
        <v>7.1593786618493846E-2</v>
      </c>
      <c r="S44" s="7">
        <f t="shared" si="31"/>
        <v>13.967692550315304</v>
      </c>
    </row>
    <row r="45" spans="1:19" x14ac:dyDescent="0.3">
      <c r="A45" s="1">
        <v>21</v>
      </c>
      <c r="B45" s="5">
        <v>0.65277777777777779</v>
      </c>
      <c r="C45" s="1" t="s">
        <v>20</v>
      </c>
      <c r="D45" s="1">
        <v>7</v>
      </c>
      <c r="E45" s="1">
        <v>12</v>
      </c>
      <c r="F45" s="1" t="s">
        <v>59</v>
      </c>
      <c r="G45" s="1">
        <v>40.799999999999997</v>
      </c>
      <c r="H45" s="1">
        <f>1+COUNTIFS(A:A,A45,G:G,"&gt;"&amp;G45)</f>
        <v>11</v>
      </c>
      <c r="I45" s="2">
        <f>AVERAGEIF(A:A,A45,G:G)</f>
        <v>44.753076923076918</v>
      </c>
      <c r="J45" s="2">
        <f t="shared" si="24"/>
        <v>-3.9530769230769209</v>
      </c>
      <c r="K45" s="2">
        <f t="shared" si="25"/>
        <v>86.046923076923079</v>
      </c>
      <c r="L45" s="2">
        <f t="shared" si="26"/>
        <v>174.65548642994131</v>
      </c>
      <c r="M45" s="2">
        <f>SUMIF(A:A,A45,L:L)</f>
        <v>3173.1004396519988</v>
      </c>
      <c r="N45" s="3">
        <f t="shared" si="27"/>
        <v>5.50425332420603E-2</v>
      </c>
      <c r="O45" s="6">
        <f t="shared" si="28"/>
        <v>18.167768471016849</v>
      </c>
      <c r="P45" s="3">
        <f t="shared" si="29"/>
        <v>5.50425332420603E-2</v>
      </c>
      <c r="Q45" s="3">
        <f>IF(ISNUMBER(P45),SUMIF(A:A,A45,P:P),"")</f>
        <v>0.93884763771834401</v>
      </c>
      <c r="R45" s="3">
        <f t="shared" si="30"/>
        <v>5.8627759213229394E-2</v>
      </c>
      <c r="S45" s="7">
        <f t="shared" si="31"/>
        <v>17.056766511627981</v>
      </c>
    </row>
    <row r="46" spans="1:19" x14ac:dyDescent="0.3">
      <c r="A46" s="1">
        <v>21</v>
      </c>
      <c r="B46" s="5">
        <v>0.65277777777777779</v>
      </c>
      <c r="C46" s="1" t="s">
        <v>20</v>
      </c>
      <c r="D46" s="1">
        <v>7</v>
      </c>
      <c r="E46" s="1">
        <v>6</v>
      </c>
      <c r="F46" s="1" t="s">
        <v>56</v>
      </c>
      <c r="G46" s="1">
        <v>36.39</v>
      </c>
      <c r="H46" s="1">
        <f>1+COUNTIFS(A:A,A46,G:G,"&gt;"&amp;G46)</f>
        <v>12</v>
      </c>
      <c r="I46" s="2">
        <f>AVERAGEIF(A:A,A46,G:G)</f>
        <v>44.753076923076918</v>
      </c>
      <c r="J46" s="2">
        <f t="shared" si="24"/>
        <v>-8.3630769230769175</v>
      </c>
      <c r="K46" s="2">
        <f t="shared" si="25"/>
        <v>81.636923076923082</v>
      </c>
      <c r="L46" s="2">
        <f t="shared" si="26"/>
        <v>134.05033779750005</v>
      </c>
      <c r="M46" s="2">
        <f>SUMIF(A:A,A46,L:L)</f>
        <v>3173.1004396519988</v>
      </c>
      <c r="N46" s="3">
        <f t="shared" si="27"/>
        <v>4.2245853967421733E-2</v>
      </c>
      <c r="O46" s="6">
        <f t="shared" si="28"/>
        <v>23.670961907200621</v>
      </c>
      <c r="P46" s="3" t="str">
        <f t="shared" si="29"/>
        <v/>
      </c>
      <c r="Q46" s="3" t="str">
        <f>IF(ISNUMBER(P46),SUMIF(A:A,A46,P:P),"")</f>
        <v/>
      </c>
      <c r="R46" s="3" t="str">
        <f t="shared" si="30"/>
        <v/>
      </c>
      <c r="S46" s="7" t="str">
        <f t="shared" si="31"/>
        <v/>
      </c>
    </row>
    <row r="47" spans="1:19" x14ac:dyDescent="0.3">
      <c r="A47" s="1">
        <v>21</v>
      </c>
      <c r="B47" s="5">
        <v>0.65277777777777779</v>
      </c>
      <c r="C47" s="1" t="s">
        <v>20</v>
      </c>
      <c r="D47" s="1">
        <v>7</v>
      </c>
      <c r="E47" s="1">
        <v>14</v>
      </c>
      <c r="F47" s="1" t="s">
        <v>61</v>
      </c>
      <c r="G47" s="1">
        <v>22.99</v>
      </c>
      <c r="H47" s="1">
        <f>1+COUNTIFS(A:A,A47,G:G,"&gt;"&amp;G47)</f>
        <v>13</v>
      </c>
      <c r="I47" s="2">
        <f>AVERAGEIF(A:A,A47,G:G)</f>
        <v>44.753076923076918</v>
      </c>
      <c r="J47" s="2">
        <f t="shared" si="24"/>
        <v>-21.76307692307692</v>
      </c>
      <c r="K47" s="2">
        <f t="shared" si="25"/>
        <v>68.236923076923077</v>
      </c>
      <c r="L47" s="2">
        <f t="shared" si="26"/>
        <v>59.992249844181075</v>
      </c>
      <c r="M47" s="2">
        <f>SUMIF(A:A,A47,L:L)</f>
        <v>3173.1004396519988</v>
      </c>
      <c r="N47" s="3">
        <f t="shared" si="27"/>
        <v>1.8906508314234315E-2</v>
      </c>
      <c r="O47" s="6">
        <f t="shared" si="28"/>
        <v>52.891839327472269</v>
      </c>
      <c r="P47" s="3" t="str">
        <f t="shared" si="29"/>
        <v/>
      </c>
      <c r="Q47" s="3" t="str">
        <f>IF(ISNUMBER(P47),SUMIF(A:A,A47,P:P),"")</f>
        <v/>
      </c>
      <c r="R47" s="3" t="str">
        <f t="shared" si="30"/>
        <v/>
      </c>
      <c r="S47" s="7" t="str">
        <f t="shared" si="31"/>
        <v/>
      </c>
    </row>
    <row r="48" spans="1:19" x14ac:dyDescent="0.3">
      <c r="A48" s="1">
        <v>24</v>
      </c>
      <c r="B48" s="5">
        <v>0.68055555555555547</v>
      </c>
      <c r="C48" s="1" t="s">
        <v>20</v>
      </c>
      <c r="D48" s="1">
        <v>8</v>
      </c>
      <c r="E48" s="1">
        <v>3</v>
      </c>
      <c r="F48" s="1" t="s">
        <v>68</v>
      </c>
      <c r="G48" s="1">
        <v>69.09</v>
      </c>
      <c r="H48" s="1">
        <f>1+COUNTIFS(A:A,A48,G:G,"&gt;"&amp;G48)</f>
        <v>1</v>
      </c>
      <c r="I48" s="2">
        <f>AVERAGEIF(A:A,A48,G:G)</f>
        <v>49.106153846153845</v>
      </c>
      <c r="J48" s="2">
        <f t="shared" ref="J48:J60" si="32">G48-I48</f>
        <v>19.983846153846159</v>
      </c>
      <c r="K48" s="2">
        <f t="shared" ref="K48:K60" si="33">90+J48</f>
        <v>109.98384615384616</v>
      </c>
      <c r="L48" s="2">
        <f t="shared" ref="L48:L60" si="34">EXP(0.06*K48)</f>
        <v>734.38305753197744</v>
      </c>
      <c r="M48" s="2">
        <f>SUMIF(A:A,A48,L:L)</f>
        <v>3988.2895866890944</v>
      </c>
      <c r="N48" s="3">
        <f t="shared" ref="N48:N60" si="35">L48/M48</f>
        <v>0.18413483814790654</v>
      </c>
      <c r="O48" s="6">
        <f t="shared" ref="O48:O60" si="36">1/N48</f>
        <v>5.4308028293741391</v>
      </c>
      <c r="P48" s="3">
        <f t="shared" ref="P48:P60" si="37">IF(O48&gt;21,"",N48)</f>
        <v>0.18413483814790654</v>
      </c>
      <c r="Q48" s="3">
        <f>IF(ISNUMBER(P48),SUMIF(A:A,A48,P:P),"")</f>
        <v>0.90947472873033675</v>
      </c>
      <c r="R48" s="3">
        <f t="shared" ref="R48:R60" si="38">IFERROR(P48*(1/Q48),"")</f>
        <v>0.20246284182625521</v>
      </c>
      <c r="S48" s="7">
        <f t="shared" ref="S48:S60" si="39">IFERROR(1/R48,"")</f>
        <v>4.939177930032991</v>
      </c>
    </row>
    <row r="49" spans="1:19" x14ac:dyDescent="0.3">
      <c r="A49" s="1">
        <v>24</v>
      </c>
      <c r="B49" s="5">
        <v>0.68055555555555547</v>
      </c>
      <c r="C49" s="1" t="s">
        <v>20</v>
      </c>
      <c r="D49" s="1">
        <v>8</v>
      </c>
      <c r="E49" s="1">
        <v>1</v>
      </c>
      <c r="F49" s="1" t="s">
        <v>66</v>
      </c>
      <c r="G49" s="1">
        <v>67.150000000000006</v>
      </c>
      <c r="H49" s="1">
        <f>1+COUNTIFS(A:A,A49,G:G,"&gt;"&amp;G49)</f>
        <v>2</v>
      </c>
      <c r="I49" s="2">
        <f>AVERAGEIF(A:A,A49,G:G)</f>
        <v>49.106153846153845</v>
      </c>
      <c r="J49" s="2">
        <f t="shared" si="32"/>
        <v>18.043846153846161</v>
      </c>
      <c r="K49" s="2">
        <f t="shared" si="33"/>
        <v>108.04384615384616</v>
      </c>
      <c r="L49" s="2">
        <f t="shared" si="34"/>
        <v>653.68838948382995</v>
      </c>
      <c r="M49" s="2">
        <f>SUMIF(A:A,A49,L:L)</f>
        <v>3988.2895866890944</v>
      </c>
      <c r="N49" s="3">
        <f t="shared" si="35"/>
        <v>0.16390193722780641</v>
      </c>
      <c r="O49" s="6">
        <f t="shared" si="36"/>
        <v>6.1012091553872576</v>
      </c>
      <c r="P49" s="3">
        <f t="shared" si="37"/>
        <v>0.16390193722780641</v>
      </c>
      <c r="Q49" s="3">
        <f>IF(ISNUMBER(P49),SUMIF(A:A,A49,P:P),"")</f>
        <v>0.90947472873033675</v>
      </c>
      <c r="R49" s="3">
        <f t="shared" si="38"/>
        <v>0.18021604344809017</v>
      </c>
      <c r="S49" s="7">
        <f t="shared" si="39"/>
        <v>5.5488955415228736</v>
      </c>
    </row>
    <row r="50" spans="1:19" x14ac:dyDescent="0.3">
      <c r="A50" s="1">
        <v>24</v>
      </c>
      <c r="B50" s="5">
        <v>0.68055555555555547</v>
      </c>
      <c r="C50" s="1" t="s">
        <v>20</v>
      </c>
      <c r="D50" s="1">
        <v>8</v>
      </c>
      <c r="E50" s="1">
        <v>2</v>
      </c>
      <c r="F50" s="1" t="s">
        <v>67</v>
      </c>
      <c r="G50" s="1">
        <v>66.38</v>
      </c>
      <c r="H50" s="1">
        <f>1+COUNTIFS(A:A,A50,G:G,"&gt;"&amp;G50)</f>
        <v>3</v>
      </c>
      <c r="I50" s="2">
        <f>AVERAGEIF(A:A,A50,G:G)</f>
        <v>49.106153846153845</v>
      </c>
      <c r="J50" s="2">
        <f t="shared" si="32"/>
        <v>17.273846153846151</v>
      </c>
      <c r="K50" s="2">
        <f t="shared" si="33"/>
        <v>107.27384615384615</v>
      </c>
      <c r="L50" s="2">
        <f t="shared" si="34"/>
        <v>624.17499467065829</v>
      </c>
      <c r="M50" s="2">
        <f>SUMIF(A:A,A50,L:L)</f>
        <v>3988.2895866890944</v>
      </c>
      <c r="N50" s="3">
        <f t="shared" si="35"/>
        <v>0.15650192422181194</v>
      </c>
      <c r="O50" s="6">
        <f t="shared" si="36"/>
        <v>6.389697794275607</v>
      </c>
      <c r="P50" s="3">
        <f t="shared" si="37"/>
        <v>0.15650192422181194</v>
      </c>
      <c r="Q50" s="3">
        <f>IF(ISNUMBER(P50),SUMIF(A:A,A50,P:P),"")</f>
        <v>0.90947472873033675</v>
      </c>
      <c r="R50" s="3">
        <f t="shared" si="38"/>
        <v>0.17207946441820862</v>
      </c>
      <c r="S50" s="7">
        <f t="shared" si="39"/>
        <v>5.8112686681176395</v>
      </c>
    </row>
    <row r="51" spans="1:19" x14ac:dyDescent="0.3">
      <c r="A51" s="1">
        <v>24</v>
      </c>
      <c r="B51" s="5">
        <v>0.68055555555555547</v>
      </c>
      <c r="C51" s="1" t="s">
        <v>20</v>
      </c>
      <c r="D51" s="1">
        <v>8</v>
      </c>
      <c r="E51" s="1">
        <v>10</v>
      </c>
      <c r="F51" s="1" t="s">
        <v>73</v>
      </c>
      <c r="G51" s="1">
        <v>58.77</v>
      </c>
      <c r="H51" s="1">
        <f>1+COUNTIFS(A:A,A51,G:G,"&gt;"&amp;G51)</f>
        <v>4</v>
      </c>
      <c r="I51" s="2">
        <f>AVERAGEIF(A:A,A51,G:G)</f>
        <v>49.106153846153845</v>
      </c>
      <c r="J51" s="2">
        <f t="shared" si="32"/>
        <v>9.6638461538461584</v>
      </c>
      <c r="K51" s="2">
        <f t="shared" si="33"/>
        <v>99.663846153846151</v>
      </c>
      <c r="L51" s="2">
        <f t="shared" si="34"/>
        <v>395.37345313983531</v>
      </c>
      <c r="M51" s="2">
        <f>SUMIF(A:A,A51,L:L)</f>
        <v>3988.2895866890944</v>
      </c>
      <c r="N51" s="3">
        <f t="shared" si="35"/>
        <v>9.9133587104455287E-2</v>
      </c>
      <c r="O51" s="6">
        <f t="shared" si="36"/>
        <v>10.08739852161627</v>
      </c>
      <c r="P51" s="3">
        <f t="shared" si="37"/>
        <v>9.9133587104455287E-2</v>
      </c>
      <c r="Q51" s="3">
        <f>IF(ISNUMBER(P51),SUMIF(A:A,A51,P:P),"")</f>
        <v>0.90947472873033675</v>
      </c>
      <c r="R51" s="3">
        <f t="shared" si="38"/>
        <v>0.1090009254494072</v>
      </c>
      <c r="S51" s="7">
        <f t="shared" si="39"/>
        <v>9.1742340340417581</v>
      </c>
    </row>
    <row r="52" spans="1:19" x14ac:dyDescent="0.3">
      <c r="A52" s="1">
        <v>24</v>
      </c>
      <c r="B52" s="5">
        <v>0.68055555555555547</v>
      </c>
      <c r="C52" s="1" t="s">
        <v>20</v>
      </c>
      <c r="D52" s="1">
        <v>8</v>
      </c>
      <c r="E52" s="1">
        <v>4</v>
      </c>
      <c r="F52" s="1" t="s">
        <v>69</v>
      </c>
      <c r="G52" s="1">
        <v>55.75</v>
      </c>
      <c r="H52" s="1">
        <f>1+COUNTIFS(A:A,A52,G:G,"&gt;"&amp;G52)</f>
        <v>5</v>
      </c>
      <c r="I52" s="2">
        <f>AVERAGEIF(A:A,A52,G:G)</f>
        <v>49.106153846153845</v>
      </c>
      <c r="J52" s="2">
        <f t="shared" si="32"/>
        <v>6.6438461538461553</v>
      </c>
      <c r="K52" s="2">
        <f t="shared" si="33"/>
        <v>96.643846153846155</v>
      </c>
      <c r="L52" s="2">
        <f t="shared" si="34"/>
        <v>329.84761306952561</v>
      </c>
      <c r="M52" s="2">
        <f>SUMIF(A:A,A52,L:L)</f>
        <v>3988.2895866890944</v>
      </c>
      <c r="N52" s="3">
        <f t="shared" si="35"/>
        <v>8.270402785454474E-2</v>
      </c>
      <c r="O52" s="6">
        <f t="shared" si="36"/>
        <v>12.09130952798024</v>
      </c>
      <c r="P52" s="3">
        <f t="shared" si="37"/>
        <v>8.270402785454474E-2</v>
      </c>
      <c r="Q52" s="3">
        <f>IF(ISNUMBER(P52),SUMIF(A:A,A52,P:P),"")</f>
        <v>0.90947472873033675</v>
      </c>
      <c r="R52" s="3">
        <f t="shared" si="38"/>
        <v>9.0936037299247305E-2</v>
      </c>
      <c r="S52" s="7">
        <f t="shared" si="39"/>
        <v>10.996740452954366</v>
      </c>
    </row>
    <row r="53" spans="1:19" x14ac:dyDescent="0.3">
      <c r="A53" s="1">
        <v>24</v>
      </c>
      <c r="B53" s="5">
        <v>0.68055555555555547</v>
      </c>
      <c r="C53" s="1" t="s">
        <v>20</v>
      </c>
      <c r="D53" s="1">
        <v>8</v>
      </c>
      <c r="E53" s="1">
        <v>5</v>
      </c>
      <c r="F53" s="1" t="s">
        <v>70</v>
      </c>
      <c r="G53" s="1">
        <v>50.4</v>
      </c>
      <c r="H53" s="1">
        <f>1+COUNTIFS(A:A,A53,G:G,"&gt;"&amp;G53)</f>
        <v>6</v>
      </c>
      <c r="I53" s="2">
        <f>AVERAGEIF(A:A,A53,G:G)</f>
        <v>49.106153846153845</v>
      </c>
      <c r="J53" s="2">
        <f t="shared" si="32"/>
        <v>1.2938461538461539</v>
      </c>
      <c r="K53" s="2">
        <f t="shared" si="33"/>
        <v>91.293846153846147</v>
      </c>
      <c r="L53" s="2">
        <f t="shared" si="34"/>
        <v>239.27912780423327</v>
      </c>
      <c r="M53" s="2">
        <f>SUMIF(A:A,A53,L:L)</f>
        <v>3988.2895866890944</v>
      </c>
      <c r="N53" s="3">
        <f t="shared" si="35"/>
        <v>5.9995424756222993E-2</v>
      </c>
      <c r="O53" s="6">
        <f t="shared" si="36"/>
        <v>16.667937664634593</v>
      </c>
      <c r="P53" s="3">
        <f t="shared" si="37"/>
        <v>5.9995424756222993E-2</v>
      </c>
      <c r="Q53" s="3">
        <f>IF(ISNUMBER(P53),SUMIF(A:A,A53,P:P),"")</f>
        <v>0.90947472873033675</v>
      </c>
      <c r="R53" s="3">
        <f t="shared" si="38"/>
        <v>6.596711580978068E-2</v>
      </c>
      <c r="S53" s="7">
        <f t="shared" si="39"/>
        <v>15.15906808603771</v>
      </c>
    </row>
    <row r="54" spans="1:19" x14ac:dyDescent="0.3">
      <c r="A54" s="1">
        <v>24</v>
      </c>
      <c r="B54" s="5">
        <v>0.68055555555555547</v>
      </c>
      <c r="C54" s="1" t="s">
        <v>20</v>
      </c>
      <c r="D54" s="1">
        <v>8</v>
      </c>
      <c r="E54" s="1">
        <v>9</v>
      </c>
      <c r="F54" s="1" t="s">
        <v>72</v>
      </c>
      <c r="G54" s="1">
        <v>50.24</v>
      </c>
      <c r="H54" s="1">
        <f>1+COUNTIFS(A:A,A54,G:G,"&gt;"&amp;G54)</f>
        <v>7</v>
      </c>
      <c r="I54" s="2">
        <f>AVERAGEIF(A:A,A54,G:G)</f>
        <v>49.106153846153845</v>
      </c>
      <c r="J54" s="2">
        <f t="shared" si="32"/>
        <v>1.1338461538461573</v>
      </c>
      <c r="K54" s="2">
        <f t="shared" si="33"/>
        <v>91.13384615384615</v>
      </c>
      <c r="L54" s="2">
        <f t="shared" si="34"/>
        <v>236.99303896089606</v>
      </c>
      <c r="M54" s="2">
        <f>SUMIF(A:A,A54,L:L)</f>
        <v>3988.2895866890944</v>
      </c>
      <c r="N54" s="3">
        <f t="shared" si="35"/>
        <v>5.9422224442242023E-2</v>
      </c>
      <c r="O54" s="6">
        <f t="shared" si="36"/>
        <v>16.828720388480118</v>
      </c>
      <c r="P54" s="3">
        <f t="shared" si="37"/>
        <v>5.9422224442242023E-2</v>
      </c>
      <c r="Q54" s="3">
        <f>IF(ISNUMBER(P54),SUMIF(A:A,A54,P:P),"")</f>
        <v>0.90947472873033675</v>
      </c>
      <c r="R54" s="3">
        <f t="shared" si="38"/>
        <v>6.5336861558756926E-2</v>
      </c>
      <c r="S54" s="7">
        <f t="shared" si="39"/>
        <v>15.305295910191644</v>
      </c>
    </row>
    <row r="55" spans="1:19" x14ac:dyDescent="0.3">
      <c r="A55" s="1">
        <v>24</v>
      </c>
      <c r="B55" s="5">
        <v>0.68055555555555547</v>
      </c>
      <c r="C55" s="1" t="s">
        <v>20</v>
      </c>
      <c r="D55" s="1">
        <v>8</v>
      </c>
      <c r="E55" s="1">
        <v>14</v>
      </c>
      <c r="F55" s="1" t="s">
        <v>75</v>
      </c>
      <c r="G55" s="1">
        <v>47.99</v>
      </c>
      <c r="H55" s="1">
        <f>1+COUNTIFS(A:A,A55,G:G,"&gt;"&amp;G55)</f>
        <v>8</v>
      </c>
      <c r="I55" s="2">
        <f>AVERAGEIF(A:A,A55,G:G)</f>
        <v>49.106153846153845</v>
      </c>
      <c r="J55" s="2">
        <f t="shared" si="32"/>
        <v>-1.1161538461538427</v>
      </c>
      <c r="K55" s="2">
        <f t="shared" si="33"/>
        <v>88.88384615384615</v>
      </c>
      <c r="L55" s="2">
        <f t="shared" si="34"/>
        <v>207.0645890994372</v>
      </c>
      <c r="M55" s="2">
        <f>SUMIF(A:A,A55,L:L)</f>
        <v>3988.2895866890944</v>
      </c>
      <c r="N55" s="3">
        <f t="shared" si="35"/>
        <v>5.1918143003084505E-2</v>
      </c>
      <c r="O55" s="6">
        <f t="shared" si="36"/>
        <v>19.261089518178434</v>
      </c>
      <c r="P55" s="3">
        <f t="shared" si="37"/>
        <v>5.1918143003084505E-2</v>
      </c>
      <c r="Q55" s="3">
        <f>IF(ISNUMBER(P55),SUMIF(A:A,A55,P:P),"")</f>
        <v>0.90947472873033675</v>
      </c>
      <c r="R55" s="3">
        <f t="shared" si="38"/>
        <v>5.7085855563644206E-2</v>
      </c>
      <c r="S55" s="7">
        <f t="shared" si="39"/>
        <v>17.517474164596067</v>
      </c>
    </row>
    <row r="56" spans="1:19" x14ac:dyDescent="0.3">
      <c r="A56" s="1">
        <v>24</v>
      </c>
      <c r="B56" s="5">
        <v>0.68055555555555547</v>
      </c>
      <c r="C56" s="1" t="s">
        <v>20</v>
      </c>
      <c r="D56" s="1">
        <v>8</v>
      </c>
      <c r="E56" s="1">
        <v>13</v>
      </c>
      <c r="F56" s="1" t="s">
        <v>74</v>
      </c>
      <c r="G56" s="1">
        <v>47.94</v>
      </c>
      <c r="H56" s="1">
        <f>1+COUNTIFS(A:A,A56,G:G,"&gt;"&amp;G56)</f>
        <v>9</v>
      </c>
      <c r="I56" s="2">
        <f>AVERAGEIF(A:A,A56,G:G)</f>
        <v>49.106153846153845</v>
      </c>
      <c r="J56" s="2">
        <f t="shared" si="32"/>
        <v>-1.166153846153847</v>
      </c>
      <c r="K56" s="2">
        <f t="shared" si="33"/>
        <v>88.833846153846153</v>
      </c>
      <c r="L56" s="2">
        <f t="shared" si="34"/>
        <v>206.4443261916976</v>
      </c>
      <c r="M56" s="2">
        <f>SUMIF(A:A,A56,L:L)</f>
        <v>3988.2895866890944</v>
      </c>
      <c r="N56" s="3">
        <f t="shared" si="35"/>
        <v>5.1762621972262238E-2</v>
      </c>
      <c r="O56" s="6">
        <f t="shared" si="36"/>
        <v>19.318959548375751</v>
      </c>
      <c r="P56" s="3">
        <f t="shared" si="37"/>
        <v>5.1762621972262238E-2</v>
      </c>
      <c r="Q56" s="3">
        <f>IF(ISNUMBER(P56),SUMIF(A:A,A56,P:P),"")</f>
        <v>0.90947472873033675</v>
      </c>
      <c r="R56" s="3">
        <f t="shared" si="38"/>
        <v>5.6914854626609508E-2</v>
      </c>
      <c r="S56" s="7">
        <f t="shared" si="39"/>
        <v>17.570105494611386</v>
      </c>
    </row>
    <row r="57" spans="1:19" x14ac:dyDescent="0.3">
      <c r="A57" s="1">
        <v>24</v>
      </c>
      <c r="B57" s="5">
        <v>0.68055555555555547</v>
      </c>
      <c r="C57" s="1" t="s">
        <v>20</v>
      </c>
      <c r="D57" s="1">
        <v>8</v>
      </c>
      <c r="E57" s="1">
        <v>8</v>
      </c>
      <c r="F57" s="1" t="s">
        <v>71</v>
      </c>
      <c r="G57" s="1">
        <v>45.22</v>
      </c>
      <c r="H57" s="1">
        <f>1+COUNTIFS(A:A,A57,G:G,"&gt;"&amp;G57)</f>
        <v>10</v>
      </c>
      <c r="I57" s="2">
        <f>AVERAGEIF(A:A,A57,G:G)</f>
        <v>49.106153846153845</v>
      </c>
      <c r="J57" s="2">
        <f t="shared" si="32"/>
        <v>-3.8861538461538458</v>
      </c>
      <c r="K57" s="2">
        <f t="shared" si="33"/>
        <v>86.113846153846154</v>
      </c>
      <c r="L57" s="2">
        <f t="shared" si="34"/>
        <v>175.35820528219935</v>
      </c>
      <c r="M57" s="2">
        <f>SUMIF(A:A,A57,L:L)</f>
        <v>3988.2895866890944</v>
      </c>
      <c r="N57" s="3">
        <f t="shared" si="35"/>
        <v>4.3968272982848805E-2</v>
      </c>
      <c r="O57" s="6">
        <f t="shared" si="36"/>
        <v>22.743672474697405</v>
      </c>
      <c r="P57" s="3" t="str">
        <f t="shared" si="37"/>
        <v/>
      </c>
      <c r="Q57" s="3" t="str">
        <f>IF(ISNUMBER(P57),SUMIF(A:A,A57,P:P),"")</f>
        <v/>
      </c>
      <c r="R57" s="3" t="str">
        <f t="shared" si="38"/>
        <v/>
      </c>
      <c r="S57" s="7" t="str">
        <f t="shared" si="39"/>
        <v/>
      </c>
    </row>
    <row r="58" spans="1:19" x14ac:dyDescent="0.3">
      <c r="A58" s="1">
        <v>24</v>
      </c>
      <c r="B58" s="5">
        <v>0.68055555555555547</v>
      </c>
      <c r="C58" s="1" t="s">
        <v>20</v>
      </c>
      <c r="D58" s="1">
        <v>8</v>
      </c>
      <c r="E58" s="1">
        <v>19</v>
      </c>
      <c r="F58" s="1" t="s">
        <v>76</v>
      </c>
      <c r="G58" s="1">
        <v>35.76</v>
      </c>
      <c r="H58" s="1">
        <f>1+COUNTIFS(A:A,A58,G:G,"&gt;"&amp;G58)</f>
        <v>11</v>
      </c>
      <c r="I58" s="2">
        <f>AVERAGEIF(A:A,A58,G:G)</f>
        <v>49.106153846153845</v>
      </c>
      <c r="J58" s="2">
        <f t="shared" si="32"/>
        <v>-13.346153846153847</v>
      </c>
      <c r="K58" s="2">
        <f t="shared" si="33"/>
        <v>76.65384615384616</v>
      </c>
      <c r="L58" s="2">
        <f t="shared" si="34"/>
        <v>99.407818670970116</v>
      </c>
      <c r="M58" s="2">
        <f>SUMIF(A:A,A58,L:L)</f>
        <v>3988.2895866890944</v>
      </c>
      <c r="N58" s="3">
        <f t="shared" si="35"/>
        <v>2.4924924961001689E-2</v>
      </c>
      <c r="O58" s="6">
        <f t="shared" si="36"/>
        <v>40.120481869639768</v>
      </c>
      <c r="P58" s="3" t="str">
        <f t="shared" si="37"/>
        <v/>
      </c>
      <c r="Q58" s="3" t="str">
        <f>IF(ISNUMBER(P58),SUMIF(A:A,A58,P:P),"")</f>
        <v/>
      </c>
      <c r="R58" s="3" t="str">
        <f t="shared" si="38"/>
        <v/>
      </c>
      <c r="S58" s="7" t="str">
        <f t="shared" si="39"/>
        <v/>
      </c>
    </row>
    <row r="59" spans="1:19" x14ac:dyDescent="0.3">
      <c r="A59" s="1">
        <v>24</v>
      </c>
      <c r="B59" s="5">
        <v>0.68055555555555547</v>
      </c>
      <c r="C59" s="1" t="s">
        <v>20</v>
      </c>
      <c r="D59" s="1">
        <v>8</v>
      </c>
      <c r="E59" s="1">
        <v>21</v>
      </c>
      <c r="F59" s="1" t="s">
        <v>77</v>
      </c>
      <c r="G59" s="1">
        <v>22.03</v>
      </c>
      <c r="H59" s="1">
        <f>1+COUNTIFS(A:A,A59,G:G,"&gt;"&amp;G59)</f>
        <v>12</v>
      </c>
      <c r="I59" s="2">
        <f>AVERAGEIF(A:A,A59,G:G)</f>
        <v>49.106153846153845</v>
      </c>
      <c r="J59" s="2">
        <f t="shared" si="32"/>
        <v>-27.076153846153844</v>
      </c>
      <c r="K59" s="2">
        <f t="shared" si="33"/>
        <v>62.923846153846156</v>
      </c>
      <c r="L59" s="2">
        <f t="shared" si="34"/>
        <v>43.616292826448266</v>
      </c>
      <c r="M59" s="2">
        <f>SUMIF(A:A,A59,L:L)</f>
        <v>3988.2895866890944</v>
      </c>
      <c r="N59" s="3">
        <f t="shared" si="35"/>
        <v>1.0936089739325229E-2</v>
      </c>
      <c r="O59" s="6">
        <f t="shared" si="36"/>
        <v>91.440361576778841</v>
      </c>
      <c r="P59" s="3" t="str">
        <f t="shared" si="37"/>
        <v/>
      </c>
      <c r="Q59" s="3" t="str">
        <f>IF(ISNUMBER(P59),SUMIF(A:A,A59,P:P),"")</f>
        <v/>
      </c>
      <c r="R59" s="3" t="str">
        <f t="shared" si="38"/>
        <v/>
      </c>
      <c r="S59" s="7" t="str">
        <f t="shared" si="39"/>
        <v/>
      </c>
    </row>
    <row r="60" spans="1:19" x14ac:dyDescent="0.3">
      <c r="A60" s="1">
        <v>24</v>
      </c>
      <c r="B60" s="5">
        <v>0.68055555555555547</v>
      </c>
      <c r="C60" s="1" t="s">
        <v>20</v>
      </c>
      <c r="D60" s="1">
        <v>8</v>
      </c>
      <c r="E60" s="1">
        <v>22</v>
      </c>
      <c r="F60" s="1" t="s">
        <v>78</v>
      </c>
      <c r="G60" s="1">
        <v>21.66</v>
      </c>
      <c r="H60" s="1">
        <f>1+COUNTIFS(A:A,A60,G:G,"&gt;"&amp;G60)</f>
        <v>13</v>
      </c>
      <c r="I60" s="2">
        <f>AVERAGEIF(A:A,A60,G:G)</f>
        <v>49.106153846153845</v>
      </c>
      <c r="J60" s="2">
        <f t="shared" si="32"/>
        <v>-27.446153846153845</v>
      </c>
      <c r="K60" s="2">
        <f t="shared" si="33"/>
        <v>62.553846153846152</v>
      </c>
      <c r="L60" s="2">
        <f t="shared" si="34"/>
        <v>42.658679957385189</v>
      </c>
      <c r="M60" s="2">
        <f>SUMIF(A:A,A60,L:L)</f>
        <v>3988.2895866890944</v>
      </c>
      <c r="N60" s="3">
        <f t="shared" si="35"/>
        <v>1.0695983586487405E-2</v>
      </c>
      <c r="O60" s="6">
        <f t="shared" si="36"/>
        <v>93.49303800945745</v>
      </c>
      <c r="P60" s="3" t="str">
        <f t="shared" si="37"/>
        <v/>
      </c>
      <c r="Q60" s="3" t="str">
        <f>IF(ISNUMBER(P60),SUMIF(A:A,A60,P:P),"")</f>
        <v/>
      </c>
      <c r="R60" s="3" t="str">
        <f t="shared" si="38"/>
        <v/>
      </c>
      <c r="S60" s="7" t="str">
        <f t="shared" si="39"/>
        <v/>
      </c>
    </row>
  </sheetData>
  <autoFilter ref="A1:S22" xr:uid="{00000000-0009-0000-0000-000000000000}"/>
  <sortState xmlns:xlrd2="http://schemas.microsoft.com/office/spreadsheetml/2017/richdata2" ref="A2:T60">
    <sortCondition ref="B2:B60"/>
    <sortCondition ref="H2:H60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3:G1048576 G1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22"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03062022 -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2022-06-02T23:08:13Z</cp:lastPrinted>
  <dcterms:created xsi:type="dcterms:W3CDTF">2016-03-11T05:58:01Z</dcterms:created>
  <dcterms:modified xsi:type="dcterms:W3CDTF">2022-06-02T23:09:43Z</dcterms:modified>
</cp:coreProperties>
</file>