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29D7CAB8-4E91-4BFE-8782-B5A76F73208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20102022 - Geraldton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20102022 - Geraldton'!$A$7:$S$7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5" i="1" l="1"/>
  <c r="I55" i="1"/>
  <c r="J55" i="1" s="1"/>
  <c r="K55" i="1" s="1"/>
  <c r="L55" i="1" s="1"/>
  <c r="H52" i="1"/>
  <c r="I52" i="1"/>
  <c r="J52" i="1" s="1"/>
  <c r="K52" i="1" s="1"/>
  <c r="L52" i="1" s="1"/>
  <c r="H45" i="1"/>
  <c r="I45" i="1"/>
  <c r="J45" i="1" s="1"/>
  <c r="K45" i="1" s="1"/>
  <c r="L45" i="1" s="1"/>
  <c r="H43" i="1"/>
  <c r="I43" i="1"/>
  <c r="J43" i="1" s="1"/>
  <c r="K43" i="1" s="1"/>
  <c r="L43" i="1" s="1"/>
  <c r="H46" i="1"/>
  <c r="I46" i="1"/>
  <c r="J46" i="1" s="1"/>
  <c r="K46" i="1" s="1"/>
  <c r="L46" i="1" s="1"/>
  <c r="H54" i="1"/>
  <c r="I54" i="1"/>
  <c r="J54" i="1" s="1"/>
  <c r="K54" i="1" s="1"/>
  <c r="L54" i="1" s="1"/>
  <c r="H57" i="1"/>
  <c r="I57" i="1"/>
  <c r="J57" i="1" s="1"/>
  <c r="K57" i="1" s="1"/>
  <c r="L57" i="1" s="1"/>
  <c r="H47" i="1"/>
  <c r="I47" i="1"/>
  <c r="J47" i="1" s="1"/>
  <c r="K47" i="1" s="1"/>
  <c r="L47" i="1" s="1"/>
  <c r="H56" i="1"/>
  <c r="I56" i="1"/>
  <c r="J56" i="1" s="1"/>
  <c r="K56" i="1" s="1"/>
  <c r="L56" i="1" s="1"/>
  <c r="H51" i="1"/>
  <c r="I51" i="1"/>
  <c r="J51" i="1" s="1"/>
  <c r="K51" i="1" s="1"/>
  <c r="L51" i="1" s="1"/>
  <c r="H53" i="1"/>
  <c r="I53" i="1"/>
  <c r="J53" i="1" s="1"/>
  <c r="K53" i="1" s="1"/>
  <c r="L53" i="1" s="1"/>
  <c r="H50" i="1"/>
  <c r="I50" i="1"/>
  <c r="J50" i="1" s="1"/>
  <c r="K50" i="1" s="1"/>
  <c r="L50" i="1" s="1"/>
  <c r="H68" i="1"/>
  <c r="I68" i="1"/>
  <c r="J68" i="1" s="1"/>
  <c r="K68" i="1" s="1"/>
  <c r="L68" i="1" s="1"/>
  <c r="H61" i="1"/>
  <c r="I61" i="1"/>
  <c r="J61" i="1" s="1"/>
  <c r="K61" i="1" s="1"/>
  <c r="L61" i="1" s="1"/>
  <c r="H63" i="1"/>
  <c r="I63" i="1"/>
  <c r="J63" i="1" s="1"/>
  <c r="K63" i="1" s="1"/>
  <c r="L63" i="1" s="1"/>
  <c r="H59" i="1"/>
  <c r="I59" i="1"/>
  <c r="J59" i="1" s="1"/>
  <c r="K59" i="1" s="1"/>
  <c r="L59" i="1" s="1"/>
  <c r="H66" i="1"/>
  <c r="I66" i="1"/>
  <c r="J66" i="1" s="1"/>
  <c r="K66" i="1" s="1"/>
  <c r="L66" i="1" s="1"/>
  <c r="H70" i="1"/>
  <c r="I70" i="1"/>
  <c r="J70" i="1" s="1"/>
  <c r="K70" i="1" s="1"/>
  <c r="L70" i="1" s="1"/>
  <c r="H60" i="1"/>
  <c r="I60" i="1"/>
  <c r="J60" i="1" s="1"/>
  <c r="K60" i="1" s="1"/>
  <c r="L60" i="1" s="1"/>
  <c r="H69" i="1"/>
  <c r="I69" i="1"/>
  <c r="J69" i="1" s="1"/>
  <c r="K69" i="1" s="1"/>
  <c r="L69" i="1" s="1"/>
  <c r="H65" i="1"/>
  <c r="I65" i="1"/>
  <c r="J65" i="1" s="1"/>
  <c r="K65" i="1" s="1"/>
  <c r="L65" i="1" s="1"/>
  <c r="H64" i="1"/>
  <c r="I64" i="1"/>
  <c r="J64" i="1" s="1"/>
  <c r="K64" i="1" s="1"/>
  <c r="L64" i="1" s="1"/>
  <c r="H62" i="1"/>
  <c r="I62" i="1"/>
  <c r="J62" i="1" s="1"/>
  <c r="K62" i="1" s="1"/>
  <c r="L62" i="1" s="1"/>
  <c r="H67" i="1"/>
  <c r="I67" i="1"/>
  <c r="J67" i="1" s="1"/>
  <c r="K67" i="1" s="1"/>
  <c r="L67" i="1" s="1"/>
  <c r="H25" i="1"/>
  <c r="I25" i="1"/>
  <c r="J25" i="1" s="1"/>
  <c r="K25" i="1" s="1"/>
  <c r="L25" i="1" s="1"/>
  <c r="H24" i="1"/>
  <c r="I24" i="1"/>
  <c r="J24" i="1" s="1"/>
  <c r="K24" i="1" s="1"/>
  <c r="L24" i="1" s="1"/>
  <c r="H28" i="1"/>
  <c r="I28" i="1"/>
  <c r="J28" i="1" s="1"/>
  <c r="K28" i="1" s="1"/>
  <c r="L28" i="1" s="1"/>
  <c r="H26" i="1"/>
  <c r="I26" i="1"/>
  <c r="J26" i="1" s="1"/>
  <c r="K26" i="1" s="1"/>
  <c r="L26" i="1" s="1"/>
  <c r="H30" i="1"/>
  <c r="I30" i="1"/>
  <c r="J30" i="1" s="1"/>
  <c r="K30" i="1" s="1"/>
  <c r="L30" i="1" s="1"/>
  <c r="H29" i="1"/>
  <c r="I29" i="1"/>
  <c r="J29" i="1" s="1"/>
  <c r="K29" i="1" s="1"/>
  <c r="L29" i="1" s="1"/>
  <c r="H27" i="1"/>
  <c r="I27" i="1"/>
  <c r="J27" i="1" s="1"/>
  <c r="K27" i="1" s="1"/>
  <c r="L27" i="1" s="1"/>
  <c r="H33" i="1"/>
  <c r="I33" i="1"/>
  <c r="J33" i="1" s="1"/>
  <c r="K33" i="1" s="1"/>
  <c r="L33" i="1" s="1"/>
  <c r="H37" i="1"/>
  <c r="I37" i="1"/>
  <c r="J37" i="1" s="1"/>
  <c r="K37" i="1" s="1"/>
  <c r="L37" i="1" s="1"/>
  <c r="H38" i="1"/>
  <c r="I38" i="1"/>
  <c r="J38" i="1" s="1"/>
  <c r="K38" i="1" s="1"/>
  <c r="L38" i="1" s="1"/>
  <c r="H36" i="1"/>
  <c r="I36" i="1"/>
  <c r="J36" i="1" s="1"/>
  <c r="K36" i="1" s="1"/>
  <c r="L36" i="1" s="1"/>
  <c r="H34" i="1"/>
  <c r="I34" i="1"/>
  <c r="J34" i="1" s="1"/>
  <c r="K34" i="1" s="1"/>
  <c r="L34" i="1" s="1"/>
  <c r="H35" i="1"/>
  <c r="I35" i="1"/>
  <c r="J35" i="1" s="1"/>
  <c r="K35" i="1" s="1"/>
  <c r="L35" i="1" s="1"/>
  <c r="H39" i="1"/>
  <c r="I39" i="1"/>
  <c r="J39" i="1" s="1"/>
  <c r="K39" i="1" s="1"/>
  <c r="L39" i="1" s="1"/>
  <c r="H32" i="1"/>
  <c r="I32" i="1"/>
  <c r="J32" i="1" s="1"/>
  <c r="K32" i="1" s="1"/>
  <c r="L32" i="1" s="1"/>
  <c r="H40" i="1"/>
  <c r="I40" i="1"/>
  <c r="J40" i="1" s="1"/>
  <c r="K40" i="1" s="1"/>
  <c r="L40" i="1" s="1"/>
  <c r="H49" i="1"/>
  <c r="I49" i="1"/>
  <c r="J49" i="1" s="1"/>
  <c r="K49" i="1" s="1"/>
  <c r="L49" i="1" s="1"/>
  <c r="H42" i="1"/>
  <c r="I42" i="1"/>
  <c r="J42" i="1" s="1"/>
  <c r="K42" i="1" s="1"/>
  <c r="L42" i="1" s="1"/>
  <c r="H44" i="1"/>
  <c r="I44" i="1"/>
  <c r="J44" i="1" s="1"/>
  <c r="K44" i="1" s="1"/>
  <c r="L44" i="1" s="1"/>
  <c r="H48" i="1"/>
  <c r="I48" i="1"/>
  <c r="J48" i="1" s="1"/>
  <c r="K48" i="1" s="1"/>
  <c r="L48" i="1" s="1"/>
  <c r="H17" i="1"/>
  <c r="I17" i="1"/>
  <c r="J17" i="1" s="1"/>
  <c r="K17" i="1" s="1"/>
  <c r="L17" i="1" s="1"/>
  <c r="H20" i="1"/>
  <c r="I20" i="1"/>
  <c r="J20" i="1" s="1"/>
  <c r="K20" i="1" s="1"/>
  <c r="L20" i="1" s="1"/>
  <c r="H15" i="1"/>
  <c r="I15" i="1"/>
  <c r="J15" i="1" s="1"/>
  <c r="K15" i="1" s="1"/>
  <c r="L15" i="1" s="1"/>
  <c r="H16" i="1"/>
  <c r="I16" i="1"/>
  <c r="J16" i="1" s="1"/>
  <c r="K16" i="1" s="1"/>
  <c r="L16" i="1" s="1"/>
  <c r="H21" i="1"/>
  <c r="I21" i="1"/>
  <c r="J21" i="1" s="1"/>
  <c r="K21" i="1" s="1"/>
  <c r="L21" i="1" s="1"/>
  <c r="H14" i="1"/>
  <c r="I14" i="1"/>
  <c r="J14" i="1" s="1"/>
  <c r="K14" i="1" s="1"/>
  <c r="L14" i="1" s="1"/>
  <c r="H18" i="1"/>
  <c r="I18" i="1"/>
  <c r="J18" i="1" s="1"/>
  <c r="K18" i="1" s="1"/>
  <c r="L18" i="1" s="1"/>
  <c r="H19" i="1"/>
  <c r="I19" i="1"/>
  <c r="J19" i="1" s="1"/>
  <c r="K19" i="1" s="1"/>
  <c r="L19" i="1" s="1"/>
  <c r="H22" i="1"/>
  <c r="I22" i="1"/>
  <c r="J22" i="1" s="1"/>
  <c r="K22" i="1" s="1"/>
  <c r="L22" i="1" s="1"/>
  <c r="H8" i="1"/>
  <c r="I8" i="1"/>
  <c r="J8" i="1" s="1"/>
  <c r="K8" i="1" s="1"/>
  <c r="L8" i="1" s="1"/>
  <c r="H11" i="1"/>
  <c r="I11" i="1"/>
  <c r="J11" i="1" s="1"/>
  <c r="K11" i="1" s="1"/>
  <c r="L11" i="1" s="1"/>
  <c r="H9" i="1"/>
  <c r="I9" i="1"/>
  <c r="J9" i="1" s="1"/>
  <c r="K9" i="1" s="1"/>
  <c r="L9" i="1" s="1"/>
  <c r="H10" i="1"/>
  <c r="I10" i="1"/>
  <c r="J10" i="1" s="1"/>
  <c r="K10" i="1" s="1"/>
  <c r="L10" i="1" s="1"/>
  <c r="H12" i="1"/>
  <c r="I12" i="1"/>
  <c r="J12" i="1" s="1"/>
  <c r="K12" i="1" s="1"/>
  <c r="L12" i="1" s="1"/>
  <c r="M67" i="1" l="1"/>
  <c r="N67" i="1" s="1"/>
  <c r="O67" i="1" s="1"/>
  <c r="P67" i="1" s="1"/>
  <c r="M62" i="1"/>
  <c r="N62" i="1" s="1"/>
  <c r="O62" i="1" s="1"/>
  <c r="P62" i="1" s="1"/>
  <c r="M64" i="1"/>
  <c r="N64" i="1" s="1"/>
  <c r="O64" i="1" s="1"/>
  <c r="P64" i="1" s="1"/>
  <c r="M50" i="1"/>
  <c r="N50" i="1" s="1"/>
  <c r="O50" i="1" s="1"/>
  <c r="P50" i="1" s="1"/>
  <c r="M56" i="1"/>
  <c r="N56" i="1" s="1"/>
  <c r="O56" i="1" s="1"/>
  <c r="P56" i="1" s="1"/>
  <c r="M70" i="1"/>
  <c r="N70" i="1" s="1"/>
  <c r="O70" i="1" s="1"/>
  <c r="P70" i="1" s="1"/>
  <c r="M57" i="1"/>
  <c r="N57" i="1" s="1"/>
  <c r="O57" i="1" s="1"/>
  <c r="P57" i="1" s="1"/>
  <c r="M47" i="1"/>
  <c r="N47" i="1" s="1"/>
  <c r="O47" i="1" s="1"/>
  <c r="P47" i="1" s="1"/>
  <c r="M51" i="1"/>
  <c r="N51" i="1" s="1"/>
  <c r="O51" i="1" s="1"/>
  <c r="P51" i="1" s="1"/>
  <c r="M43" i="1"/>
  <c r="N43" i="1" s="1"/>
  <c r="O43" i="1" s="1"/>
  <c r="P43" i="1" s="1"/>
  <c r="M54" i="1"/>
  <c r="N54" i="1" s="1"/>
  <c r="O54" i="1" s="1"/>
  <c r="P54" i="1" s="1"/>
  <c r="M52" i="1"/>
  <c r="N52" i="1" s="1"/>
  <c r="O52" i="1" s="1"/>
  <c r="P52" i="1" s="1"/>
  <c r="M45" i="1"/>
  <c r="N45" i="1" s="1"/>
  <c r="O45" i="1" s="1"/>
  <c r="P45" i="1" s="1"/>
  <c r="M46" i="1"/>
  <c r="N46" i="1" s="1"/>
  <c r="O46" i="1" s="1"/>
  <c r="P46" i="1" s="1"/>
  <c r="M59" i="1"/>
  <c r="N59" i="1" s="1"/>
  <c r="O59" i="1" s="1"/>
  <c r="P59" i="1" s="1"/>
  <c r="M60" i="1"/>
  <c r="N60" i="1" s="1"/>
  <c r="O60" i="1" s="1"/>
  <c r="P60" i="1" s="1"/>
  <c r="M65" i="1"/>
  <c r="N65" i="1" s="1"/>
  <c r="O65" i="1" s="1"/>
  <c r="P65" i="1" s="1"/>
  <c r="M68" i="1"/>
  <c r="N68" i="1" s="1"/>
  <c r="O68" i="1" s="1"/>
  <c r="P68" i="1" s="1"/>
  <c r="M69" i="1"/>
  <c r="N69" i="1" s="1"/>
  <c r="O69" i="1" s="1"/>
  <c r="P69" i="1" s="1"/>
  <c r="M53" i="1"/>
  <c r="N53" i="1" s="1"/>
  <c r="O53" i="1" s="1"/>
  <c r="P53" i="1" s="1"/>
  <c r="M66" i="1"/>
  <c r="N66" i="1" s="1"/>
  <c r="O66" i="1" s="1"/>
  <c r="P66" i="1" s="1"/>
  <c r="M63" i="1"/>
  <c r="N63" i="1" s="1"/>
  <c r="O63" i="1" s="1"/>
  <c r="P63" i="1" s="1"/>
  <c r="M55" i="1"/>
  <c r="N55" i="1" s="1"/>
  <c r="O55" i="1" s="1"/>
  <c r="P55" i="1" s="1"/>
  <c r="M61" i="1"/>
  <c r="N61" i="1" s="1"/>
  <c r="O61" i="1" s="1"/>
  <c r="P61" i="1" s="1"/>
  <c r="M30" i="1"/>
  <c r="N30" i="1" s="1"/>
  <c r="O30" i="1" s="1"/>
  <c r="P30" i="1" s="1"/>
  <c r="M37" i="1"/>
  <c r="N37" i="1" s="1"/>
  <c r="O37" i="1" s="1"/>
  <c r="P37" i="1" s="1"/>
  <c r="M35" i="1"/>
  <c r="N35" i="1" s="1"/>
  <c r="O35" i="1" s="1"/>
  <c r="P35" i="1" s="1"/>
  <c r="M49" i="1"/>
  <c r="N49" i="1" s="1"/>
  <c r="O49" i="1" s="1"/>
  <c r="P49" i="1" s="1"/>
  <c r="M48" i="1"/>
  <c r="N48" i="1" s="1"/>
  <c r="O48" i="1" s="1"/>
  <c r="P48" i="1" s="1"/>
  <c r="M26" i="1"/>
  <c r="N26" i="1" s="1"/>
  <c r="O26" i="1" s="1"/>
  <c r="P26" i="1" s="1"/>
  <c r="M33" i="1"/>
  <c r="N33" i="1" s="1"/>
  <c r="O33" i="1" s="1"/>
  <c r="P33" i="1" s="1"/>
  <c r="M34" i="1"/>
  <c r="N34" i="1" s="1"/>
  <c r="O34" i="1" s="1"/>
  <c r="P34" i="1" s="1"/>
  <c r="M40" i="1"/>
  <c r="N40" i="1" s="1"/>
  <c r="O40" i="1" s="1"/>
  <c r="P40" i="1" s="1"/>
  <c r="M44" i="1"/>
  <c r="N44" i="1" s="1"/>
  <c r="O44" i="1" s="1"/>
  <c r="P44" i="1" s="1"/>
  <c r="M27" i="1"/>
  <c r="N27" i="1" s="1"/>
  <c r="O27" i="1" s="1"/>
  <c r="P27" i="1" s="1"/>
  <c r="M36" i="1"/>
  <c r="N36" i="1" s="1"/>
  <c r="O36" i="1" s="1"/>
  <c r="P36" i="1" s="1"/>
  <c r="M32" i="1"/>
  <c r="N32" i="1" s="1"/>
  <c r="O32" i="1" s="1"/>
  <c r="P32" i="1" s="1"/>
  <c r="M42" i="1"/>
  <c r="N42" i="1" s="1"/>
  <c r="O42" i="1" s="1"/>
  <c r="P42" i="1" s="1"/>
  <c r="M29" i="1"/>
  <c r="N29" i="1" s="1"/>
  <c r="O29" i="1" s="1"/>
  <c r="P29" i="1" s="1"/>
  <c r="M38" i="1"/>
  <c r="N38" i="1" s="1"/>
  <c r="O38" i="1" s="1"/>
  <c r="P38" i="1" s="1"/>
  <c r="M39" i="1"/>
  <c r="N39" i="1" s="1"/>
  <c r="O39" i="1" s="1"/>
  <c r="P39" i="1" s="1"/>
  <c r="M24" i="1"/>
  <c r="N24" i="1" s="1"/>
  <c r="O24" i="1" s="1"/>
  <c r="P24" i="1" s="1"/>
  <c r="M25" i="1"/>
  <c r="N25" i="1" s="1"/>
  <c r="O25" i="1" s="1"/>
  <c r="P25" i="1" s="1"/>
  <c r="M28" i="1"/>
  <c r="N28" i="1" s="1"/>
  <c r="O28" i="1" s="1"/>
  <c r="P28" i="1" s="1"/>
  <c r="M22" i="1"/>
  <c r="N22" i="1" s="1"/>
  <c r="O22" i="1" s="1"/>
  <c r="P22" i="1" s="1"/>
  <c r="M21" i="1"/>
  <c r="N21" i="1" s="1"/>
  <c r="O21" i="1" s="1"/>
  <c r="P21" i="1" s="1"/>
  <c r="M20" i="1"/>
  <c r="N20" i="1" s="1"/>
  <c r="O20" i="1" s="1"/>
  <c r="P20" i="1" s="1"/>
  <c r="M16" i="1"/>
  <c r="N16" i="1" s="1"/>
  <c r="O16" i="1" s="1"/>
  <c r="P16" i="1" s="1"/>
  <c r="M19" i="1"/>
  <c r="N19" i="1" s="1"/>
  <c r="O19" i="1" s="1"/>
  <c r="P19" i="1" s="1"/>
  <c r="M14" i="1"/>
  <c r="N14" i="1" s="1"/>
  <c r="O14" i="1" s="1"/>
  <c r="P14" i="1" s="1"/>
  <c r="M15" i="1"/>
  <c r="N15" i="1" s="1"/>
  <c r="O15" i="1" s="1"/>
  <c r="P15" i="1" s="1"/>
  <c r="M17" i="1"/>
  <c r="N17" i="1" s="1"/>
  <c r="O17" i="1" s="1"/>
  <c r="P17" i="1" s="1"/>
  <c r="M18" i="1"/>
  <c r="N18" i="1" s="1"/>
  <c r="O18" i="1" s="1"/>
  <c r="P18" i="1" s="1"/>
  <c r="M10" i="1"/>
  <c r="N10" i="1" s="1"/>
  <c r="O10" i="1" s="1"/>
  <c r="P10" i="1" s="1"/>
  <c r="M12" i="1"/>
  <c r="N12" i="1" s="1"/>
  <c r="O12" i="1" s="1"/>
  <c r="P12" i="1" s="1"/>
  <c r="M11" i="1"/>
  <c r="N11" i="1" s="1"/>
  <c r="O11" i="1" s="1"/>
  <c r="P11" i="1" s="1"/>
  <c r="M8" i="1"/>
  <c r="N8" i="1" s="1"/>
  <c r="O8" i="1" s="1"/>
  <c r="P8" i="1" s="1"/>
  <c r="M9" i="1"/>
  <c r="N9" i="1" s="1"/>
  <c r="O9" i="1" s="1"/>
  <c r="P9" i="1" s="1"/>
  <c r="Q53" i="1" l="1"/>
  <c r="R53" i="1" s="1"/>
  <c r="S53" i="1" s="1"/>
  <c r="Q65" i="1"/>
  <c r="R65" i="1" s="1"/>
  <c r="S65" i="1" s="1"/>
  <c r="Q64" i="1"/>
  <c r="R64" i="1" s="1"/>
  <c r="S64" i="1" s="1"/>
  <c r="Q63" i="1"/>
  <c r="R63" i="1" s="1"/>
  <c r="S63" i="1" s="1"/>
  <c r="Q51" i="1"/>
  <c r="R51" i="1" s="1"/>
  <c r="S51" i="1" s="1"/>
  <c r="Q56" i="1"/>
  <c r="R56" i="1" s="1"/>
  <c r="S56" i="1" s="1"/>
  <c r="Q46" i="1"/>
  <c r="R46" i="1" s="1"/>
  <c r="S46" i="1" s="1"/>
  <c r="Q45" i="1"/>
  <c r="R45" i="1" s="1"/>
  <c r="S45" i="1" s="1"/>
  <c r="Q52" i="1"/>
  <c r="R52" i="1" s="1"/>
  <c r="S52" i="1" s="1"/>
  <c r="Q70" i="1"/>
  <c r="R70" i="1" s="1"/>
  <c r="S70" i="1" s="1"/>
  <c r="Q50" i="1"/>
  <c r="R50" i="1" s="1"/>
  <c r="S50" i="1" s="1"/>
  <c r="Q69" i="1"/>
  <c r="R69" i="1" s="1"/>
  <c r="S69" i="1" s="1"/>
  <c r="Q61" i="1"/>
  <c r="R61" i="1" s="1"/>
  <c r="S61" i="1" s="1"/>
  <c r="Q66" i="1"/>
  <c r="R66" i="1" s="1"/>
  <c r="S66" i="1" s="1"/>
  <c r="Q59" i="1"/>
  <c r="R59" i="1" s="1"/>
  <c r="S59" i="1" s="1"/>
  <c r="Q57" i="1"/>
  <c r="R57" i="1" s="1"/>
  <c r="S57" i="1" s="1"/>
  <c r="Q60" i="1"/>
  <c r="R60" i="1" s="1"/>
  <c r="S60" i="1" s="1"/>
  <c r="Q54" i="1"/>
  <c r="R54" i="1" s="1"/>
  <c r="S54" i="1" s="1"/>
  <c r="Q67" i="1"/>
  <c r="R67" i="1" s="1"/>
  <c r="S67" i="1" s="1"/>
  <c r="Q47" i="1"/>
  <c r="R47" i="1" s="1"/>
  <c r="S47" i="1" s="1"/>
  <c r="Q43" i="1"/>
  <c r="R43" i="1" s="1"/>
  <c r="S43" i="1" s="1"/>
  <c r="Q62" i="1"/>
  <c r="R62" i="1" s="1"/>
  <c r="S62" i="1" s="1"/>
  <c r="Q68" i="1"/>
  <c r="R68" i="1" s="1"/>
  <c r="S68" i="1" s="1"/>
  <c r="Q55" i="1"/>
  <c r="R55" i="1" s="1"/>
  <c r="S55" i="1" s="1"/>
  <c r="Q25" i="1"/>
  <c r="R25" i="1" s="1"/>
  <c r="S25" i="1" s="1"/>
  <c r="Q35" i="1"/>
  <c r="R35" i="1" s="1"/>
  <c r="S35" i="1" s="1"/>
  <c r="Q26" i="1"/>
  <c r="R26" i="1" s="1"/>
  <c r="S26" i="1" s="1"/>
  <c r="Q30" i="1"/>
  <c r="R30" i="1" s="1"/>
  <c r="S30" i="1" s="1"/>
  <c r="Q39" i="1"/>
  <c r="R39" i="1" s="1"/>
  <c r="S39" i="1" s="1"/>
  <c r="Q42" i="1"/>
  <c r="R42" i="1" s="1"/>
  <c r="S42" i="1" s="1"/>
  <c r="Q48" i="1"/>
  <c r="R48" i="1" s="1"/>
  <c r="S48" i="1" s="1"/>
  <c r="Q34" i="1"/>
  <c r="R34" i="1" s="1"/>
  <c r="S34" i="1" s="1"/>
  <c r="Q36" i="1"/>
  <c r="R36" i="1" s="1"/>
  <c r="S36" i="1" s="1"/>
  <c r="Q37" i="1"/>
  <c r="R37" i="1" s="1"/>
  <c r="S37" i="1" s="1"/>
  <c r="Q38" i="1"/>
  <c r="R38" i="1" s="1"/>
  <c r="S38" i="1" s="1"/>
  <c r="Q28" i="1"/>
  <c r="R28" i="1" s="1"/>
  <c r="S28" i="1" s="1"/>
  <c r="Q32" i="1"/>
  <c r="R32" i="1" s="1"/>
  <c r="S32" i="1" s="1"/>
  <c r="Q24" i="1"/>
  <c r="R24" i="1" s="1"/>
  <c r="S24" i="1" s="1"/>
  <c r="Q49" i="1"/>
  <c r="R49" i="1" s="1"/>
  <c r="S49" i="1" s="1"/>
  <c r="Q29" i="1"/>
  <c r="R29" i="1" s="1"/>
  <c r="S29" i="1" s="1"/>
  <c r="Q40" i="1"/>
  <c r="R40" i="1" s="1"/>
  <c r="S40" i="1" s="1"/>
  <c r="Q27" i="1"/>
  <c r="R27" i="1" s="1"/>
  <c r="S27" i="1" s="1"/>
  <c r="Q44" i="1"/>
  <c r="R44" i="1" s="1"/>
  <c r="S44" i="1" s="1"/>
  <c r="Q33" i="1"/>
  <c r="R33" i="1" s="1"/>
  <c r="S33" i="1" s="1"/>
  <c r="Q16" i="1"/>
  <c r="R16" i="1" s="1"/>
  <c r="S16" i="1" s="1"/>
  <c r="Q14" i="1"/>
  <c r="R14" i="1" s="1"/>
  <c r="S14" i="1" s="1"/>
  <c r="Q20" i="1"/>
  <c r="R20" i="1" s="1"/>
  <c r="S20" i="1" s="1"/>
  <c r="Q18" i="1"/>
  <c r="R18" i="1" s="1"/>
  <c r="S18" i="1" s="1"/>
  <c r="Q22" i="1"/>
  <c r="R22" i="1" s="1"/>
  <c r="S22" i="1" s="1"/>
  <c r="Q15" i="1"/>
  <c r="R15" i="1" s="1"/>
  <c r="S15" i="1" s="1"/>
  <c r="Q21" i="1"/>
  <c r="R21" i="1" s="1"/>
  <c r="S21" i="1" s="1"/>
  <c r="Q19" i="1"/>
  <c r="R19" i="1" s="1"/>
  <c r="S19" i="1" s="1"/>
  <c r="Q17" i="1"/>
  <c r="R17" i="1" s="1"/>
  <c r="S17" i="1" s="1"/>
  <c r="Q9" i="1"/>
  <c r="R9" i="1" s="1"/>
  <c r="S9" i="1" s="1"/>
  <c r="Q10" i="1"/>
  <c r="R10" i="1" s="1"/>
  <c r="S10" i="1" s="1"/>
  <c r="Q11" i="1"/>
  <c r="R11" i="1" s="1"/>
  <c r="S11" i="1" s="1"/>
  <c r="Q12" i="1"/>
  <c r="R12" i="1" s="1"/>
  <c r="S12" i="1" s="1"/>
  <c r="Q8" i="1"/>
  <c r="R8" i="1" s="1"/>
  <c r="S8" i="1" s="1"/>
</calcChain>
</file>

<file path=xl/sharedStrings.xml><?xml version="1.0" encoding="utf-8"?>
<sst xmlns="http://schemas.openxmlformats.org/spreadsheetml/2006/main" count="135" uniqueCount="78">
  <si>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</si>
  <si>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</si>
  <si>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</si>
  <si>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</si>
  <si>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</si>
  <si>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</si>
  <si>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</si>
  <si>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</si>
  <si>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</si>
  <si>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</si>
  <si>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</si>
  <si>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</si>
  <si>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</si>
  <si>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</si>
  <si>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</si>
  <si>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</si>
  <si>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</si>
  <si>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</si>
  <si>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</si>
  <si>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Geraldton</t>
  </si>
  <si>
    <t xml:space="preserve">Be Seated           </t>
  </si>
  <si>
    <t xml:space="preserve">Roey Clam           </t>
  </si>
  <si>
    <t xml:space="preserve">Grace Du Roi        </t>
  </si>
  <si>
    <t xml:space="preserve">Time Stands Still   </t>
  </si>
  <si>
    <t xml:space="preserve">Miette Star         </t>
  </si>
  <si>
    <t xml:space="preserve">Colour Me Son       </t>
  </si>
  <si>
    <t xml:space="preserve">Bobalong Bob        </t>
  </si>
  <si>
    <t xml:space="preserve">Brisance            </t>
  </si>
  <si>
    <t xml:space="preserve">Leroy The Sepoy     </t>
  </si>
  <si>
    <t xml:space="preserve">Royal Encounter     </t>
  </si>
  <si>
    <t xml:space="preserve">Wojtek              </t>
  </si>
  <si>
    <t xml:space="preserve">What Shout          </t>
  </si>
  <si>
    <t xml:space="preserve">Hillside Roulette   </t>
  </si>
  <si>
    <t xml:space="preserve">Cyclone Pia         </t>
  </si>
  <si>
    <t xml:space="preserve">The Singing Tiger   </t>
  </si>
  <si>
    <t xml:space="preserve">Dark Peak           </t>
  </si>
  <si>
    <t xml:space="preserve">Admiral Husson      </t>
  </si>
  <si>
    <t xml:space="preserve">Choix De Lace       </t>
  </si>
  <si>
    <t xml:space="preserve">Fascination         </t>
  </si>
  <si>
    <t xml:space="preserve">World Ruler         </t>
  </si>
  <si>
    <t xml:space="preserve">Rome                </t>
  </si>
  <si>
    <t xml:space="preserve">Northern Ruler      </t>
  </si>
  <si>
    <t xml:space="preserve">Mystery Man         </t>
  </si>
  <si>
    <t xml:space="preserve">Finest Clobber      </t>
  </si>
  <si>
    <t xml:space="preserve">Glass Off           </t>
  </si>
  <si>
    <t xml:space="preserve">Primative           </t>
  </si>
  <si>
    <t xml:space="preserve">Yes Miss Jane       </t>
  </si>
  <si>
    <t xml:space="preserve">Mystic Love         </t>
  </si>
  <si>
    <t xml:space="preserve">Sofias Symphony     </t>
  </si>
  <si>
    <t xml:space="preserve">Rebel Tail          </t>
  </si>
  <si>
    <t xml:space="preserve">What About Moses    </t>
  </si>
  <si>
    <t xml:space="preserve">Annas Boy           </t>
  </si>
  <si>
    <t xml:space="preserve">Arabian Riches      </t>
  </si>
  <si>
    <t xml:space="preserve">Johnny Angel        </t>
  </si>
  <si>
    <t xml:space="preserve">Sly As A Fox        </t>
  </si>
  <si>
    <t xml:space="preserve">Ziera               </t>
  </si>
  <si>
    <t xml:space="preserve">Ebony Magi          </t>
  </si>
  <si>
    <t xml:space="preserve">Doowahdiddy         </t>
  </si>
  <si>
    <t xml:space="preserve">Aurman Zou          </t>
  </si>
  <si>
    <t xml:space="preserve">Carolina Reaper     </t>
  </si>
  <si>
    <t xml:space="preserve">Fandazzle           </t>
  </si>
  <si>
    <t xml:space="preserve">Royal Gap           </t>
  </si>
  <si>
    <t xml:space="preserve">Top Pocket          </t>
  </si>
  <si>
    <t xml:space="preserve">Red Epic            </t>
  </si>
  <si>
    <t xml:space="preserve">Art Admirer         </t>
  </si>
  <si>
    <t xml:space="preserve">Alluring            </t>
  </si>
  <si>
    <t xml:space="preserve">Mycroft             </t>
  </si>
  <si>
    <t xml:space="preserve">Human Nature        </t>
  </si>
  <si>
    <t xml:space="preserve">Vital Blast         </t>
  </si>
  <si>
    <t xml:space="preserve">Corn Cob            </t>
  </si>
  <si>
    <t xml:space="preserve">Red Publisher       </t>
  </si>
  <si>
    <t xml:space="preserve">Speeding Comet      </t>
  </si>
  <si>
    <t xml:space="preserve">Jupiter Rising      </t>
  </si>
  <si>
    <t xml:space="preserve">Minus Looks         </t>
  </si>
  <si>
    <t xml:space="preserve">Ouqba Ted           </t>
  </si>
  <si>
    <t xml:space="preserve">Delago Dehero       </t>
  </si>
  <si>
    <t xml:space="preserve">Sun Power           </t>
  </si>
  <si>
    <t xml:space="preserve">Three Sessions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</si>
</sst>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38100</xdr:colOff>
      <xdr:row>5</xdr:row>
      <xdr:rowOff>141929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4D7602C-0273-61C6-5AD6-D2524F4D2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37960" cy="1056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70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X17" sqref="X17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4.77734375" style="9" bestFit="1" customWidth="1"/>
    <col min="4" max="4" width="6.44140625" style="9" bestFit="1" customWidth="1"/>
    <col min="5" max="5" width="6.33203125" style="9" bestFit="1" customWidth="1"/>
    <col min="6" max="6" width="24.5546875" style="9" bestFit="1" customWidth="1"/>
    <col min="7" max="7" width="12.44140625" style="10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3.77734375" style="12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9</v>
      </c>
      <c r="B8" s="5">
        <v>0.6958333333333333</v>
      </c>
      <c r="C8" s="1" t="s">
        <v>19</v>
      </c>
      <c r="D8" s="1">
        <v>1</v>
      </c>
      <c r="E8" s="1">
        <v>1</v>
      </c>
      <c r="F8" s="1" t="s">
        <v>20</v>
      </c>
      <c r="G8" s="1">
        <v>70.180000000000007</v>
      </c>
      <c r="H8" s="1">
        <f>1+COUNTIFS(A:A,A8,G:G,"&gt;"&amp;G8)</f>
        <v>1</v>
      </c>
      <c r="I8" s="2">
        <f>AVERAGEIF(A:A,A8,G:G)</f>
        <v>51.17</v>
      </c>
      <c r="J8" s="2">
        <f t="shared" ref="J8:J12" si="0">G8-I8</f>
        <v>19.010000000000005</v>
      </c>
      <c r="K8" s="2">
        <f t="shared" ref="K8:K12" si="1">90+J8</f>
        <v>109.01</v>
      </c>
      <c r="L8" s="2">
        <f t="shared" ref="L8:L12" si="2">EXP(0.06*K8)</f>
        <v>692.70207461982397</v>
      </c>
      <c r="M8" s="2">
        <f>SUMIF(A:A,A8,L:L)</f>
        <v>1367.9503970733469</v>
      </c>
      <c r="N8" s="3">
        <f t="shared" ref="N8:N12" si="3">L8/M8</f>
        <v>0.50637952670054498</v>
      </c>
      <c r="O8" s="6">
        <f t="shared" ref="O8:O12" si="4">1/N8</f>
        <v>1.9748033782403782</v>
      </c>
      <c r="P8" s="3">
        <f t="shared" ref="P8:P12" si="5">IF(O8&gt;21,"",N8)</f>
        <v>0.50637952670054498</v>
      </c>
      <c r="Q8" s="3">
        <f>IF(ISNUMBER(P8),SUMIF(A:A,A8,P:P),"")</f>
        <v>1</v>
      </c>
      <c r="R8" s="3">
        <f t="shared" ref="R8:R12" si="6">IFERROR(P8*(1/Q8),"")</f>
        <v>0.50637952670054498</v>
      </c>
      <c r="S8" s="7">
        <f t="shared" ref="S8:S12" si="7">IFERROR(1/R8,"")</f>
        <v>1.9748033782403782</v>
      </c>
    </row>
    <row r="9" spans="1:19" x14ac:dyDescent="0.3">
      <c r="A9" s="1">
        <v>9</v>
      </c>
      <c r="B9" s="5">
        <v>0.6958333333333333</v>
      </c>
      <c r="C9" s="1" t="s">
        <v>19</v>
      </c>
      <c r="D9" s="1">
        <v>1</v>
      </c>
      <c r="E9" s="1">
        <v>3</v>
      </c>
      <c r="F9" s="1" t="s">
        <v>22</v>
      </c>
      <c r="G9" s="1">
        <v>50.24</v>
      </c>
      <c r="H9" s="1">
        <f>1+COUNTIFS(A:A,A9,G:G,"&gt;"&amp;G9)</f>
        <v>2</v>
      </c>
      <c r="I9" s="2">
        <f>AVERAGEIF(A:A,A9,G:G)</f>
        <v>51.17</v>
      </c>
      <c r="J9" s="2">
        <f t="shared" si="0"/>
        <v>-0.92999999999999972</v>
      </c>
      <c r="K9" s="2">
        <f t="shared" si="1"/>
        <v>89.07</v>
      </c>
      <c r="L9" s="2">
        <f t="shared" si="2"/>
        <v>209.39030533183569</v>
      </c>
      <c r="M9" s="2">
        <f>SUMIF(A:A,A9,L:L)</f>
        <v>1367.9503970733469</v>
      </c>
      <c r="N9" s="3">
        <f t="shared" si="3"/>
        <v>0.15306863887741434</v>
      </c>
      <c r="O9" s="6">
        <f t="shared" si="4"/>
        <v>6.5330168696466568</v>
      </c>
      <c r="P9" s="3">
        <f t="shared" si="5"/>
        <v>0.15306863887741434</v>
      </c>
      <c r="Q9" s="3">
        <f>IF(ISNUMBER(P9),SUMIF(A:A,A9,P:P),"")</f>
        <v>1</v>
      </c>
      <c r="R9" s="3">
        <f t="shared" si="6"/>
        <v>0.15306863887741434</v>
      </c>
      <c r="S9" s="7">
        <f t="shared" si="7"/>
        <v>6.5330168696466568</v>
      </c>
    </row>
    <row r="10" spans="1:19" x14ac:dyDescent="0.3">
      <c r="A10" s="1">
        <v>9</v>
      </c>
      <c r="B10" s="5">
        <v>0.6958333333333333</v>
      </c>
      <c r="C10" s="1" t="s">
        <v>19</v>
      </c>
      <c r="D10" s="1">
        <v>1</v>
      </c>
      <c r="E10" s="1">
        <v>5</v>
      </c>
      <c r="F10" s="1" t="s">
        <v>23</v>
      </c>
      <c r="G10" s="1">
        <v>47.23</v>
      </c>
      <c r="H10" s="1">
        <f>1+COUNTIFS(A:A,A10,G:G,"&gt;"&amp;G10)</f>
        <v>3</v>
      </c>
      <c r="I10" s="2">
        <f>AVERAGEIF(A:A,A10,G:G)</f>
        <v>51.17</v>
      </c>
      <c r="J10" s="2">
        <f t="shared" si="0"/>
        <v>-3.9400000000000048</v>
      </c>
      <c r="K10" s="2">
        <f t="shared" si="1"/>
        <v>86.06</v>
      </c>
      <c r="L10" s="2">
        <f t="shared" si="2"/>
        <v>174.79257758648401</v>
      </c>
      <c r="M10" s="2">
        <f>SUMIF(A:A,A10,L:L)</f>
        <v>1367.9503970733469</v>
      </c>
      <c r="N10" s="3">
        <f t="shared" si="3"/>
        <v>0.12777698516001962</v>
      </c>
      <c r="O10" s="6">
        <f t="shared" si="4"/>
        <v>7.8261355027876478</v>
      </c>
      <c r="P10" s="3">
        <f t="shared" si="5"/>
        <v>0.12777698516001962</v>
      </c>
      <c r="Q10" s="3">
        <f>IF(ISNUMBER(P10),SUMIF(A:A,A10,P:P),"")</f>
        <v>1</v>
      </c>
      <c r="R10" s="3">
        <f t="shared" si="6"/>
        <v>0.12777698516001962</v>
      </c>
      <c r="S10" s="7">
        <f t="shared" si="7"/>
        <v>7.8261355027876478</v>
      </c>
    </row>
    <row r="11" spans="1:19" x14ac:dyDescent="0.3">
      <c r="A11" s="1">
        <v>9</v>
      </c>
      <c r="B11" s="5">
        <v>0.6958333333333333</v>
      </c>
      <c r="C11" s="1" t="s">
        <v>19</v>
      </c>
      <c r="D11" s="1">
        <v>1</v>
      </c>
      <c r="E11" s="1">
        <v>2</v>
      </c>
      <c r="F11" s="1" t="s">
        <v>21</v>
      </c>
      <c r="G11" s="1">
        <v>45.7</v>
      </c>
      <c r="H11" s="1">
        <f>1+COUNTIFS(A:A,A11,G:G,"&gt;"&amp;G11)</f>
        <v>4</v>
      </c>
      <c r="I11" s="2">
        <f>AVERAGEIF(A:A,A11,G:G)</f>
        <v>51.17</v>
      </c>
      <c r="J11" s="2">
        <f t="shared" si="0"/>
        <v>-5.4699999999999989</v>
      </c>
      <c r="K11" s="2">
        <f t="shared" si="1"/>
        <v>84.53</v>
      </c>
      <c r="L11" s="2">
        <f t="shared" si="2"/>
        <v>159.46109914971237</v>
      </c>
      <c r="M11" s="2">
        <f>SUMIF(A:A,A11,L:L)</f>
        <v>1367.9503970733469</v>
      </c>
      <c r="N11" s="3">
        <f t="shared" si="3"/>
        <v>0.11656935769810838</v>
      </c>
      <c r="O11" s="6">
        <f t="shared" si="4"/>
        <v>8.5785837697570795</v>
      </c>
      <c r="P11" s="3">
        <f t="shared" si="5"/>
        <v>0.11656935769810838</v>
      </c>
      <c r="Q11" s="3">
        <f>IF(ISNUMBER(P11),SUMIF(A:A,A11,P:P),"")</f>
        <v>1</v>
      </c>
      <c r="R11" s="3">
        <f t="shared" si="6"/>
        <v>0.11656935769810838</v>
      </c>
      <c r="S11" s="7">
        <f t="shared" si="7"/>
        <v>8.5785837697570795</v>
      </c>
    </row>
    <row r="12" spans="1:19" x14ac:dyDescent="0.3">
      <c r="A12" s="1">
        <v>9</v>
      </c>
      <c r="B12" s="5">
        <v>0.6958333333333333</v>
      </c>
      <c r="C12" s="1" t="s">
        <v>19</v>
      </c>
      <c r="D12" s="1">
        <v>1</v>
      </c>
      <c r="E12" s="1">
        <v>6</v>
      </c>
      <c r="F12" s="1" t="s">
        <v>24</v>
      </c>
      <c r="G12" s="1">
        <v>42.5</v>
      </c>
      <c r="H12" s="1">
        <f>1+COUNTIFS(A:A,A12,G:G,"&gt;"&amp;G12)</f>
        <v>5</v>
      </c>
      <c r="I12" s="2">
        <f>AVERAGEIF(A:A,A12,G:G)</f>
        <v>51.17</v>
      </c>
      <c r="J12" s="2">
        <f t="shared" si="0"/>
        <v>-8.6700000000000017</v>
      </c>
      <c r="K12" s="2">
        <f t="shared" si="1"/>
        <v>81.33</v>
      </c>
      <c r="L12" s="2">
        <f t="shared" si="2"/>
        <v>131.60434038549076</v>
      </c>
      <c r="M12" s="2">
        <f>SUMIF(A:A,A12,L:L)</f>
        <v>1367.9503970733469</v>
      </c>
      <c r="N12" s="3">
        <f t="shared" si="3"/>
        <v>9.6205491563912587E-2</v>
      </c>
      <c r="O12" s="6">
        <f t="shared" si="4"/>
        <v>10.394417031128269</v>
      </c>
      <c r="P12" s="3">
        <f t="shared" si="5"/>
        <v>9.6205491563912587E-2</v>
      </c>
      <c r="Q12" s="3">
        <f>IF(ISNUMBER(P12),SUMIF(A:A,A12,P:P),"")</f>
        <v>1</v>
      </c>
      <c r="R12" s="3">
        <f t="shared" si="6"/>
        <v>9.6205491563912587E-2</v>
      </c>
      <c r="S12" s="7">
        <f t="shared" si="7"/>
        <v>10.394417031128269</v>
      </c>
    </row>
    <row r="13" spans="1:19" x14ac:dyDescent="0.3">
      <c r="A13" s="1"/>
      <c r="B13" s="5"/>
      <c r="C13" s="1"/>
      <c r="D13" s="1"/>
      <c r="E13" s="1"/>
      <c r="F13" s="1"/>
      <c r="G13" s="1"/>
      <c r="H13" s="1"/>
      <c r="I13" s="2"/>
      <c r="J13" s="2"/>
      <c r="K13" s="2"/>
      <c r="L13" s="2"/>
      <c r="M13" s="2"/>
      <c r="N13" s="3"/>
      <c r="O13" s="6"/>
      <c r="P13" s="3"/>
      <c r="Q13" s="3"/>
      <c r="R13" s="3"/>
      <c r="S13" s="7"/>
    </row>
    <row r="14" spans="1:19" x14ac:dyDescent="0.3">
      <c r="A14" s="1">
        <v>15</v>
      </c>
      <c r="B14" s="5">
        <v>0.74444444444444446</v>
      </c>
      <c r="C14" s="1" t="s">
        <v>19</v>
      </c>
      <c r="D14" s="1">
        <v>3</v>
      </c>
      <c r="E14" s="1">
        <v>6</v>
      </c>
      <c r="F14" s="1" t="s">
        <v>30</v>
      </c>
      <c r="G14" s="1">
        <v>66.650000000000006</v>
      </c>
      <c r="H14" s="1">
        <f>1+COUNTIFS(A:A,A14,G:G,"&gt;"&amp;G14)</f>
        <v>1</v>
      </c>
      <c r="I14" s="2">
        <f>AVERAGEIF(A:A,A14,G:G)</f>
        <v>46.23</v>
      </c>
      <c r="J14" s="2">
        <f t="shared" ref="J14:J22" si="8">G14-I14</f>
        <v>20.420000000000009</v>
      </c>
      <c r="K14" s="2">
        <f t="shared" ref="K14:K22" si="9">90+J14</f>
        <v>110.42000000000002</v>
      </c>
      <c r="L14" s="2">
        <f t="shared" ref="L14:L22" si="10">EXP(0.06*K14)</f>
        <v>753.85496847216177</v>
      </c>
      <c r="M14" s="2">
        <f>SUMIF(A:A,A14,L:L)</f>
        <v>2847.6966719883912</v>
      </c>
      <c r="N14" s="3">
        <f t="shared" ref="N14:N22" si="11">L14/M14</f>
        <v>0.26472446166318198</v>
      </c>
      <c r="O14" s="6">
        <f t="shared" ref="O14:O22" si="12">1/N14</f>
        <v>3.7775126398116332</v>
      </c>
      <c r="P14" s="3">
        <f t="shared" ref="P14:P22" si="13">IF(O14&gt;21,"",N14)</f>
        <v>0.26472446166318198</v>
      </c>
      <c r="Q14" s="3">
        <f>IF(ISNUMBER(P14),SUMIF(A:A,A14,P:P),"")</f>
        <v>0.9603826567406003</v>
      </c>
      <c r="R14" s="3">
        <f t="shared" ref="R14:R22" si="14">IFERROR(P14*(1/Q14),"")</f>
        <v>0.27564477534571319</v>
      </c>
      <c r="S14" s="7">
        <f t="shared" ref="S14:S22" si="15">IFERROR(1/R14,"")</f>
        <v>3.6278576248934948</v>
      </c>
    </row>
    <row r="15" spans="1:19" x14ac:dyDescent="0.3">
      <c r="A15" s="1">
        <v>15</v>
      </c>
      <c r="B15" s="5">
        <v>0.74444444444444446</v>
      </c>
      <c r="C15" s="1" t="s">
        <v>19</v>
      </c>
      <c r="D15" s="1">
        <v>3</v>
      </c>
      <c r="E15" s="1">
        <v>3</v>
      </c>
      <c r="F15" s="1" t="s">
        <v>27</v>
      </c>
      <c r="G15" s="1">
        <v>63.97</v>
      </c>
      <c r="H15" s="1">
        <f>1+COUNTIFS(A:A,A15,G:G,"&gt;"&amp;G15)</f>
        <v>2</v>
      </c>
      <c r="I15" s="2">
        <f>AVERAGEIF(A:A,A15,G:G)</f>
        <v>46.23</v>
      </c>
      <c r="J15" s="2">
        <f t="shared" si="8"/>
        <v>17.740000000000002</v>
      </c>
      <c r="K15" s="2">
        <f t="shared" si="9"/>
        <v>107.74000000000001</v>
      </c>
      <c r="L15" s="2">
        <f t="shared" si="10"/>
        <v>641.87912041243851</v>
      </c>
      <c r="M15" s="2">
        <f>SUMIF(A:A,A15,L:L)</f>
        <v>2847.6966719883912</v>
      </c>
      <c r="N15" s="3">
        <f t="shared" si="11"/>
        <v>0.22540291131648138</v>
      </c>
      <c r="O15" s="6">
        <f t="shared" si="12"/>
        <v>4.4364999287694662</v>
      </c>
      <c r="P15" s="3">
        <f t="shared" si="13"/>
        <v>0.22540291131648138</v>
      </c>
      <c r="Q15" s="3">
        <f>IF(ISNUMBER(P15),SUMIF(A:A,A15,P:P),"")</f>
        <v>0.9603826567406003</v>
      </c>
      <c r="R15" s="3">
        <f t="shared" si="14"/>
        <v>0.23470114722965346</v>
      </c>
      <c r="S15" s="7">
        <f t="shared" si="15"/>
        <v>4.2607375882211045</v>
      </c>
    </row>
    <row r="16" spans="1:19" x14ac:dyDescent="0.3">
      <c r="A16" s="1">
        <v>15</v>
      </c>
      <c r="B16" s="5">
        <v>0.74444444444444446</v>
      </c>
      <c r="C16" s="1" t="s">
        <v>19</v>
      </c>
      <c r="D16" s="1">
        <v>3</v>
      </c>
      <c r="E16" s="1">
        <v>4</v>
      </c>
      <c r="F16" s="1" t="s">
        <v>28</v>
      </c>
      <c r="G16" s="1">
        <v>58.93</v>
      </c>
      <c r="H16" s="1">
        <f>1+COUNTIFS(A:A,A16,G:G,"&gt;"&amp;G16)</f>
        <v>3</v>
      </c>
      <c r="I16" s="2">
        <f>AVERAGEIF(A:A,A16,G:G)</f>
        <v>46.23</v>
      </c>
      <c r="J16" s="2">
        <f t="shared" si="8"/>
        <v>12.700000000000003</v>
      </c>
      <c r="K16" s="2">
        <f t="shared" si="9"/>
        <v>102.7</v>
      </c>
      <c r="L16" s="2">
        <f t="shared" si="10"/>
        <v>474.37587847220721</v>
      </c>
      <c r="M16" s="2">
        <f>SUMIF(A:A,A16,L:L)</f>
        <v>2847.6966719883912</v>
      </c>
      <c r="N16" s="3">
        <f t="shared" si="11"/>
        <v>0.16658230602242352</v>
      </c>
      <c r="O16" s="6">
        <f t="shared" si="12"/>
        <v>6.00303852118238</v>
      </c>
      <c r="P16" s="3">
        <f t="shared" si="13"/>
        <v>0.16658230602242352</v>
      </c>
      <c r="Q16" s="3">
        <f>IF(ISNUMBER(P16),SUMIF(A:A,A16,P:P),"")</f>
        <v>0.9603826567406003</v>
      </c>
      <c r="R16" s="3">
        <f t="shared" si="14"/>
        <v>0.17345409650334562</v>
      </c>
      <c r="S16" s="7">
        <f t="shared" si="15"/>
        <v>5.7652140834892984</v>
      </c>
    </row>
    <row r="17" spans="1:19" x14ac:dyDescent="0.3">
      <c r="A17" s="1">
        <v>15</v>
      </c>
      <c r="B17" s="5">
        <v>0.74444444444444446</v>
      </c>
      <c r="C17" s="1" t="s">
        <v>19</v>
      </c>
      <c r="D17" s="1">
        <v>3</v>
      </c>
      <c r="E17" s="1">
        <v>1</v>
      </c>
      <c r="F17" s="1" t="s">
        <v>25</v>
      </c>
      <c r="G17" s="1">
        <v>51.94</v>
      </c>
      <c r="H17" s="1">
        <f>1+COUNTIFS(A:A,A17,G:G,"&gt;"&amp;G17)</f>
        <v>4</v>
      </c>
      <c r="I17" s="2">
        <f>AVERAGEIF(A:A,A17,G:G)</f>
        <v>46.23</v>
      </c>
      <c r="J17" s="2">
        <f t="shared" si="8"/>
        <v>5.7100000000000009</v>
      </c>
      <c r="K17" s="2">
        <f t="shared" si="9"/>
        <v>95.710000000000008</v>
      </c>
      <c r="L17" s="2">
        <f t="shared" si="10"/>
        <v>311.8742307594577</v>
      </c>
      <c r="M17" s="2">
        <f>SUMIF(A:A,A17,L:L)</f>
        <v>2847.6966719883912</v>
      </c>
      <c r="N17" s="3">
        <f t="shared" si="11"/>
        <v>0.10951806553950598</v>
      </c>
      <c r="O17" s="6">
        <f t="shared" si="12"/>
        <v>9.1309136540516622</v>
      </c>
      <c r="P17" s="3">
        <f t="shared" si="13"/>
        <v>0.10951806553950598</v>
      </c>
      <c r="Q17" s="3">
        <f>IF(ISNUMBER(P17),SUMIF(A:A,A17,P:P),"")</f>
        <v>0.9603826567406003</v>
      </c>
      <c r="R17" s="3">
        <f t="shared" si="14"/>
        <v>0.1140358634871588</v>
      </c>
      <c r="S17" s="7">
        <f t="shared" si="15"/>
        <v>8.7691711135471575</v>
      </c>
    </row>
    <row r="18" spans="1:19" x14ac:dyDescent="0.3">
      <c r="A18" s="1">
        <v>15</v>
      </c>
      <c r="B18" s="5">
        <v>0.74444444444444446</v>
      </c>
      <c r="C18" s="1" t="s">
        <v>19</v>
      </c>
      <c r="D18" s="1">
        <v>3</v>
      </c>
      <c r="E18" s="1">
        <v>8</v>
      </c>
      <c r="F18" s="1" t="s">
        <v>31</v>
      </c>
      <c r="G18" s="1">
        <v>44.53</v>
      </c>
      <c r="H18" s="1">
        <f>1+COUNTIFS(A:A,A18,G:G,"&gt;"&amp;G18)</f>
        <v>5</v>
      </c>
      <c r="I18" s="2">
        <f>AVERAGEIF(A:A,A18,G:G)</f>
        <v>46.23</v>
      </c>
      <c r="J18" s="2">
        <f t="shared" si="8"/>
        <v>-1.6999999999999957</v>
      </c>
      <c r="K18" s="2">
        <f t="shared" si="9"/>
        <v>88.300000000000011</v>
      </c>
      <c r="L18" s="2">
        <f t="shared" si="10"/>
        <v>199.93653676147983</v>
      </c>
      <c r="M18" s="2">
        <f>SUMIF(A:A,A18,L:L)</f>
        <v>2847.6966719883912</v>
      </c>
      <c r="N18" s="3">
        <f t="shared" si="11"/>
        <v>7.0209913411134153E-2</v>
      </c>
      <c r="O18" s="6">
        <f t="shared" si="12"/>
        <v>14.243002895391923</v>
      </c>
      <c r="P18" s="3">
        <f t="shared" si="13"/>
        <v>7.0209913411134153E-2</v>
      </c>
      <c r="Q18" s="3">
        <f>IF(ISNUMBER(P18),SUMIF(A:A,A18,P:P),"")</f>
        <v>0.9603826567406003</v>
      </c>
      <c r="R18" s="3">
        <f t="shared" si="14"/>
        <v>7.3106186287678745E-2</v>
      </c>
      <c r="S18" s="7">
        <f t="shared" si="15"/>
        <v>13.678732960640557</v>
      </c>
    </row>
    <row r="19" spans="1:19" x14ac:dyDescent="0.3">
      <c r="A19" s="1">
        <v>15</v>
      </c>
      <c r="B19" s="5">
        <v>0.74444444444444446</v>
      </c>
      <c r="C19" s="1" t="s">
        <v>19</v>
      </c>
      <c r="D19" s="1">
        <v>3</v>
      </c>
      <c r="E19" s="1">
        <v>9</v>
      </c>
      <c r="F19" s="1" t="s">
        <v>32</v>
      </c>
      <c r="G19" s="1">
        <v>43.75</v>
      </c>
      <c r="H19" s="1">
        <f>1+COUNTIFS(A:A,A19,G:G,"&gt;"&amp;G19)</f>
        <v>6</v>
      </c>
      <c r="I19" s="2">
        <f>AVERAGEIF(A:A,A19,G:G)</f>
        <v>46.23</v>
      </c>
      <c r="J19" s="2">
        <f t="shared" si="8"/>
        <v>-2.4799999999999969</v>
      </c>
      <c r="K19" s="2">
        <f t="shared" si="9"/>
        <v>87.52000000000001</v>
      </c>
      <c r="L19" s="2">
        <f t="shared" si="10"/>
        <v>190.79508524339334</v>
      </c>
      <c r="M19" s="2">
        <f>SUMIF(A:A,A19,L:L)</f>
        <v>2847.6966719883912</v>
      </c>
      <c r="N19" s="3">
        <f t="shared" si="11"/>
        <v>6.6999792190005805E-2</v>
      </c>
      <c r="O19" s="6">
        <f t="shared" si="12"/>
        <v>14.925419427631711</v>
      </c>
      <c r="P19" s="3">
        <f t="shared" si="13"/>
        <v>6.6999792190005805E-2</v>
      </c>
      <c r="Q19" s="3">
        <f>IF(ISNUMBER(P19),SUMIF(A:A,A19,P:P),"")</f>
        <v>0.9603826567406003</v>
      </c>
      <c r="R19" s="3">
        <f t="shared" si="14"/>
        <v>6.9763642356259745E-2</v>
      </c>
      <c r="S19" s="7">
        <f t="shared" si="15"/>
        <v>14.334113962876712</v>
      </c>
    </row>
    <row r="20" spans="1:19" x14ac:dyDescent="0.3">
      <c r="A20" s="1">
        <v>15</v>
      </c>
      <c r="B20" s="5">
        <v>0.74444444444444446</v>
      </c>
      <c r="C20" s="1" t="s">
        <v>19</v>
      </c>
      <c r="D20" s="1">
        <v>3</v>
      </c>
      <c r="E20" s="1">
        <v>2</v>
      </c>
      <c r="F20" s="1" t="s">
        <v>26</v>
      </c>
      <c r="G20" s="1">
        <v>41.04</v>
      </c>
      <c r="H20" s="1">
        <f>1+COUNTIFS(A:A,A20,G:G,"&gt;"&amp;G20)</f>
        <v>7</v>
      </c>
      <c r="I20" s="2">
        <f>AVERAGEIF(A:A,A20,G:G)</f>
        <v>46.23</v>
      </c>
      <c r="J20" s="2">
        <f t="shared" si="8"/>
        <v>-5.1899999999999977</v>
      </c>
      <c r="K20" s="2">
        <f t="shared" si="9"/>
        <v>84.81</v>
      </c>
      <c r="L20" s="2">
        <f t="shared" si="10"/>
        <v>162.16267531443873</v>
      </c>
      <c r="M20" s="2">
        <f>SUMIF(A:A,A20,L:L)</f>
        <v>2847.6966719883912</v>
      </c>
      <c r="N20" s="3">
        <f t="shared" si="11"/>
        <v>5.6945206597867525E-2</v>
      </c>
      <c r="O20" s="6">
        <f t="shared" si="12"/>
        <v>17.560740574035389</v>
      </c>
      <c r="P20" s="3">
        <f t="shared" si="13"/>
        <v>5.6945206597867525E-2</v>
      </c>
      <c r="Q20" s="3">
        <f>IF(ISNUMBER(P20),SUMIF(A:A,A20,P:P),"")</f>
        <v>0.9603826567406003</v>
      </c>
      <c r="R20" s="3">
        <f t="shared" si="14"/>
        <v>5.9294288790190476E-2</v>
      </c>
      <c r="S20" s="7">
        <f t="shared" si="15"/>
        <v>16.865030686824561</v>
      </c>
    </row>
    <row r="21" spans="1:19" x14ac:dyDescent="0.3">
      <c r="A21" s="1">
        <v>15</v>
      </c>
      <c r="B21" s="5">
        <v>0.74444444444444446</v>
      </c>
      <c r="C21" s="1" t="s">
        <v>19</v>
      </c>
      <c r="D21" s="1">
        <v>3</v>
      </c>
      <c r="E21" s="1">
        <v>5</v>
      </c>
      <c r="F21" s="1" t="s">
        <v>29</v>
      </c>
      <c r="G21" s="1">
        <v>27.87</v>
      </c>
      <c r="H21" s="1">
        <f>1+COUNTIFS(A:A,A21,G:G,"&gt;"&amp;G21)</f>
        <v>8</v>
      </c>
      <c r="I21" s="2">
        <f>AVERAGEIF(A:A,A21,G:G)</f>
        <v>46.23</v>
      </c>
      <c r="J21" s="2">
        <f t="shared" si="8"/>
        <v>-18.359999999999996</v>
      </c>
      <c r="K21" s="2">
        <f t="shared" si="9"/>
        <v>71.64</v>
      </c>
      <c r="L21" s="2">
        <f t="shared" si="10"/>
        <v>73.581968315120108</v>
      </c>
      <c r="M21" s="2">
        <f>SUMIF(A:A,A21,L:L)</f>
        <v>2847.6966719883912</v>
      </c>
      <c r="N21" s="3">
        <f t="shared" si="11"/>
        <v>2.5839117290445766E-2</v>
      </c>
      <c r="O21" s="6">
        <f t="shared" si="12"/>
        <v>38.701012451758892</v>
      </c>
      <c r="P21" s="3" t="str">
        <f t="shared" si="13"/>
        <v/>
      </c>
      <c r="Q21" s="3" t="str">
        <f>IF(ISNUMBER(P21),SUMIF(A:A,A21,P:P),"")</f>
        <v/>
      </c>
      <c r="R21" s="3" t="str">
        <f t="shared" si="14"/>
        <v/>
      </c>
      <c r="S21" s="7" t="str">
        <f t="shared" si="15"/>
        <v/>
      </c>
    </row>
    <row r="22" spans="1:19" x14ac:dyDescent="0.3">
      <c r="A22" s="1">
        <v>15</v>
      </c>
      <c r="B22" s="5">
        <v>0.74444444444444446</v>
      </c>
      <c r="C22" s="1" t="s">
        <v>19</v>
      </c>
      <c r="D22" s="1">
        <v>3</v>
      </c>
      <c r="E22" s="1">
        <v>10</v>
      </c>
      <c r="F22" s="1" t="s">
        <v>33</v>
      </c>
      <c r="G22" s="1">
        <v>17.39</v>
      </c>
      <c r="H22" s="1">
        <f>1+COUNTIFS(A:A,A22,G:G,"&gt;"&amp;G22)</f>
        <v>9</v>
      </c>
      <c r="I22" s="2">
        <f>AVERAGEIF(A:A,A22,G:G)</f>
        <v>46.23</v>
      </c>
      <c r="J22" s="2">
        <f t="shared" si="8"/>
        <v>-28.839999999999996</v>
      </c>
      <c r="K22" s="2">
        <f t="shared" si="9"/>
        <v>61.160000000000004</v>
      </c>
      <c r="L22" s="2">
        <f t="shared" si="10"/>
        <v>39.2362082376942</v>
      </c>
      <c r="M22" s="2">
        <f>SUMIF(A:A,A22,L:L)</f>
        <v>2847.6966719883912</v>
      </c>
      <c r="N22" s="3">
        <f t="shared" si="11"/>
        <v>1.3778225968953953E-2</v>
      </c>
      <c r="O22" s="6">
        <f t="shared" si="12"/>
        <v>72.578284189362904</v>
      </c>
      <c r="P22" s="3" t="str">
        <f t="shared" si="13"/>
        <v/>
      </c>
      <c r="Q22" s="3" t="str">
        <f>IF(ISNUMBER(P22),SUMIF(A:A,A22,P:P),"")</f>
        <v/>
      </c>
      <c r="R22" s="3" t="str">
        <f t="shared" si="14"/>
        <v/>
      </c>
      <c r="S22" s="7" t="str">
        <f t="shared" si="15"/>
        <v/>
      </c>
    </row>
    <row r="23" spans="1:19" x14ac:dyDescent="0.3">
      <c r="A23" s="1"/>
      <c r="B23" s="5"/>
      <c r="C23" s="1"/>
      <c r="D23" s="1"/>
      <c r="E23" s="1"/>
      <c r="F23" s="1"/>
      <c r="G23" s="1"/>
      <c r="H23" s="1"/>
      <c r="I23" s="2"/>
      <c r="J23" s="2"/>
      <c r="K23" s="2"/>
      <c r="L23" s="2"/>
      <c r="M23" s="2"/>
      <c r="N23" s="3"/>
      <c r="O23" s="6"/>
      <c r="P23" s="3"/>
      <c r="Q23" s="3"/>
      <c r="R23" s="3"/>
      <c r="S23" s="7"/>
    </row>
    <row r="24" spans="1:19" x14ac:dyDescent="0.3">
      <c r="A24" s="1">
        <v>17</v>
      </c>
      <c r="B24" s="5">
        <v>0.77083333333333337</v>
      </c>
      <c r="C24" s="1" t="s">
        <v>19</v>
      </c>
      <c r="D24" s="1">
        <v>4</v>
      </c>
      <c r="E24" s="1">
        <v>2</v>
      </c>
      <c r="F24" s="1" t="s">
        <v>35</v>
      </c>
      <c r="G24" s="1">
        <v>65.63</v>
      </c>
      <c r="H24" s="1">
        <f>1+COUNTIFS(A:A,A24,G:G,"&gt;"&amp;G24)</f>
        <v>1</v>
      </c>
      <c r="I24" s="2">
        <f>AVERAGEIF(A:A,A24,G:G)</f>
        <v>48.657142857142851</v>
      </c>
      <c r="J24" s="2">
        <f t="shared" ref="J24:J70" si="16">G24-I24</f>
        <v>16.972857142857144</v>
      </c>
      <c r="K24" s="2">
        <f t="shared" ref="K24:K70" si="17">90+J24</f>
        <v>106.97285714285715</v>
      </c>
      <c r="L24" s="2">
        <f t="shared" ref="L24:L70" si="18">EXP(0.06*K24)</f>
        <v>613.00397999830852</v>
      </c>
      <c r="M24" s="2">
        <f>SUMIF(A:A,A24,L:L)</f>
        <v>1873.7435388603362</v>
      </c>
      <c r="N24" s="3">
        <f t="shared" ref="N24:N70" si="19">L24/M24</f>
        <v>0.3271546864792152</v>
      </c>
      <c r="O24" s="6">
        <f t="shared" ref="O24:O70" si="20">1/N24</f>
        <v>3.0566580315930523</v>
      </c>
      <c r="P24" s="3">
        <f t="shared" ref="P24:P70" si="21">IF(O24&gt;21,"",N24)</f>
        <v>0.3271546864792152</v>
      </c>
      <c r="Q24" s="3">
        <f>IF(ISNUMBER(P24),SUMIF(A:A,A24,P:P),"")</f>
        <v>1.0000000000000002</v>
      </c>
      <c r="R24" s="3">
        <f t="shared" ref="R24:R70" si="22">IFERROR(P24*(1/Q24),"")</f>
        <v>0.32715468647921514</v>
      </c>
      <c r="S24" s="7">
        <f t="shared" ref="S24:S70" si="23">IFERROR(1/R24,"")</f>
        <v>3.0566580315930527</v>
      </c>
    </row>
    <row r="25" spans="1:19" x14ac:dyDescent="0.3">
      <c r="A25" s="1">
        <v>17</v>
      </c>
      <c r="B25" s="5">
        <v>0.77083333333333337</v>
      </c>
      <c r="C25" s="1" t="s">
        <v>19</v>
      </c>
      <c r="D25" s="1">
        <v>4</v>
      </c>
      <c r="E25" s="1">
        <v>1</v>
      </c>
      <c r="F25" s="1" t="s">
        <v>34</v>
      </c>
      <c r="G25" s="1">
        <v>60.32</v>
      </c>
      <c r="H25" s="1">
        <f>1+COUNTIFS(A:A,A25,G:G,"&gt;"&amp;G25)</f>
        <v>2</v>
      </c>
      <c r="I25" s="2">
        <f>AVERAGEIF(A:A,A25,G:G)</f>
        <v>48.657142857142851</v>
      </c>
      <c r="J25" s="2">
        <f t="shared" si="16"/>
        <v>11.662857142857149</v>
      </c>
      <c r="K25" s="2">
        <f t="shared" si="17"/>
        <v>101.66285714285715</v>
      </c>
      <c r="L25" s="2">
        <f t="shared" si="18"/>
        <v>445.75587138107903</v>
      </c>
      <c r="M25" s="2">
        <f>SUMIF(A:A,A25,L:L)</f>
        <v>1873.7435388603362</v>
      </c>
      <c r="N25" s="3">
        <f t="shared" si="19"/>
        <v>0.2378958817662957</v>
      </c>
      <c r="O25" s="6">
        <f t="shared" si="20"/>
        <v>4.2035195925853843</v>
      </c>
      <c r="P25" s="3">
        <f t="shared" si="21"/>
        <v>0.2378958817662957</v>
      </c>
      <c r="Q25" s="3">
        <f>IF(ISNUMBER(P25),SUMIF(A:A,A25,P:P),"")</f>
        <v>1.0000000000000002</v>
      </c>
      <c r="R25" s="3">
        <f t="shared" si="22"/>
        <v>0.23789588176629564</v>
      </c>
      <c r="S25" s="7">
        <f t="shared" si="23"/>
        <v>4.2035195925853852</v>
      </c>
    </row>
    <row r="26" spans="1:19" x14ac:dyDescent="0.3">
      <c r="A26" s="1">
        <v>17</v>
      </c>
      <c r="B26" s="5">
        <v>0.77083333333333337</v>
      </c>
      <c r="C26" s="1" t="s">
        <v>19</v>
      </c>
      <c r="D26" s="1">
        <v>4</v>
      </c>
      <c r="E26" s="1">
        <v>5</v>
      </c>
      <c r="F26" s="1" t="s">
        <v>37</v>
      </c>
      <c r="G26" s="1">
        <v>49.33</v>
      </c>
      <c r="H26" s="1">
        <f>1+COUNTIFS(A:A,A26,G:G,"&gt;"&amp;G26)</f>
        <v>3</v>
      </c>
      <c r="I26" s="2">
        <f>AVERAGEIF(A:A,A26,G:G)</f>
        <v>48.657142857142851</v>
      </c>
      <c r="J26" s="2">
        <f t="shared" si="16"/>
        <v>0.67285714285714704</v>
      </c>
      <c r="K26" s="2">
        <f t="shared" si="17"/>
        <v>90.67285714285714</v>
      </c>
      <c r="L26" s="2">
        <f t="shared" si="18"/>
        <v>230.52779216941761</v>
      </c>
      <c r="M26" s="2">
        <f>SUMIF(A:A,A26,L:L)</f>
        <v>1873.7435388603362</v>
      </c>
      <c r="N26" s="3">
        <f t="shared" si="19"/>
        <v>0.12303060018001777</v>
      </c>
      <c r="O26" s="6">
        <f t="shared" si="20"/>
        <v>8.1280591863878175</v>
      </c>
      <c r="P26" s="3">
        <f t="shared" si="21"/>
        <v>0.12303060018001777</v>
      </c>
      <c r="Q26" s="3">
        <f>IF(ISNUMBER(P26),SUMIF(A:A,A26,P:P),"")</f>
        <v>1.0000000000000002</v>
      </c>
      <c r="R26" s="3">
        <f t="shared" si="22"/>
        <v>0.12303060018001774</v>
      </c>
      <c r="S26" s="7">
        <f t="shared" si="23"/>
        <v>8.1280591863878193</v>
      </c>
    </row>
    <row r="27" spans="1:19" x14ac:dyDescent="0.3">
      <c r="A27" s="1">
        <v>17</v>
      </c>
      <c r="B27" s="5">
        <v>0.77083333333333337</v>
      </c>
      <c r="C27" s="1" t="s">
        <v>19</v>
      </c>
      <c r="D27" s="1">
        <v>4</v>
      </c>
      <c r="E27" s="1">
        <v>8</v>
      </c>
      <c r="F27" s="1" t="s">
        <v>40</v>
      </c>
      <c r="G27" s="1">
        <v>45.23</v>
      </c>
      <c r="H27" s="1">
        <f>1+COUNTIFS(A:A,A27,G:G,"&gt;"&amp;G27)</f>
        <v>4</v>
      </c>
      <c r="I27" s="2">
        <f>AVERAGEIF(A:A,A27,G:G)</f>
        <v>48.657142857142851</v>
      </c>
      <c r="J27" s="2">
        <f t="shared" si="16"/>
        <v>-3.4271428571428544</v>
      </c>
      <c r="K27" s="2">
        <f t="shared" si="17"/>
        <v>86.572857142857146</v>
      </c>
      <c r="L27" s="2">
        <f t="shared" si="18"/>
        <v>180.25480416026912</v>
      </c>
      <c r="M27" s="2">
        <f>SUMIF(A:A,A27,L:L)</f>
        <v>1873.7435388603362</v>
      </c>
      <c r="N27" s="3">
        <f t="shared" si="19"/>
        <v>9.6200360626676362E-2</v>
      </c>
      <c r="O27" s="6">
        <f t="shared" si="20"/>
        <v>10.394971427193381</v>
      </c>
      <c r="P27" s="3">
        <f t="shared" si="21"/>
        <v>9.6200360626676362E-2</v>
      </c>
      <c r="Q27" s="3">
        <f>IF(ISNUMBER(P27),SUMIF(A:A,A27,P:P),"")</f>
        <v>1.0000000000000002</v>
      </c>
      <c r="R27" s="3">
        <f t="shared" si="22"/>
        <v>9.6200360626676334E-2</v>
      </c>
      <c r="S27" s="7">
        <f t="shared" si="23"/>
        <v>10.394971427193385</v>
      </c>
    </row>
    <row r="28" spans="1:19" x14ac:dyDescent="0.3">
      <c r="A28" s="1">
        <v>17</v>
      </c>
      <c r="B28" s="5">
        <v>0.77083333333333337</v>
      </c>
      <c r="C28" s="1" t="s">
        <v>19</v>
      </c>
      <c r="D28" s="1">
        <v>4</v>
      </c>
      <c r="E28" s="1">
        <v>3</v>
      </c>
      <c r="F28" s="1" t="s">
        <v>36</v>
      </c>
      <c r="G28" s="1">
        <v>44.26</v>
      </c>
      <c r="H28" s="1">
        <f>1+COUNTIFS(A:A,A28,G:G,"&gt;"&amp;G28)</f>
        <v>5</v>
      </c>
      <c r="I28" s="2">
        <f>AVERAGEIF(A:A,A28,G:G)</f>
        <v>48.657142857142851</v>
      </c>
      <c r="J28" s="2">
        <f t="shared" si="16"/>
        <v>-4.3971428571428532</v>
      </c>
      <c r="K28" s="2">
        <f t="shared" si="17"/>
        <v>85.602857142857147</v>
      </c>
      <c r="L28" s="2">
        <f t="shared" si="18"/>
        <v>170.06342038549622</v>
      </c>
      <c r="M28" s="2">
        <f>SUMIF(A:A,A28,L:L)</f>
        <v>1873.7435388603362</v>
      </c>
      <c r="N28" s="3">
        <f t="shared" si="19"/>
        <v>9.0761311171182787E-2</v>
      </c>
      <c r="O28" s="6">
        <f t="shared" si="20"/>
        <v>11.017910463125896</v>
      </c>
      <c r="P28" s="3">
        <f t="shared" si="21"/>
        <v>9.0761311171182787E-2</v>
      </c>
      <c r="Q28" s="3">
        <f>IF(ISNUMBER(P28),SUMIF(A:A,A28,P:P),"")</f>
        <v>1.0000000000000002</v>
      </c>
      <c r="R28" s="3">
        <f t="shared" si="22"/>
        <v>9.0761311171182774E-2</v>
      </c>
      <c r="S28" s="7">
        <f t="shared" si="23"/>
        <v>11.017910463125897</v>
      </c>
    </row>
    <row r="29" spans="1:19" x14ac:dyDescent="0.3">
      <c r="A29" s="1">
        <v>17</v>
      </c>
      <c r="B29" s="5">
        <v>0.77083333333333337</v>
      </c>
      <c r="C29" s="1" t="s">
        <v>19</v>
      </c>
      <c r="D29" s="1">
        <v>4</v>
      </c>
      <c r="E29" s="1">
        <v>7</v>
      </c>
      <c r="F29" s="1" t="s">
        <v>39</v>
      </c>
      <c r="G29" s="1">
        <v>39.93</v>
      </c>
      <c r="H29" s="1">
        <f>1+COUNTIFS(A:A,A29,G:G,"&gt;"&amp;G29)</f>
        <v>6</v>
      </c>
      <c r="I29" s="2">
        <f>AVERAGEIF(A:A,A29,G:G)</f>
        <v>48.657142857142851</v>
      </c>
      <c r="J29" s="2">
        <f t="shared" si="16"/>
        <v>-8.7271428571428515</v>
      </c>
      <c r="K29" s="2">
        <f t="shared" si="17"/>
        <v>81.272857142857148</v>
      </c>
      <c r="L29" s="2">
        <f t="shared" si="18"/>
        <v>131.15389813213869</v>
      </c>
      <c r="M29" s="2">
        <f>SUMIF(A:A,A29,L:L)</f>
        <v>1873.7435388603362</v>
      </c>
      <c r="N29" s="3">
        <f t="shared" si="19"/>
        <v>6.9995650638459417E-2</v>
      </c>
      <c r="O29" s="6">
        <f t="shared" si="20"/>
        <v>14.286601965673359</v>
      </c>
      <c r="P29" s="3">
        <f t="shared" si="21"/>
        <v>6.9995650638459417E-2</v>
      </c>
      <c r="Q29" s="3">
        <f>IF(ISNUMBER(P29),SUMIF(A:A,A29,P:P),"")</f>
        <v>1.0000000000000002</v>
      </c>
      <c r="R29" s="3">
        <f t="shared" si="22"/>
        <v>6.9995650638459403E-2</v>
      </c>
      <c r="S29" s="7">
        <f t="shared" si="23"/>
        <v>14.286601965673361</v>
      </c>
    </row>
    <row r="30" spans="1:19" x14ac:dyDescent="0.3">
      <c r="A30" s="1">
        <v>17</v>
      </c>
      <c r="B30" s="5">
        <v>0.77083333333333337</v>
      </c>
      <c r="C30" s="1" t="s">
        <v>19</v>
      </c>
      <c r="D30" s="1">
        <v>4</v>
      </c>
      <c r="E30" s="1">
        <v>6</v>
      </c>
      <c r="F30" s="1" t="s">
        <v>38</v>
      </c>
      <c r="G30" s="1">
        <v>35.9</v>
      </c>
      <c r="H30" s="1">
        <f>1+COUNTIFS(A:A,A30,G:G,"&gt;"&amp;G30)</f>
        <v>7</v>
      </c>
      <c r="I30" s="2">
        <f>AVERAGEIF(A:A,A30,G:G)</f>
        <v>48.657142857142851</v>
      </c>
      <c r="J30" s="2">
        <f t="shared" si="16"/>
        <v>-12.757142857142853</v>
      </c>
      <c r="K30" s="2">
        <f t="shared" si="17"/>
        <v>77.242857142857147</v>
      </c>
      <c r="L30" s="2">
        <f t="shared" si="18"/>
        <v>102.98377263362735</v>
      </c>
      <c r="M30" s="2">
        <f>SUMIF(A:A,A30,L:L)</f>
        <v>1873.7435388603362</v>
      </c>
      <c r="N30" s="3">
        <f t="shared" si="19"/>
        <v>5.4961509138152918E-2</v>
      </c>
      <c r="O30" s="6">
        <f t="shared" si="20"/>
        <v>18.194551344766928</v>
      </c>
      <c r="P30" s="3">
        <f t="shared" si="21"/>
        <v>5.4961509138152918E-2</v>
      </c>
      <c r="Q30" s="3">
        <f>IF(ISNUMBER(P30),SUMIF(A:A,A30,P:P),"")</f>
        <v>1.0000000000000002</v>
      </c>
      <c r="R30" s="3">
        <f t="shared" si="22"/>
        <v>5.4961509138152904E-2</v>
      </c>
      <c r="S30" s="7">
        <f t="shared" si="23"/>
        <v>18.194551344766932</v>
      </c>
    </row>
    <row r="31" spans="1:19" x14ac:dyDescent="0.3">
      <c r="A31" s="1"/>
      <c r="B31" s="5"/>
      <c r="C31" s="1"/>
      <c r="D31" s="1"/>
      <c r="E31" s="1"/>
      <c r="F31" s="1"/>
      <c r="G31" s="1"/>
      <c r="H31" s="1"/>
      <c r="I31" s="2"/>
      <c r="J31" s="2"/>
      <c r="K31" s="2"/>
      <c r="L31" s="2"/>
      <c r="M31" s="2"/>
      <c r="N31" s="3"/>
      <c r="O31" s="6"/>
      <c r="P31" s="3"/>
      <c r="Q31" s="3"/>
      <c r="R31" s="3"/>
      <c r="S31" s="7"/>
    </row>
    <row r="32" spans="1:19" x14ac:dyDescent="0.3">
      <c r="A32" s="1">
        <v>18</v>
      </c>
      <c r="B32" s="5">
        <v>0.79652777777777783</v>
      </c>
      <c r="C32" s="1" t="s">
        <v>19</v>
      </c>
      <c r="D32" s="1">
        <v>5</v>
      </c>
      <c r="E32" s="1">
        <v>8</v>
      </c>
      <c r="F32" s="1" t="s">
        <v>48</v>
      </c>
      <c r="G32" s="1">
        <v>75.150000000000006</v>
      </c>
      <c r="H32" s="1">
        <f>1+COUNTIFS(A:A,A32,G:G,"&gt;"&amp;G32)</f>
        <v>1</v>
      </c>
      <c r="I32" s="2">
        <f>AVERAGEIF(A:A,A32,G:G)</f>
        <v>52.891111111111108</v>
      </c>
      <c r="J32" s="2">
        <f t="shared" si="16"/>
        <v>22.258888888888897</v>
      </c>
      <c r="K32" s="2">
        <f t="shared" si="17"/>
        <v>112.25888888888889</v>
      </c>
      <c r="L32" s="2">
        <f t="shared" si="18"/>
        <v>841.79232029099057</v>
      </c>
      <c r="M32" s="2">
        <f>SUMIF(A:A,A32,L:L)</f>
        <v>2742.3968142402355</v>
      </c>
      <c r="N32" s="3">
        <f t="shared" si="19"/>
        <v>0.30695496578754744</v>
      </c>
      <c r="O32" s="6">
        <f t="shared" si="20"/>
        <v>3.2578068819780208</v>
      </c>
      <c r="P32" s="3">
        <f t="shared" si="21"/>
        <v>0.30695496578754744</v>
      </c>
      <c r="Q32" s="3">
        <f>IF(ISNUMBER(P32),SUMIF(A:A,A32,P:P),"")</f>
        <v>0.9903486186944267</v>
      </c>
      <c r="R32" s="3">
        <f t="shared" si="22"/>
        <v>0.30994637645095641</v>
      </c>
      <c r="S32" s="7">
        <f t="shared" si="23"/>
        <v>3.2263645455401297</v>
      </c>
    </row>
    <row r="33" spans="1:19" x14ac:dyDescent="0.3">
      <c r="A33" s="1">
        <v>18</v>
      </c>
      <c r="B33" s="5">
        <v>0.79652777777777783</v>
      </c>
      <c r="C33" s="1" t="s">
        <v>19</v>
      </c>
      <c r="D33" s="1">
        <v>5</v>
      </c>
      <c r="E33" s="1">
        <v>1</v>
      </c>
      <c r="F33" s="1" t="s">
        <v>41</v>
      </c>
      <c r="G33" s="1">
        <v>62.45</v>
      </c>
      <c r="H33" s="1">
        <f>1+COUNTIFS(A:A,A33,G:G,"&gt;"&amp;G33)</f>
        <v>2</v>
      </c>
      <c r="I33" s="2">
        <f>AVERAGEIF(A:A,A33,G:G)</f>
        <v>52.891111111111108</v>
      </c>
      <c r="J33" s="2">
        <f t="shared" si="16"/>
        <v>9.5588888888888945</v>
      </c>
      <c r="K33" s="2">
        <f t="shared" si="17"/>
        <v>99.558888888888902</v>
      </c>
      <c r="L33" s="2">
        <f t="shared" si="18"/>
        <v>392.89143753281093</v>
      </c>
      <c r="M33" s="2">
        <f>SUMIF(A:A,A33,L:L)</f>
        <v>2742.3968142402355</v>
      </c>
      <c r="N33" s="3">
        <f t="shared" si="19"/>
        <v>0.14326571395236218</v>
      </c>
      <c r="O33" s="6">
        <f t="shared" si="20"/>
        <v>6.980037110152634</v>
      </c>
      <c r="P33" s="3">
        <f t="shared" si="21"/>
        <v>0.14326571395236218</v>
      </c>
      <c r="Q33" s="3">
        <f>IF(ISNUMBER(P33),SUMIF(A:A,A33,P:P),"")</f>
        <v>0.9903486186944267</v>
      </c>
      <c r="R33" s="3">
        <f t="shared" si="22"/>
        <v>0.14466190112046495</v>
      </c>
      <c r="S33" s="7">
        <f t="shared" si="23"/>
        <v>6.9126701104754975</v>
      </c>
    </row>
    <row r="34" spans="1:19" x14ac:dyDescent="0.3">
      <c r="A34" s="1">
        <v>18</v>
      </c>
      <c r="B34" s="5">
        <v>0.79652777777777783</v>
      </c>
      <c r="C34" s="1" t="s">
        <v>19</v>
      </c>
      <c r="D34" s="1">
        <v>5</v>
      </c>
      <c r="E34" s="1">
        <v>5</v>
      </c>
      <c r="F34" s="1" t="s">
        <v>45</v>
      </c>
      <c r="G34" s="1">
        <v>60.19</v>
      </c>
      <c r="H34" s="1">
        <f>1+COUNTIFS(A:A,A34,G:G,"&gt;"&amp;G34)</f>
        <v>3</v>
      </c>
      <c r="I34" s="2">
        <f>AVERAGEIF(A:A,A34,G:G)</f>
        <v>52.891111111111108</v>
      </c>
      <c r="J34" s="2">
        <f t="shared" si="16"/>
        <v>7.2988888888888894</v>
      </c>
      <c r="K34" s="2">
        <f t="shared" si="17"/>
        <v>97.298888888888882</v>
      </c>
      <c r="L34" s="2">
        <f t="shared" si="18"/>
        <v>343.06959701531292</v>
      </c>
      <c r="M34" s="2">
        <f>SUMIF(A:A,A34,L:L)</f>
        <v>2742.3968142402355</v>
      </c>
      <c r="N34" s="3">
        <f t="shared" si="19"/>
        <v>0.12509845228592795</v>
      </c>
      <c r="O34" s="6">
        <f t="shared" si="20"/>
        <v>7.9937040125354759</v>
      </c>
      <c r="P34" s="3">
        <f t="shared" si="21"/>
        <v>0.12509845228592795</v>
      </c>
      <c r="Q34" s="3">
        <f>IF(ISNUMBER(P34),SUMIF(A:A,A34,P:P),"")</f>
        <v>0.9903486186944267</v>
      </c>
      <c r="R34" s="3">
        <f t="shared" si="22"/>
        <v>0.12631759152736016</v>
      </c>
      <c r="S34" s="7">
        <f t="shared" si="23"/>
        <v>7.9165537270666047</v>
      </c>
    </row>
    <row r="35" spans="1:19" x14ac:dyDescent="0.3">
      <c r="A35" s="1">
        <v>18</v>
      </c>
      <c r="B35" s="5">
        <v>0.79652777777777783</v>
      </c>
      <c r="C35" s="1" t="s">
        <v>19</v>
      </c>
      <c r="D35" s="1">
        <v>5</v>
      </c>
      <c r="E35" s="1">
        <v>6</v>
      </c>
      <c r="F35" s="1" t="s">
        <v>46</v>
      </c>
      <c r="G35" s="1">
        <v>60.07</v>
      </c>
      <c r="H35" s="1">
        <f>1+COUNTIFS(A:A,A35,G:G,"&gt;"&amp;G35)</f>
        <v>4</v>
      </c>
      <c r="I35" s="2">
        <f>AVERAGEIF(A:A,A35,G:G)</f>
        <v>52.891111111111108</v>
      </c>
      <c r="J35" s="2">
        <f t="shared" si="16"/>
        <v>7.178888888888892</v>
      </c>
      <c r="K35" s="2">
        <f t="shared" si="17"/>
        <v>97.178888888888892</v>
      </c>
      <c r="L35" s="2">
        <f t="shared" si="18"/>
        <v>340.60836697744355</v>
      </c>
      <c r="M35" s="2">
        <f>SUMIF(A:A,A35,L:L)</f>
        <v>2742.3968142402355</v>
      </c>
      <c r="N35" s="3">
        <f t="shared" si="19"/>
        <v>0.12420097821321567</v>
      </c>
      <c r="O35" s="6">
        <f t="shared" si="20"/>
        <v>8.0514663764024554</v>
      </c>
      <c r="P35" s="3">
        <f t="shared" si="21"/>
        <v>0.12420097821321567</v>
      </c>
      <c r="Q35" s="3">
        <f>IF(ISNUMBER(P35),SUMIF(A:A,A35,P:P),"")</f>
        <v>0.9903486186944267</v>
      </c>
      <c r="R35" s="3">
        <f t="shared" si="22"/>
        <v>0.12541137117649481</v>
      </c>
      <c r="S35" s="7">
        <f t="shared" si="23"/>
        <v>7.973758604334793</v>
      </c>
    </row>
    <row r="36" spans="1:19" x14ac:dyDescent="0.3">
      <c r="A36" s="1">
        <v>18</v>
      </c>
      <c r="B36" s="5">
        <v>0.79652777777777783</v>
      </c>
      <c r="C36" s="1" t="s">
        <v>19</v>
      </c>
      <c r="D36" s="1">
        <v>5</v>
      </c>
      <c r="E36" s="1">
        <v>4</v>
      </c>
      <c r="F36" s="1" t="s">
        <v>44</v>
      </c>
      <c r="G36" s="1">
        <v>59.07</v>
      </c>
      <c r="H36" s="1">
        <f>1+COUNTIFS(A:A,A36,G:G,"&gt;"&amp;G36)</f>
        <v>5</v>
      </c>
      <c r="I36" s="2">
        <f>AVERAGEIF(A:A,A36,G:G)</f>
        <v>52.891111111111108</v>
      </c>
      <c r="J36" s="2">
        <f t="shared" si="16"/>
        <v>6.178888888888892</v>
      </c>
      <c r="K36" s="2">
        <f t="shared" si="17"/>
        <v>96.178888888888892</v>
      </c>
      <c r="L36" s="2">
        <f t="shared" si="18"/>
        <v>320.77287986140487</v>
      </c>
      <c r="M36" s="2">
        <f>SUMIF(A:A,A36,L:L)</f>
        <v>2742.3968142402355</v>
      </c>
      <c r="N36" s="3">
        <f t="shared" si="19"/>
        <v>0.11696807631767654</v>
      </c>
      <c r="O36" s="6">
        <f t="shared" si="20"/>
        <v>8.5493412517452612</v>
      </c>
      <c r="P36" s="3">
        <f t="shared" si="21"/>
        <v>0.11696807631767654</v>
      </c>
      <c r="Q36" s="3">
        <f>IF(ISNUMBER(P36),SUMIF(A:A,A36,P:P),"")</f>
        <v>0.9903486186944267</v>
      </c>
      <c r="R36" s="3">
        <f t="shared" si="22"/>
        <v>0.11810798148219279</v>
      </c>
      <c r="S36" s="7">
        <f t="shared" si="23"/>
        <v>8.4668282994131996</v>
      </c>
    </row>
    <row r="37" spans="1:19" x14ac:dyDescent="0.3">
      <c r="A37" s="1">
        <v>18</v>
      </c>
      <c r="B37" s="5">
        <v>0.79652777777777783</v>
      </c>
      <c r="C37" s="1" t="s">
        <v>19</v>
      </c>
      <c r="D37" s="1">
        <v>5</v>
      </c>
      <c r="E37" s="1">
        <v>2</v>
      </c>
      <c r="F37" s="1" t="s">
        <v>42</v>
      </c>
      <c r="G37" s="1">
        <v>50.02</v>
      </c>
      <c r="H37" s="1">
        <f>1+COUNTIFS(A:A,A37,G:G,"&gt;"&amp;G37)</f>
        <v>6</v>
      </c>
      <c r="I37" s="2">
        <f>AVERAGEIF(A:A,A37,G:G)</f>
        <v>52.891111111111108</v>
      </c>
      <c r="J37" s="2">
        <f t="shared" si="16"/>
        <v>-2.8711111111111052</v>
      </c>
      <c r="K37" s="2">
        <f t="shared" si="17"/>
        <v>87.128888888888895</v>
      </c>
      <c r="L37" s="2">
        <f t="shared" si="18"/>
        <v>186.36988598646522</v>
      </c>
      <c r="M37" s="2">
        <f>SUMIF(A:A,A37,L:L)</f>
        <v>2742.3968142402355</v>
      </c>
      <c r="N37" s="3">
        <f t="shared" si="19"/>
        <v>6.7958759658236362E-2</v>
      </c>
      <c r="O37" s="6">
        <f t="shared" si="20"/>
        <v>14.71480652426539</v>
      </c>
      <c r="P37" s="3">
        <f t="shared" si="21"/>
        <v>6.7958759658236362E-2</v>
      </c>
      <c r="Q37" s="3">
        <f>IF(ISNUMBER(P37),SUMIF(A:A,A37,P:P),"")</f>
        <v>0.9903486186944267</v>
      </c>
      <c r="R37" s="3">
        <f t="shared" si="22"/>
        <v>6.8621047553765635E-2</v>
      </c>
      <c r="S37" s="7">
        <f t="shared" si="23"/>
        <v>14.572788315661967</v>
      </c>
    </row>
    <row r="38" spans="1:19" x14ac:dyDescent="0.3">
      <c r="A38" s="1">
        <v>18</v>
      </c>
      <c r="B38" s="5">
        <v>0.79652777777777783</v>
      </c>
      <c r="C38" s="1" t="s">
        <v>19</v>
      </c>
      <c r="D38" s="1">
        <v>5</v>
      </c>
      <c r="E38" s="1">
        <v>3</v>
      </c>
      <c r="F38" s="1" t="s">
        <v>43</v>
      </c>
      <c r="G38" s="1">
        <v>47.33</v>
      </c>
      <c r="H38" s="1">
        <f>1+COUNTIFS(A:A,A38,G:G,"&gt;"&amp;G38)</f>
        <v>7</v>
      </c>
      <c r="I38" s="2">
        <f>AVERAGEIF(A:A,A38,G:G)</f>
        <v>52.891111111111108</v>
      </c>
      <c r="J38" s="2">
        <f t="shared" si="16"/>
        <v>-5.56111111111111</v>
      </c>
      <c r="K38" s="2">
        <f t="shared" si="17"/>
        <v>84.438888888888897</v>
      </c>
      <c r="L38" s="2">
        <f t="shared" si="18"/>
        <v>158.59175684165265</v>
      </c>
      <c r="M38" s="2">
        <f>SUMIF(A:A,A38,L:L)</f>
        <v>2742.3968142402355</v>
      </c>
      <c r="N38" s="3">
        <f t="shared" si="19"/>
        <v>5.7829616785632663E-2</v>
      </c>
      <c r="O38" s="6">
        <f t="shared" si="20"/>
        <v>17.292177530881418</v>
      </c>
      <c r="P38" s="3">
        <f t="shared" si="21"/>
        <v>5.7829616785632663E-2</v>
      </c>
      <c r="Q38" s="3">
        <f>IF(ISNUMBER(P38),SUMIF(A:A,A38,P:P),"")</f>
        <v>0.9903486186944267</v>
      </c>
      <c r="R38" s="3">
        <f t="shared" si="22"/>
        <v>5.83931917448113E-2</v>
      </c>
      <c r="S38" s="7">
        <f t="shared" si="23"/>
        <v>17.125284131927213</v>
      </c>
    </row>
    <row r="39" spans="1:19" x14ac:dyDescent="0.3">
      <c r="A39" s="1">
        <v>18</v>
      </c>
      <c r="B39" s="5">
        <v>0.79652777777777783</v>
      </c>
      <c r="C39" s="1" t="s">
        <v>19</v>
      </c>
      <c r="D39" s="1">
        <v>5</v>
      </c>
      <c r="E39" s="1">
        <v>7</v>
      </c>
      <c r="F39" s="1" t="s">
        <v>47</v>
      </c>
      <c r="G39" s="1">
        <v>44.25</v>
      </c>
      <c r="H39" s="1">
        <f>1+COUNTIFS(A:A,A39,G:G,"&gt;"&amp;G39)</f>
        <v>8</v>
      </c>
      <c r="I39" s="2">
        <f>AVERAGEIF(A:A,A39,G:G)</f>
        <v>52.891111111111108</v>
      </c>
      <c r="J39" s="2">
        <f t="shared" si="16"/>
        <v>-8.6411111111111083</v>
      </c>
      <c r="K39" s="2">
        <f t="shared" si="17"/>
        <v>81.358888888888885</v>
      </c>
      <c r="L39" s="2">
        <f t="shared" si="18"/>
        <v>131.8326523887325</v>
      </c>
      <c r="M39" s="2">
        <f>SUMIF(A:A,A39,L:L)</f>
        <v>2742.3968142402355</v>
      </c>
      <c r="N39" s="3">
        <f t="shared" si="19"/>
        <v>4.8072055693827789E-2</v>
      </c>
      <c r="O39" s="6">
        <f t="shared" si="20"/>
        <v>20.802106037840918</v>
      </c>
      <c r="P39" s="3">
        <f t="shared" si="21"/>
        <v>4.8072055693827789E-2</v>
      </c>
      <c r="Q39" s="3">
        <f>IF(ISNUMBER(P39),SUMIF(A:A,A39,P:P),"")</f>
        <v>0.9903486186944267</v>
      </c>
      <c r="R39" s="3">
        <f t="shared" si="22"/>
        <v>4.8540538943953923E-2</v>
      </c>
      <c r="S39" s="7">
        <f t="shared" si="23"/>
        <v>20.601336980510744</v>
      </c>
    </row>
    <row r="40" spans="1:19" x14ac:dyDescent="0.3">
      <c r="A40" s="1">
        <v>18</v>
      </c>
      <c r="B40" s="5">
        <v>0.79652777777777783</v>
      </c>
      <c r="C40" s="1" t="s">
        <v>19</v>
      </c>
      <c r="D40" s="1">
        <v>5</v>
      </c>
      <c r="E40" s="1">
        <v>9</v>
      </c>
      <c r="F40" s="1" t="s">
        <v>49</v>
      </c>
      <c r="G40" s="1">
        <v>17.489999999999998</v>
      </c>
      <c r="H40" s="1">
        <f>1+COUNTIFS(A:A,A40,G:G,"&gt;"&amp;G40)</f>
        <v>9</v>
      </c>
      <c r="I40" s="2">
        <f>AVERAGEIF(A:A,A40,G:G)</f>
        <v>52.891111111111108</v>
      </c>
      <c r="J40" s="2">
        <f t="shared" si="16"/>
        <v>-35.401111111111106</v>
      </c>
      <c r="K40" s="2">
        <f t="shared" si="17"/>
        <v>54.598888888888894</v>
      </c>
      <c r="L40" s="2">
        <f t="shared" si="18"/>
        <v>26.467917345422478</v>
      </c>
      <c r="M40" s="2">
        <f>SUMIF(A:A,A40,L:L)</f>
        <v>2742.3968142402355</v>
      </c>
      <c r="N40" s="3">
        <f t="shared" si="19"/>
        <v>9.6513813055734803E-3</v>
      </c>
      <c r="O40" s="6">
        <f t="shared" si="20"/>
        <v>103.61211191837586</v>
      </c>
      <c r="P40" s="3" t="str">
        <f t="shared" si="21"/>
        <v/>
      </c>
      <c r="Q40" s="3" t="str">
        <f>IF(ISNUMBER(P40),SUMIF(A:A,A40,P:P),"")</f>
        <v/>
      </c>
      <c r="R40" s="3" t="str">
        <f t="shared" si="22"/>
        <v/>
      </c>
      <c r="S40" s="7" t="str">
        <f t="shared" si="23"/>
        <v/>
      </c>
    </row>
    <row r="41" spans="1:19" x14ac:dyDescent="0.3">
      <c r="A41" s="1"/>
      <c r="B41" s="5"/>
      <c r="C41" s="1"/>
      <c r="D41" s="1"/>
      <c r="E41" s="1"/>
      <c r="F41" s="1"/>
      <c r="G41" s="1"/>
      <c r="H41" s="1"/>
      <c r="I41" s="2"/>
      <c r="J41" s="2"/>
      <c r="K41" s="2"/>
      <c r="L41" s="2"/>
      <c r="M41" s="2"/>
      <c r="N41" s="3"/>
      <c r="O41" s="6"/>
      <c r="P41" s="3"/>
      <c r="Q41" s="3"/>
      <c r="R41" s="3"/>
      <c r="S41" s="7"/>
    </row>
    <row r="42" spans="1:19" x14ac:dyDescent="0.3">
      <c r="A42" s="1">
        <v>19</v>
      </c>
      <c r="B42" s="5">
        <v>0.82291666666666663</v>
      </c>
      <c r="C42" s="1" t="s">
        <v>19</v>
      </c>
      <c r="D42" s="1">
        <v>6</v>
      </c>
      <c r="E42" s="1">
        <v>3</v>
      </c>
      <c r="F42" s="1" t="s">
        <v>51</v>
      </c>
      <c r="G42" s="1">
        <v>79.37</v>
      </c>
      <c r="H42" s="1">
        <f>1+COUNTIFS(A:A,A42,G:G,"&gt;"&amp;G42)</f>
        <v>1</v>
      </c>
      <c r="I42" s="2">
        <f>AVERAGEIF(A:A,A42,G:G)</f>
        <v>46.911249999999995</v>
      </c>
      <c r="J42" s="2">
        <f t="shared" si="16"/>
        <v>32.458750000000009</v>
      </c>
      <c r="K42" s="2">
        <f t="shared" si="17"/>
        <v>122.45875000000001</v>
      </c>
      <c r="L42" s="2">
        <f t="shared" si="18"/>
        <v>1552.3497038391379</v>
      </c>
      <c r="M42" s="2">
        <f>SUMIF(A:A,A42,L:L)</f>
        <v>5366.4973207780122</v>
      </c>
      <c r="N42" s="3">
        <f t="shared" si="19"/>
        <v>0.28926683664384739</v>
      </c>
      <c r="O42" s="6">
        <f t="shared" si="20"/>
        <v>3.4570157146331475</v>
      </c>
      <c r="P42" s="3">
        <f t="shared" si="21"/>
        <v>0.28926683664384739</v>
      </c>
      <c r="Q42" s="3">
        <f>IF(ISNUMBER(P42),SUMIF(A:A,A42,P:P),"")</f>
        <v>0.74452943398810378</v>
      </c>
      <c r="R42" s="3">
        <f t="shared" si="22"/>
        <v>0.38852303675138428</v>
      </c>
      <c r="S42" s="7">
        <f t="shared" si="23"/>
        <v>2.5738499533037973</v>
      </c>
    </row>
    <row r="43" spans="1:19" x14ac:dyDescent="0.3">
      <c r="A43" s="1">
        <v>19</v>
      </c>
      <c r="B43" s="5">
        <v>0.82291666666666663</v>
      </c>
      <c r="C43" s="1" t="s">
        <v>19</v>
      </c>
      <c r="D43" s="1">
        <v>6</v>
      </c>
      <c r="E43" s="1">
        <v>9</v>
      </c>
      <c r="F43" s="1" t="s">
        <v>57</v>
      </c>
      <c r="G43" s="1">
        <v>67.31</v>
      </c>
      <c r="H43" s="1">
        <f>1+COUNTIFS(A:A,A43,G:G,"&gt;"&amp;G43)</f>
        <v>2</v>
      </c>
      <c r="I43" s="2">
        <f>AVERAGEIF(A:A,A43,G:G)</f>
        <v>46.911249999999995</v>
      </c>
      <c r="J43" s="2">
        <f t="shared" si="16"/>
        <v>20.398750000000007</v>
      </c>
      <c r="K43" s="2">
        <f t="shared" si="17"/>
        <v>110.39875000000001</v>
      </c>
      <c r="L43" s="2">
        <f t="shared" si="18"/>
        <v>752.89441586976818</v>
      </c>
      <c r="M43" s="2">
        <f>SUMIF(A:A,A43,L:L)</f>
        <v>5366.4973207780122</v>
      </c>
      <c r="N43" s="3">
        <f t="shared" si="19"/>
        <v>0.14029531198212108</v>
      </c>
      <c r="O43" s="6">
        <f t="shared" si="20"/>
        <v>7.1278219198617112</v>
      </c>
      <c r="P43" s="3">
        <f t="shared" si="21"/>
        <v>0.14029531198212108</v>
      </c>
      <c r="Q43" s="3">
        <f>IF(ISNUMBER(P43),SUMIF(A:A,A43,P:P),"")</f>
        <v>0.74452943398810378</v>
      </c>
      <c r="R43" s="3">
        <f t="shared" si="22"/>
        <v>0.18843487655098232</v>
      </c>
      <c r="S43" s="7">
        <f t="shared" si="23"/>
        <v>5.3068732195626396</v>
      </c>
    </row>
    <row r="44" spans="1:19" x14ac:dyDescent="0.3">
      <c r="A44" s="1">
        <v>19</v>
      </c>
      <c r="B44" s="5">
        <v>0.82291666666666663</v>
      </c>
      <c r="C44" s="1" t="s">
        <v>19</v>
      </c>
      <c r="D44" s="1">
        <v>6</v>
      </c>
      <c r="E44" s="1">
        <v>4</v>
      </c>
      <c r="F44" s="1" t="s">
        <v>52</v>
      </c>
      <c r="G44" s="1">
        <v>59.13</v>
      </c>
      <c r="H44" s="1">
        <f>1+COUNTIFS(A:A,A44,G:G,"&gt;"&amp;G44)</f>
        <v>3</v>
      </c>
      <c r="I44" s="2">
        <f>AVERAGEIF(A:A,A44,G:G)</f>
        <v>46.911249999999995</v>
      </c>
      <c r="J44" s="2">
        <f t="shared" si="16"/>
        <v>12.218750000000007</v>
      </c>
      <c r="K44" s="2">
        <f t="shared" si="17"/>
        <v>102.21875</v>
      </c>
      <c r="L44" s="2">
        <f t="shared" si="18"/>
        <v>460.87414436132718</v>
      </c>
      <c r="M44" s="2">
        <f>SUMIF(A:A,A44,L:L)</f>
        <v>5366.4973207780122</v>
      </c>
      <c r="N44" s="3">
        <f t="shared" si="19"/>
        <v>8.5879879707926807E-2</v>
      </c>
      <c r="O44" s="6">
        <f t="shared" si="20"/>
        <v>11.644170944357983</v>
      </c>
      <c r="P44" s="3">
        <f t="shared" si="21"/>
        <v>8.5879879707926807E-2</v>
      </c>
      <c r="Q44" s="3">
        <f>IF(ISNUMBER(P44),SUMIF(A:A,A44,P:P),"")</f>
        <v>0.74452943398810378</v>
      </c>
      <c r="R44" s="3">
        <f t="shared" si="22"/>
        <v>0.1153478637478542</v>
      </c>
      <c r="S44" s="7">
        <f t="shared" si="23"/>
        <v>8.6694280024635724</v>
      </c>
    </row>
    <row r="45" spans="1:19" x14ac:dyDescent="0.3">
      <c r="A45" s="1">
        <v>19</v>
      </c>
      <c r="B45" s="5">
        <v>0.82291666666666663</v>
      </c>
      <c r="C45" s="1" t="s">
        <v>19</v>
      </c>
      <c r="D45" s="1">
        <v>6</v>
      </c>
      <c r="E45" s="1">
        <v>8</v>
      </c>
      <c r="F45" s="1" t="s">
        <v>56</v>
      </c>
      <c r="G45" s="1">
        <v>59.09</v>
      </c>
      <c r="H45" s="1">
        <f>1+COUNTIFS(A:A,A45,G:G,"&gt;"&amp;G45)</f>
        <v>4</v>
      </c>
      <c r="I45" s="2">
        <f>AVERAGEIF(A:A,A45,G:G)</f>
        <v>46.911249999999995</v>
      </c>
      <c r="J45" s="2">
        <f t="shared" si="16"/>
        <v>12.178750000000008</v>
      </c>
      <c r="K45" s="2">
        <f t="shared" si="17"/>
        <v>102.17875000000001</v>
      </c>
      <c r="L45" s="2">
        <f t="shared" si="18"/>
        <v>459.76937267117864</v>
      </c>
      <c r="M45" s="2">
        <f>SUMIF(A:A,A45,L:L)</f>
        <v>5366.4973207780122</v>
      </c>
      <c r="N45" s="3">
        <f t="shared" si="19"/>
        <v>8.5674015132932782E-2</v>
      </c>
      <c r="O45" s="6">
        <f t="shared" si="20"/>
        <v>11.672150516681032</v>
      </c>
      <c r="P45" s="3">
        <f t="shared" si="21"/>
        <v>8.5674015132932782E-2</v>
      </c>
      <c r="Q45" s="3">
        <f>IF(ISNUMBER(P45),SUMIF(A:A,A45,P:P),"")</f>
        <v>0.74452943398810378</v>
      </c>
      <c r="R45" s="3">
        <f t="shared" si="22"/>
        <v>0.11507136081110488</v>
      </c>
      <c r="S45" s="7">
        <f t="shared" si="23"/>
        <v>8.6902596176084828</v>
      </c>
    </row>
    <row r="46" spans="1:19" x14ac:dyDescent="0.3">
      <c r="A46" s="1">
        <v>19</v>
      </c>
      <c r="B46" s="5">
        <v>0.82291666666666663</v>
      </c>
      <c r="C46" s="1" t="s">
        <v>19</v>
      </c>
      <c r="D46" s="1">
        <v>6</v>
      </c>
      <c r="E46" s="1">
        <v>10</v>
      </c>
      <c r="F46" s="1" t="s">
        <v>58</v>
      </c>
      <c r="G46" s="1">
        <v>56.66</v>
      </c>
      <c r="H46" s="1">
        <f>1+COUNTIFS(A:A,A46,G:G,"&gt;"&amp;G46)</f>
        <v>5</v>
      </c>
      <c r="I46" s="2">
        <f>AVERAGEIF(A:A,A46,G:G)</f>
        <v>46.911249999999995</v>
      </c>
      <c r="J46" s="2">
        <f t="shared" si="16"/>
        <v>9.7487500000000011</v>
      </c>
      <c r="K46" s="2">
        <f t="shared" si="17"/>
        <v>99.748750000000001</v>
      </c>
      <c r="L46" s="2">
        <f t="shared" si="18"/>
        <v>397.39271567798079</v>
      </c>
      <c r="M46" s="2">
        <f>SUMIF(A:A,A46,L:L)</f>
        <v>5366.4973207780122</v>
      </c>
      <c r="N46" s="3">
        <f t="shared" si="19"/>
        <v>7.4050668792725399E-2</v>
      </c>
      <c r="O46" s="6">
        <f t="shared" si="20"/>
        <v>13.504266960762928</v>
      </c>
      <c r="P46" s="3">
        <f t="shared" si="21"/>
        <v>7.4050668792725399E-2</v>
      </c>
      <c r="Q46" s="3">
        <f>IF(ISNUMBER(P46),SUMIF(A:A,A46,P:P),"")</f>
        <v>0.74452943398810378</v>
      </c>
      <c r="R46" s="3">
        <f t="shared" si="22"/>
        <v>9.9459692810356493E-2</v>
      </c>
      <c r="S46" s="7">
        <f t="shared" si="23"/>
        <v>10.054324236721074</v>
      </c>
    </row>
    <row r="47" spans="1:19" x14ac:dyDescent="0.3">
      <c r="A47" s="1">
        <v>19</v>
      </c>
      <c r="B47" s="5">
        <v>0.82291666666666663</v>
      </c>
      <c r="C47" s="1" t="s">
        <v>19</v>
      </c>
      <c r="D47" s="1">
        <v>6</v>
      </c>
      <c r="E47" s="1">
        <v>13</v>
      </c>
      <c r="F47" s="1" t="s">
        <v>61</v>
      </c>
      <c r="G47" s="1">
        <v>55.57</v>
      </c>
      <c r="H47" s="1">
        <f>1+COUNTIFS(A:A,A47,G:G,"&gt;"&amp;G47)</f>
        <v>6</v>
      </c>
      <c r="I47" s="2">
        <f>AVERAGEIF(A:A,A47,G:G)</f>
        <v>46.911249999999995</v>
      </c>
      <c r="J47" s="2">
        <f t="shared" si="16"/>
        <v>8.6587500000000048</v>
      </c>
      <c r="K47" s="2">
        <f t="shared" si="17"/>
        <v>98.658749999999998</v>
      </c>
      <c r="L47" s="2">
        <f t="shared" si="18"/>
        <v>372.23486031813604</v>
      </c>
      <c r="M47" s="2">
        <f>SUMIF(A:A,A47,L:L)</f>
        <v>5366.4973207780122</v>
      </c>
      <c r="N47" s="3">
        <f t="shared" si="19"/>
        <v>6.9362721728550306E-2</v>
      </c>
      <c r="O47" s="6">
        <f t="shared" si="20"/>
        <v>14.41696598806317</v>
      </c>
      <c r="P47" s="3">
        <f t="shared" si="21"/>
        <v>6.9362721728550306E-2</v>
      </c>
      <c r="Q47" s="3">
        <f>IF(ISNUMBER(P47),SUMIF(A:A,A47,P:P),"")</f>
        <v>0.74452943398810378</v>
      </c>
      <c r="R47" s="3">
        <f t="shared" si="22"/>
        <v>9.316316932831778E-2</v>
      </c>
      <c r="S47" s="7">
        <f t="shared" si="23"/>
        <v>10.733855526918415</v>
      </c>
    </row>
    <row r="48" spans="1:19" x14ac:dyDescent="0.3">
      <c r="A48" s="1">
        <v>19</v>
      </c>
      <c r="B48" s="5">
        <v>0.82291666666666663</v>
      </c>
      <c r="C48" s="1" t="s">
        <v>19</v>
      </c>
      <c r="D48" s="1">
        <v>6</v>
      </c>
      <c r="E48" s="1">
        <v>5</v>
      </c>
      <c r="F48" s="1" t="s">
        <v>53</v>
      </c>
      <c r="G48" s="1">
        <v>47.27</v>
      </c>
      <c r="H48" s="1">
        <f>1+COUNTIFS(A:A,A48,G:G,"&gt;"&amp;G48)</f>
        <v>7</v>
      </c>
      <c r="I48" s="2">
        <f>AVERAGEIF(A:A,A48,G:G)</f>
        <v>46.911249999999995</v>
      </c>
      <c r="J48" s="2">
        <f t="shared" si="16"/>
        <v>0.35875000000000767</v>
      </c>
      <c r="K48" s="2">
        <f t="shared" si="17"/>
        <v>90.358750000000015</v>
      </c>
      <c r="L48" s="2">
        <f t="shared" si="18"/>
        <v>226.22385095248345</v>
      </c>
      <c r="M48" s="2">
        <f>SUMIF(A:A,A48,L:L)</f>
        <v>5366.4973207780122</v>
      </c>
      <c r="N48" s="3">
        <f t="shared" si="19"/>
        <v>4.2154842801577413E-2</v>
      </c>
      <c r="O48" s="6">
        <f t="shared" si="20"/>
        <v>23.722066873953104</v>
      </c>
      <c r="P48" s="3" t="str">
        <f t="shared" si="21"/>
        <v/>
      </c>
      <c r="Q48" s="3" t="str">
        <f>IF(ISNUMBER(P48),SUMIF(A:A,A48,P:P),"")</f>
        <v/>
      </c>
      <c r="R48" s="3" t="str">
        <f t="shared" si="22"/>
        <v/>
      </c>
      <c r="S48" s="7" t="str">
        <f t="shared" si="23"/>
        <v/>
      </c>
    </row>
    <row r="49" spans="1:19" x14ac:dyDescent="0.3">
      <c r="A49" s="1">
        <v>19</v>
      </c>
      <c r="B49" s="5">
        <v>0.82291666666666663</v>
      </c>
      <c r="C49" s="1" t="s">
        <v>19</v>
      </c>
      <c r="D49" s="1">
        <v>6</v>
      </c>
      <c r="E49" s="1">
        <v>1</v>
      </c>
      <c r="F49" s="1" t="s">
        <v>50</v>
      </c>
      <c r="G49" s="1">
        <v>43.11</v>
      </c>
      <c r="H49" s="1">
        <f>1+COUNTIFS(A:A,A49,G:G,"&gt;"&amp;G49)</f>
        <v>8</v>
      </c>
      <c r="I49" s="2">
        <f>AVERAGEIF(A:A,A49,G:G)</f>
        <v>46.911249999999995</v>
      </c>
      <c r="J49" s="2">
        <f t="shared" si="16"/>
        <v>-3.801249999999996</v>
      </c>
      <c r="K49" s="2">
        <f t="shared" si="17"/>
        <v>86.198750000000004</v>
      </c>
      <c r="L49" s="2">
        <f t="shared" si="18"/>
        <v>176.25379969267567</v>
      </c>
      <c r="M49" s="2">
        <f>SUMIF(A:A,A49,L:L)</f>
        <v>5366.4973207780122</v>
      </c>
      <c r="N49" s="3">
        <f t="shared" si="19"/>
        <v>3.2843359300722269E-2</v>
      </c>
      <c r="O49" s="6">
        <f t="shared" si="20"/>
        <v>30.4475553442552</v>
      </c>
      <c r="P49" s="3" t="str">
        <f t="shared" si="21"/>
        <v/>
      </c>
      <c r="Q49" s="3" t="str">
        <f>IF(ISNUMBER(P49),SUMIF(A:A,A49,P:P),"")</f>
        <v/>
      </c>
      <c r="R49" s="3" t="str">
        <f t="shared" si="22"/>
        <v/>
      </c>
      <c r="S49" s="7" t="str">
        <f t="shared" si="23"/>
        <v/>
      </c>
    </row>
    <row r="50" spans="1:19" x14ac:dyDescent="0.3">
      <c r="A50" s="1">
        <v>19</v>
      </c>
      <c r="B50" s="5">
        <v>0.82291666666666663</v>
      </c>
      <c r="C50" s="1" t="s">
        <v>19</v>
      </c>
      <c r="D50" s="1">
        <v>6</v>
      </c>
      <c r="E50" s="1">
        <v>17</v>
      </c>
      <c r="F50" s="1" t="s">
        <v>65</v>
      </c>
      <c r="G50" s="1">
        <v>42.49</v>
      </c>
      <c r="H50" s="1">
        <f>1+COUNTIFS(A:A,A50,G:G,"&gt;"&amp;G50)</f>
        <v>9</v>
      </c>
      <c r="I50" s="2">
        <f>AVERAGEIF(A:A,A50,G:G)</f>
        <v>46.911249999999995</v>
      </c>
      <c r="J50" s="2">
        <f t="shared" si="16"/>
        <v>-4.4212499999999935</v>
      </c>
      <c r="K50" s="2">
        <f t="shared" si="17"/>
        <v>85.578750000000014</v>
      </c>
      <c r="L50" s="2">
        <f t="shared" si="18"/>
        <v>169.81761360912344</v>
      </c>
      <c r="M50" s="2">
        <f>SUMIF(A:A,A50,L:L)</f>
        <v>5366.4973207780122</v>
      </c>
      <c r="N50" s="3">
        <f t="shared" si="19"/>
        <v>3.1644032123452917E-2</v>
      </c>
      <c r="O50" s="6">
        <f t="shared" si="20"/>
        <v>31.601535357400039</v>
      </c>
      <c r="P50" s="3" t="str">
        <f t="shared" si="21"/>
        <v/>
      </c>
      <c r="Q50" s="3" t="str">
        <f>IF(ISNUMBER(P50),SUMIF(A:A,A50,P:P),"")</f>
        <v/>
      </c>
      <c r="R50" s="3" t="str">
        <f t="shared" si="22"/>
        <v/>
      </c>
      <c r="S50" s="7" t="str">
        <f t="shared" si="23"/>
        <v/>
      </c>
    </row>
    <row r="51" spans="1:19" x14ac:dyDescent="0.3">
      <c r="A51" s="1">
        <v>19</v>
      </c>
      <c r="B51" s="5">
        <v>0.82291666666666663</v>
      </c>
      <c r="C51" s="1" t="s">
        <v>19</v>
      </c>
      <c r="D51" s="1">
        <v>6</v>
      </c>
      <c r="E51" s="1">
        <v>15</v>
      </c>
      <c r="F51" s="1" t="s">
        <v>63</v>
      </c>
      <c r="G51" s="1">
        <v>42.28</v>
      </c>
      <c r="H51" s="1">
        <f>1+COUNTIFS(A:A,A51,G:G,"&gt;"&amp;G51)</f>
        <v>10</v>
      </c>
      <c r="I51" s="2">
        <f>AVERAGEIF(A:A,A51,G:G)</f>
        <v>46.911249999999995</v>
      </c>
      <c r="J51" s="2">
        <f t="shared" si="16"/>
        <v>-4.6312499999999943</v>
      </c>
      <c r="K51" s="2">
        <f t="shared" si="17"/>
        <v>85.368750000000006</v>
      </c>
      <c r="L51" s="2">
        <f t="shared" si="18"/>
        <v>167.69133536119722</v>
      </c>
      <c r="M51" s="2">
        <f>SUMIF(A:A,A51,L:L)</f>
        <v>5366.4973207780122</v>
      </c>
      <c r="N51" s="3">
        <f t="shared" si="19"/>
        <v>3.1247818705122551E-2</v>
      </c>
      <c r="O51" s="6">
        <f t="shared" si="20"/>
        <v>32.00223380187709</v>
      </c>
      <c r="P51" s="3" t="str">
        <f t="shared" si="21"/>
        <v/>
      </c>
      <c r="Q51" s="3" t="str">
        <f>IF(ISNUMBER(P51),SUMIF(A:A,A51,P:P),"")</f>
        <v/>
      </c>
      <c r="R51" s="3" t="str">
        <f t="shared" si="22"/>
        <v/>
      </c>
      <c r="S51" s="7" t="str">
        <f t="shared" si="23"/>
        <v/>
      </c>
    </row>
    <row r="52" spans="1:19" x14ac:dyDescent="0.3">
      <c r="A52" s="1">
        <v>19</v>
      </c>
      <c r="B52" s="5">
        <v>0.82291666666666663</v>
      </c>
      <c r="C52" s="1" t="s">
        <v>19</v>
      </c>
      <c r="D52" s="1">
        <v>6</v>
      </c>
      <c r="E52" s="1">
        <v>7</v>
      </c>
      <c r="F52" s="1" t="s">
        <v>55</v>
      </c>
      <c r="G52" s="1">
        <v>39.590000000000003</v>
      </c>
      <c r="H52" s="1">
        <f>1+COUNTIFS(A:A,A52,G:G,"&gt;"&amp;G52)</f>
        <v>11</v>
      </c>
      <c r="I52" s="2">
        <f>AVERAGEIF(A:A,A52,G:G)</f>
        <v>46.911249999999995</v>
      </c>
      <c r="J52" s="2">
        <f t="shared" si="16"/>
        <v>-7.321249999999992</v>
      </c>
      <c r="K52" s="2">
        <f t="shared" si="17"/>
        <v>82.678750000000008</v>
      </c>
      <c r="L52" s="2">
        <f t="shared" si="18"/>
        <v>142.69721388350459</v>
      </c>
      <c r="M52" s="2">
        <f>SUMIF(A:A,A52,L:L)</f>
        <v>5366.4973207780122</v>
      </c>
      <c r="N52" s="3">
        <f t="shared" si="19"/>
        <v>2.6590382022741221E-2</v>
      </c>
      <c r="O52" s="6">
        <f t="shared" si="20"/>
        <v>37.607583040542913</v>
      </c>
      <c r="P52" s="3" t="str">
        <f t="shared" si="21"/>
        <v/>
      </c>
      <c r="Q52" s="3" t="str">
        <f>IF(ISNUMBER(P52),SUMIF(A:A,A52,P:P),"")</f>
        <v/>
      </c>
      <c r="R52" s="3" t="str">
        <f t="shared" si="22"/>
        <v/>
      </c>
      <c r="S52" s="7" t="str">
        <f t="shared" si="23"/>
        <v/>
      </c>
    </row>
    <row r="53" spans="1:19" x14ac:dyDescent="0.3">
      <c r="A53" s="1">
        <v>19</v>
      </c>
      <c r="B53" s="5">
        <v>0.82291666666666663</v>
      </c>
      <c r="C53" s="1" t="s">
        <v>19</v>
      </c>
      <c r="D53" s="1">
        <v>6</v>
      </c>
      <c r="E53" s="1">
        <v>16</v>
      </c>
      <c r="F53" s="1" t="s">
        <v>64</v>
      </c>
      <c r="G53" s="1">
        <v>39.22</v>
      </c>
      <c r="H53" s="1">
        <f>1+COUNTIFS(A:A,A53,G:G,"&gt;"&amp;G53)</f>
        <v>12</v>
      </c>
      <c r="I53" s="2">
        <f>AVERAGEIF(A:A,A53,G:G)</f>
        <v>46.911249999999995</v>
      </c>
      <c r="J53" s="2">
        <f t="shared" si="16"/>
        <v>-7.6912499999999966</v>
      </c>
      <c r="K53" s="2">
        <f t="shared" si="17"/>
        <v>82.308750000000003</v>
      </c>
      <c r="L53" s="2">
        <f t="shared" si="18"/>
        <v>139.56424041099928</v>
      </c>
      <c r="M53" s="2">
        <f>SUMIF(A:A,A53,L:L)</f>
        <v>5366.4973207780122</v>
      </c>
      <c r="N53" s="3">
        <f t="shared" si="19"/>
        <v>2.60065797239168E-2</v>
      </c>
      <c r="O53" s="6">
        <f t="shared" si="20"/>
        <v>38.451807604686891</v>
      </c>
      <c r="P53" s="3" t="str">
        <f t="shared" si="21"/>
        <v/>
      </c>
      <c r="Q53" s="3" t="str">
        <f>IF(ISNUMBER(P53),SUMIF(A:A,A53,P:P),"")</f>
        <v/>
      </c>
      <c r="R53" s="3" t="str">
        <f t="shared" si="22"/>
        <v/>
      </c>
      <c r="S53" s="7" t="str">
        <f t="shared" si="23"/>
        <v/>
      </c>
    </row>
    <row r="54" spans="1:19" x14ac:dyDescent="0.3">
      <c r="A54" s="1">
        <v>19</v>
      </c>
      <c r="B54" s="5">
        <v>0.82291666666666663</v>
      </c>
      <c r="C54" s="1" t="s">
        <v>19</v>
      </c>
      <c r="D54" s="1">
        <v>6</v>
      </c>
      <c r="E54" s="1">
        <v>11</v>
      </c>
      <c r="F54" s="1" t="s">
        <v>59</v>
      </c>
      <c r="G54" s="1">
        <v>37.880000000000003</v>
      </c>
      <c r="H54" s="1">
        <f>1+COUNTIFS(A:A,A54,G:G,"&gt;"&amp;G54)</f>
        <v>13</v>
      </c>
      <c r="I54" s="2">
        <f>AVERAGEIF(A:A,A54,G:G)</f>
        <v>46.911249999999995</v>
      </c>
      <c r="J54" s="2">
        <f t="shared" si="16"/>
        <v>-9.0312499999999929</v>
      </c>
      <c r="K54" s="2">
        <f t="shared" si="17"/>
        <v>80.96875</v>
      </c>
      <c r="L54" s="2">
        <f t="shared" si="18"/>
        <v>128.78250838709837</v>
      </c>
      <c r="M54" s="2">
        <f>SUMIF(A:A,A54,L:L)</f>
        <v>5366.4973207780122</v>
      </c>
      <c r="N54" s="3">
        <f t="shared" si="19"/>
        <v>2.3997497937523992E-2</v>
      </c>
      <c r="O54" s="6">
        <f t="shared" si="20"/>
        <v>41.671010978037728</v>
      </c>
      <c r="P54" s="3" t="str">
        <f t="shared" si="21"/>
        <v/>
      </c>
      <c r="Q54" s="3" t="str">
        <f>IF(ISNUMBER(P54),SUMIF(A:A,A54,P:P),"")</f>
        <v/>
      </c>
      <c r="R54" s="3" t="str">
        <f t="shared" si="22"/>
        <v/>
      </c>
      <c r="S54" s="7" t="str">
        <f t="shared" si="23"/>
        <v/>
      </c>
    </row>
    <row r="55" spans="1:19" x14ac:dyDescent="0.3">
      <c r="A55" s="1">
        <v>19</v>
      </c>
      <c r="B55" s="5">
        <v>0.82291666666666663</v>
      </c>
      <c r="C55" s="1" t="s">
        <v>19</v>
      </c>
      <c r="D55" s="1">
        <v>6</v>
      </c>
      <c r="E55" s="1">
        <v>6</v>
      </c>
      <c r="F55" s="1" t="s">
        <v>54</v>
      </c>
      <c r="G55" s="1">
        <v>36.15</v>
      </c>
      <c r="H55" s="1">
        <f>1+COUNTIFS(A:A,A55,G:G,"&gt;"&amp;G55)</f>
        <v>14</v>
      </c>
      <c r="I55" s="2">
        <f>AVERAGEIF(A:A,A55,G:G)</f>
        <v>46.911249999999995</v>
      </c>
      <c r="J55" s="2">
        <f t="shared" si="16"/>
        <v>-10.761249999999997</v>
      </c>
      <c r="K55" s="2">
        <f t="shared" si="17"/>
        <v>79.23875000000001</v>
      </c>
      <c r="L55" s="2">
        <f t="shared" si="18"/>
        <v>116.08526915609218</v>
      </c>
      <c r="M55" s="2">
        <f>SUMIF(A:A,A55,L:L)</f>
        <v>5366.4973207780122</v>
      </c>
      <c r="N55" s="3">
        <f t="shared" si="19"/>
        <v>2.1631478079124921E-2</v>
      </c>
      <c r="O55" s="6">
        <f t="shared" si="20"/>
        <v>46.228926028177078</v>
      </c>
      <c r="P55" s="3" t="str">
        <f t="shared" si="21"/>
        <v/>
      </c>
      <c r="Q55" s="3" t="str">
        <f>IF(ISNUMBER(P55),SUMIF(A:A,A55,P:P),"")</f>
        <v/>
      </c>
      <c r="R55" s="3" t="str">
        <f t="shared" si="22"/>
        <v/>
      </c>
      <c r="S55" s="7" t="str">
        <f t="shared" si="23"/>
        <v/>
      </c>
    </row>
    <row r="56" spans="1:19" x14ac:dyDescent="0.3">
      <c r="A56" s="1">
        <v>19</v>
      </c>
      <c r="B56" s="5">
        <v>0.82291666666666663</v>
      </c>
      <c r="C56" s="1" t="s">
        <v>19</v>
      </c>
      <c r="D56" s="1">
        <v>6</v>
      </c>
      <c r="E56" s="1">
        <v>14</v>
      </c>
      <c r="F56" s="1" t="s">
        <v>62</v>
      </c>
      <c r="G56" s="1">
        <v>23.41</v>
      </c>
      <c r="H56" s="1">
        <f>1+COUNTIFS(A:A,A56,G:G,"&gt;"&amp;G56)</f>
        <v>15</v>
      </c>
      <c r="I56" s="2">
        <f>AVERAGEIF(A:A,A56,G:G)</f>
        <v>46.911249999999995</v>
      </c>
      <c r="J56" s="2">
        <f t="shared" si="16"/>
        <v>-23.501249999999995</v>
      </c>
      <c r="K56" s="2">
        <f t="shared" si="17"/>
        <v>66.498750000000001</v>
      </c>
      <c r="L56" s="2">
        <f t="shared" si="18"/>
        <v>54.050835398649909</v>
      </c>
      <c r="M56" s="2">
        <f>SUMIF(A:A,A56,L:L)</f>
        <v>5366.4973207780122</v>
      </c>
      <c r="N56" s="3">
        <f t="shared" si="19"/>
        <v>1.0071902055997645E-2</v>
      </c>
      <c r="O56" s="6">
        <f t="shared" si="20"/>
        <v>99.286112438366814</v>
      </c>
      <c r="P56" s="3" t="str">
        <f t="shared" si="21"/>
        <v/>
      </c>
      <c r="Q56" s="3" t="str">
        <f>IF(ISNUMBER(P56),SUMIF(A:A,A56,P:P),"")</f>
        <v/>
      </c>
      <c r="R56" s="3" t="str">
        <f t="shared" si="22"/>
        <v/>
      </c>
      <c r="S56" s="7" t="str">
        <f t="shared" si="23"/>
        <v/>
      </c>
    </row>
    <row r="57" spans="1:19" x14ac:dyDescent="0.3">
      <c r="A57" s="1">
        <v>19</v>
      </c>
      <c r="B57" s="5">
        <v>0.82291666666666663</v>
      </c>
      <c r="C57" s="1" t="s">
        <v>19</v>
      </c>
      <c r="D57" s="1">
        <v>6</v>
      </c>
      <c r="E57" s="1">
        <v>12</v>
      </c>
      <c r="F57" s="1" t="s">
        <v>60</v>
      </c>
      <c r="G57" s="1">
        <v>22.05</v>
      </c>
      <c r="H57" s="1">
        <f>1+COUNTIFS(A:A,A57,G:G,"&gt;"&amp;G57)</f>
        <v>16</v>
      </c>
      <c r="I57" s="2">
        <f>AVERAGEIF(A:A,A57,G:G)</f>
        <v>46.911249999999995</v>
      </c>
      <c r="J57" s="2">
        <f t="shared" si="16"/>
        <v>-24.861249999999995</v>
      </c>
      <c r="K57" s="2">
        <f t="shared" si="17"/>
        <v>65.138750000000002</v>
      </c>
      <c r="L57" s="2">
        <f t="shared" si="18"/>
        <v>49.815441188659626</v>
      </c>
      <c r="M57" s="2">
        <f>SUMIF(A:A,A57,L:L)</f>
        <v>5366.4973207780122</v>
      </c>
      <c r="N57" s="3">
        <f t="shared" si="19"/>
        <v>9.2826732617165633E-3</v>
      </c>
      <c r="O57" s="6">
        <f t="shared" si="20"/>
        <v>107.72758792708802</v>
      </c>
      <c r="P57" s="3" t="str">
        <f t="shared" si="21"/>
        <v/>
      </c>
      <c r="Q57" s="3" t="str">
        <f>IF(ISNUMBER(P57),SUMIF(A:A,A57,P:P),"")</f>
        <v/>
      </c>
      <c r="R57" s="3" t="str">
        <f t="shared" si="22"/>
        <v/>
      </c>
      <c r="S57" s="7" t="str">
        <f t="shared" si="23"/>
        <v/>
      </c>
    </row>
    <row r="58" spans="1:19" x14ac:dyDescent="0.3">
      <c r="A58" s="1"/>
      <c r="B58" s="5"/>
      <c r="C58" s="1"/>
      <c r="D58" s="1"/>
      <c r="E58" s="1"/>
      <c r="F58" s="1"/>
      <c r="G58" s="1"/>
      <c r="H58" s="1"/>
      <c r="I58" s="2"/>
      <c r="J58" s="2"/>
      <c r="K58" s="2"/>
      <c r="L58" s="2"/>
      <c r="M58" s="2"/>
      <c r="N58" s="3"/>
      <c r="O58" s="6"/>
      <c r="P58" s="3"/>
      <c r="Q58" s="3"/>
      <c r="R58" s="3"/>
      <c r="S58" s="7"/>
    </row>
    <row r="59" spans="1:19" x14ac:dyDescent="0.3">
      <c r="A59" s="1">
        <v>20</v>
      </c>
      <c r="B59" s="5">
        <v>0.85069444444444453</v>
      </c>
      <c r="C59" s="1" t="s">
        <v>19</v>
      </c>
      <c r="D59" s="1">
        <v>7</v>
      </c>
      <c r="E59" s="1">
        <v>4</v>
      </c>
      <c r="F59" s="1" t="s">
        <v>69</v>
      </c>
      <c r="G59" s="1">
        <v>79.3</v>
      </c>
      <c r="H59" s="1">
        <f>1+COUNTIFS(A:A,A59,G:G,"&gt;"&amp;G59)</f>
        <v>1</v>
      </c>
      <c r="I59" s="2">
        <f>AVERAGEIF(A:A,A59,G:G)</f>
        <v>47.731666666666662</v>
      </c>
      <c r="J59" s="2">
        <f t="shared" si="16"/>
        <v>31.568333333333335</v>
      </c>
      <c r="K59" s="2">
        <f t="shared" si="17"/>
        <v>121.56833333333333</v>
      </c>
      <c r="L59" s="2">
        <f t="shared" si="18"/>
        <v>1471.5918720362661</v>
      </c>
      <c r="M59" s="2">
        <f>SUMIF(A:A,A59,L:L)</f>
        <v>3767.4889672248446</v>
      </c>
      <c r="N59" s="3">
        <f t="shared" si="19"/>
        <v>0.39060283516112049</v>
      </c>
      <c r="O59" s="6">
        <f t="shared" si="20"/>
        <v>2.5601452677308605</v>
      </c>
      <c r="P59" s="3">
        <f t="shared" si="21"/>
        <v>0.39060283516112049</v>
      </c>
      <c r="Q59" s="3">
        <f>IF(ISNUMBER(P59),SUMIF(A:A,A59,P:P),"")</f>
        <v>0.84212585792307704</v>
      </c>
      <c r="R59" s="3">
        <f t="shared" si="22"/>
        <v>0.46382952320744392</v>
      </c>
      <c r="S59" s="7">
        <f t="shared" si="23"/>
        <v>2.1559645299955568</v>
      </c>
    </row>
    <row r="60" spans="1:19" x14ac:dyDescent="0.3">
      <c r="A60" s="1">
        <v>20</v>
      </c>
      <c r="B60" s="5">
        <v>0.85069444444444453</v>
      </c>
      <c r="C60" s="1" t="s">
        <v>19</v>
      </c>
      <c r="D60" s="1">
        <v>7</v>
      </c>
      <c r="E60" s="1">
        <v>7</v>
      </c>
      <c r="F60" s="1" t="s">
        <v>72</v>
      </c>
      <c r="G60" s="1">
        <v>59.08</v>
      </c>
      <c r="H60" s="1">
        <f>1+COUNTIFS(A:A,A60,G:G,"&gt;"&amp;G60)</f>
        <v>2</v>
      </c>
      <c r="I60" s="2">
        <f>AVERAGEIF(A:A,A60,G:G)</f>
        <v>47.731666666666662</v>
      </c>
      <c r="J60" s="2">
        <f t="shared" si="16"/>
        <v>11.348333333333336</v>
      </c>
      <c r="K60" s="2">
        <f t="shared" si="17"/>
        <v>101.34833333333333</v>
      </c>
      <c r="L60" s="2">
        <f t="shared" si="18"/>
        <v>437.42269804357272</v>
      </c>
      <c r="M60" s="2">
        <f>SUMIF(A:A,A60,L:L)</f>
        <v>3767.4889672248446</v>
      </c>
      <c r="N60" s="3">
        <f t="shared" si="19"/>
        <v>0.11610457305885118</v>
      </c>
      <c r="O60" s="6">
        <f t="shared" si="20"/>
        <v>8.6129251730086391</v>
      </c>
      <c r="P60" s="3">
        <f t="shared" si="21"/>
        <v>0.11610457305885118</v>
      </c>
      <c r="Q60" s="3">
        <f>IF(ISNUMBER(P60),SUMIF(A:A,A60,P:P),"")</f>
        <v>0.84212585792307704</v>
      </c>
      <c r="R60" s="3">
        <f t="shared" si="22"/>
        <v>0.13787080869978061</v>
      </c>
      <c r="S60" s="7">
        <f t="shared" si="23"/>
        <v>7.2531670005471671</v>
      </c>
    </row>
    <row r="61" spans="1:19" x14ac:dyDescent="0.3">
      <c r="A61" s="1">
        <v>20</v>
      </c>
      <c r="B61" s="5">
        <v>0.85069444444444453</v>
      </c>
      <c r="C61" s="1" t="s">
        <v>19</v>
      </c>
      <c r="D61" s="1">
        <v>7</v>
      </c>
      <c r="E61" s="1">
        <v>2</v>
      </c>
      <c r="F61" s="1" t="s">
        <v>67</v>
      </c>
      <c r="G61" s="1">
        <v>52.34</v>
      </c>
      <c r="H61" s="1">
        <f>1+COUNTIFS(A:A,A61,G:G,"&gt;"&amp;G61)</f>
        <v>3</v>
      </c>
      <c r="I61" s="2">
        <f>AVERAGEIF(A:A,A61,G:G)</f>
        <v>47.731666666666662</v>
      </c>
      <c r="J61" s="2">
        <f t="shared" si="16"/>
        <v>4.6083333333333414</v>
      </c>
      <c r="K61" s="2">
        <f t="shared" si="17"/>
        <v>94.608333333333348</v>
      </c>
      <c r="L61" s="2">
        <f t="shared" si="18"/>
        <v>291.92589914154269</v>
      </c>
      <c r="M61" s="2">
        <f>SUMIF(A:A,A61,L:L)</f>
        <v>3767.4889672248446</v>
      </c>
      <c r="N61" s="3">
        <f t="shared" si="19"/>
        <v>7.7485535241414938E-2</v>
      </c>
      <c r="O61" s="6">
        <f t="shared" si="20"/>
        <v>12.905634540490519</v>
      </c>
      <c r="P61" s="3">
        <f t="shared" si="21"/>
        <v>7.7485535241414938E-2</v>
      </c>
      <c r="Q61" s="3">
        <f>IF(ISNUMBER(P61),SUMIF(A:A,A61,P:P),"")</f>
        <v>0.84212585792307704</v>
      </c>
      <c r="R61" s="3">
        <f t="shared" si="22"/>
        <v>9.2011822831941537E-2</v>
      </c>
      <c r="S61" s="7">
        <f t="shared" si="23"/>
        <v>10.868168559452275</v>
      </c>
    </row>
    <row r="62" spans="1:19" x14ac:dyDescent="0.3">
      <c r="A62" s="1">
        <v>20</v>
      </c>
      <c r="B62" s="5">
        <v>0.85069444444444453</v>
      </c>
      <c r="C62" s="1" t="s">
        <v>19</v>
      </c>
      <c r="D62" s="1">
        <v>7</v>
      </c>
      <c r="E62" s="1">
        <v>11</v>
      </c>
      <c r="F62" s="1" t="s">
        <v>76</v>
      </c>
      <c r="G62" s="1">
        <v>51.9</v>
      </c>
      <c r="H62" s="1">
        <f>1+COUNTIFS(A:A,A62,G:G,"&gt;"&amp;G62)</f>
        <v>4</v>
      </c>
      <c r="I62" s="2">
        <f>AVERAGEIF(A:A,A62,G:G)</f>
        <v>47.731666666666662</v>
      </c>
      <c r="J62" s="2">
        <f t="shared" si="16"/>
        <v>4.1683333333333366</v>
      </c>
      <c r="K62" s="2">
        <f t="shared" si="17"/>
        <v>94.168333333333337</v>
      </c>
      <c r="L62" s="2">
        <f t="shared" si="18"/>
        <v>284.31989639200799</v>
      </c>
      <c r="M62" s="2">
        <f>SUMIF(A:A,A62,L:L)</f>
        <v>3767.4889672248446</v>
      </c>
      <c r="N62" s="3">
        <f t="shared" si="19"/>
        <v>7.5466683211401611E-2</v>
      </c>
      <c r="O62" s="6">
        <f t="shared" si="20"/>
        <v>13.250880487204434</v>
      </c>
      <c r="P62" s="3">
        <f t="shared" si="21"/>
        <v>7.5466683211401611E-2</v>
      </c>
      <c r="Q62" s="3">
        <f>IF(ISNUMBER(P62),SUMIF(A:A,A62,P:P),"")</f>
        <v>0.84212585792307704</v>
      </c>
      <c r="R62" s="3">
        <f t="shared" si="22"/>
        <v>8.9614494676038103E-2</v>
      </c>
      <c r="S62" s="7">
        <f t="shared" si="23"/>
        <v>11.158909098523194</v>
      </c>
    </row>
    <row r="63" spans="1:19" x14ac:dyDescent="0.3">
      <c r="A63" s="1">
        <v>20</v>
      </c>
      <c r="B63" s="5">
        <v>0.85069444444444453</v>
      </c>
      <c r="C63" s="1" t="s">
        <v>19</v>
      </c>
      <c r="D63" s="1">
        <v>7</v>
      </c>
      <c r="E63" s="1">
        <v>3</v>
      </c>
      <c r="F63" s="1" t="s">
        <v>68</v>
      </c>
      <c r="G63" s="1">
        <v>51.87</v>
      </c>
      <c r="H63" s="1">
        <f>1+COUNTIFS(A:A,A63,G:G,"&gt;"&amp;G63)</f>
        <v>5</v>
      </c>
      <c r="I63" s="2">
        <f>AVERAGEIF(A:A,A63,G:G)</f>
        <v>47.731666666666662</v>
      </c>
      <c r="J63" s="2">
        <f t="shared" si="16"/>
        <v>4.1383333333333354</v>
      </c>
      <c r="K63" s="2">
        <f t="shared" si="17"/>
        <v>94.138333333333335</v>
      </c>
      <c r="L63" s="2">
        <f t="shared" si="18"/>
        <v>283.80858090049981</v>
      </c>
      <c r="M63" s="2">
        <f>SUMIF(A:A,A63,L:L)</f>
        <v>3767.4889672248446</v>
      </c>
      <c r="N63" s="3">
        <f t="shared" si="19"/>
        <v>7.5330965364327249E-2</v>
      </c>
      <c r="O63" s="6">
        <f t="shared" si="20"/>
        <v>13.274753551393449</v>
      </c>
      <c r="P63" s="3">
        <f t="shared" si="21"/>
        <v>7.5330965364327249E-2</v>
      </c>
      <c r="Q63" s="3">
        <f>IF(ISNUMBER(P63),SUMIF(A:A,A63,P:P),"")</f>
        <v>0.84212585792307704</v>
      </c>
      <c r="R63" s="3">
        <f t="shared" si="22"/>
        <v>8.9453333674036475E-2</v>
      </c>
      <c r="S63" s="7">
        <f t="shared" si="23"/>
        <v>11.179013223184622</v>
      </c>
    </row>
    <row r="64" spans="1:19" x14ac:dyDescent="0.3">
      <c r="A64" s="1">
        <v>20</v>
      </c>
      <c r="B64" s="5">
        <v>0.85069444444444453</v>
      </c>
      <c r="C64" s="1" t="s">
        <v>19</v>
      </c>
      <c r="D64" s="1">
        <v>7</v>
      </c>
      <c r="E64" s="1">
        <v>10</v>
      </c>
      <c r="F64" s="1" t="s">
        <v>75</v>
      </c>
      <c r="G64" s="1">
        <v>47.57</v>
      </c>
      <c r="H64" s="1">
        <f>1+COUNTIFS(A:A,A64,G:G,"&gt;"&amp;G64)</f>
        <v>6</v>
      </c>
      <c r="I64" s="2">
        <f>AVERAGEIF(A:A,A64,G:G)</f>
        <v>47.731666666666662</v>
      </c>
      <c r="J64" s="2">
        <f t="shared" si="16"/>
        <v>-0.16166666666666174</v>
      </c>
      <c r="K64" s="2">
        <f t="shared" si="17"/>
        <v>89.838333333333338</v>
      </c>
      <c r="L64" s="2">
        <f t="shared" si="18"/>
        <v>219.26915643475954</v>
      </c>
      <c r="M64" s="2">
        <f>SUMIF(A:A,A64,L:L)</f>
        <v>3767.4889672248446</v>
      </c>
      <c r="N64" s="3">
        <f t="shared" si="19"/>
        <v>5.8200344670491372E-2</v>
      </c>
      <c r="O64" s="6">
        <f t="shared" si="20"/>
        <v>17.182028829238501</v>
      </c>
      <c r="P64" s="3">
        <f t="shared" si="21"/>
        <v>5.8200344670491372E-2</v>
      </c>
      <c r="Q64" s="3">
        <f>IF(ISNUMBER(P64),SUMIF(A:A,A64,P:P),"")</f>
        <v>0.84212585792307704</v>
      </c>
      <c r="R64" s="3">
        <f t="shared" si="22"/>
        <v>6.9111219092630696E-2</v>
      </c>
      <c r="S64" s="7">
        <f t="shared" si="23"/>
        <v>14.469430768681516</v>
      </c>
    </row>
    <row r="65" spans="1:19" x14ac:dyDescent="0.3">
      <c r="A65" s="1">
        <v>20</v>
      </c>
      <c r="B65" s="5">
        <v>0.85069444444444453</v>
      </c>
      <c r="C65" s="1" t="s">
        <v>19</v>
      </c>
      <c r="D65" s="1">
        <v>7</v>
      </c>
      <c r="E65" s="1">
        <v>9</v>
      </c>
      <c r="F65" s="1" t="s">
        <v>74</v>
      </c>
      <c r="G65" s="1">
        <v>44.68</v>
      </c>
      <c r="H65" s="1">
        <f>1+COUNTIFS(A:A,A65,G:G,"&gt;"&amp;G65)</f>
        <v>7</v>
      </c>
      <c r="I65" s="2">
        <f>AVERAGEIF(A:A,A65,G:G)</f>
        <v>47.731666666666662</v>
      </c>
      <c r="J65" s="2">
        <f t="shared" si="16"/>
        <v>-3.0516666666666623</v>
      </c>
      <c r="K65" s="2">
        <f t="shared" si="17"/>
        <v>86.948333333333338</v>
      </c>
      <c r="L65" s="2">
        <f t="shared" si="18"/>
        <v>184.36177579130089</v>
      </c>
      <c r="M65" s="2">
        <f>SUMIF(A:A,A65,L:L)</f>
        <v>3767.4889672248446</v>
      </c>
      <c r="N65" s="3">
        <f t="shared" si="19"/>
        <v>4.8934921215470183E-2</v>
      </c>
      <c r="O65" s="6">
        <f t="shared" si="20"/>
        <v>20.435304178723438</v>
      </c>
      <c r="P65" s="3">
        <f t="shared" si="21"/>
        <v>4.8934921215470183E-2</v>
      </c>
      <c r="Q65" s="3">
        <f>IF(ISNUMBER(P65),SUMIF(A:A,A65,P:P),"")</f>
        <v>0.84212585792307704</v>
      </c>
      <c r="R65" s="3">
        <f t="shared" si="22"/>
        <v>5.810879781812861E-2</v>
      </c>
      <c r="S65" s="7">
        <f t="shared" si="23"/>
        <v>17.209098063426516</v>
      </c>
    </row>
    <row r="66" spans="1:19" x14ac:dyDescent="0.3">
      <c r="A66" s="1">
        <v>20</v>
      </c>
      <c r="B66" s="5">
        <v>0.85069444444444453</v>
      </c>
      <c r="C66" s="1" t="s">
        <v>19</v>
      </c>
      <c r="D66" s="1">
        <v>7</v>
      </c>
      <c r="E66" s="1">
        <v>5</v>
      </c>
      <c r="F66" s="1" t="s">
        <v>70</v>
      </c>
      <c r="G66" s="1">
        <v>40.47</v>
      </c>
      <c r="H66" s="1">
        <f>1+COUNTIFS(A:A,A66,G:G,"&gt;"&amp;G66)</f>
        <v>8</v>
      </c>
      <c r="I66" s="2">
        <f>AVERAGEIF(A:A,A66,G:G)</f>
        <v>47.731666666666662</v>
      </c>
      <c r="J66" s="2">
        <f t="shared" si="16"/>
        <v>-7.2616666666666632</v>
      </c>
      <c r="K66" s="2">
        <f t="shared" si="17"/>
        <v>82.738333333333344</v>
      </c>
      <c r="L66" s="2">
        <f t="shared" si="18"/>
        <v>143.20826939055644</v>
      </c>
      <c r="M66" s="2">
        <f>SUMIF(A:A,A66,L:L)</f>
        <v>3767.4889672248446</v>
      </c>
      <c r="N66" s="3">
        <f t="shared" si="19"/>
        <v>3.8011596221353909E-2</v>
      </c>
      <c r="O66" s="6">
        <f t="shared" si="20"/>
        <v>26.307761299385433</v>
      </c>
      <c r="P66" s="3" t="str">
        <f t="shared" si="21"/>
        <v/>
      </c>
      <c r="Q66" s="3" t="str">
        <f>IF(ISNUMBER(P66),SUMIF(A:A,A66,P:P),"")</f>
        <v/>
      </c>
      <c r="R66" s="3" t="str">
        <f t="shared" si="22"/>
        <v/>
      </c>
      <c r="S66" s="7" t="str">
        <f t="shared" si="23"/>
        <v/>
      </c>
    </row>
    <row r="67" spans="1:19" x14ac:dyDescent="0.3">
      <c r="A67" s="1">
        <v>20</v>
      </c>
      <c r="B67" s="5">
        <v>0.85069444444444453</v>
      </c>
      <c r="C67" s="1" t="s">
        <v>19</v>
      </c>
      <c r="D67" s="1">
        <v>7</v>
      </c>
      <c r="E67" s="1">
        <v>12</v>
      </c>
      <c r="F67" s="1" t="s">
        <v>77</v>
      </c>
      <c r="G67" s="1">
        <v>38.04</v>
      </c>
      <c r="H67" s="1">
        <f>1+COUNTIFS(A:A,A67,G:G,"&gt;"&amp;G67)</f>
        <v>9</v>
      </c>
      <c r="I67" s="2">
        <f>AVERAGEIF(A:A,A67,G:G)</f>
        <v>47.731666666666662</v>
      </c>
      <c r="J67" s="2">
        <f t="shared" si="16"/>
        <v>-9.6916666666666629</v>
      </c>
      <c r="K67" s="2">
        <f t="shared" si="17"/>
        <v>80.308333333333337</v>
      </c>
      <c r="L67" s="2">
        <f t="shared" si="18"/>
        <v>123.77928253467711</v>
      </c>
      <c r="M67" s="2">
        <f>SUMIF(A:A,A67,L:L)</f>
        <v>3767.4889672248446</v>
      </c>
      <c r="N67" s="3">
        <f t="shared" si="19"/>
        <v>3.2854583944768305E-2</v>
      </c>
      <c r="O67" s="6">
        <f t="shared" si="20"/>
        <v>30.437153052404973</v>
      </c>
      <c r="P67" s="3" t="str">
        <f t="shared" si="21"/>
        <v/>
      </c>
      <c r="Q67" s="3" t="str">
        <f>IF(ISNUMBER(P67),SUMIF(A:A,A67,P:P),"")</f>
        <v/>
      </c>
      <c r="R67" s="3" t="str">
        <f t="shared" si="22"/>
        <v/>
      </c>
      <c r="S67" s="7" t="str">
        <f t="shared" si="23"/>
        <v/>
      </c>
    </row>
    <row r="68" spans="1:19" x14ac:dyDescent="0.3">
      <c r="A68" s="1">
        <v>20</v>
      </c>
      <c r="B68" s="5">
        <v>0.85069444444444453</v>
      </c>
      <c r="C68" s="1" t="s">
        <v>19</v>
      </c>
      <c r="D68" s="1">
        <v>7</v>
      </c>
      <c r="E68" s="1">
        <v>1</v>
      </c>
      <c r="F68" s="1" t="s">
        <v>66</v>
      </c>
      <c r="G68" s="1">
        <v>37.520000000000003</v>
      </c>
      <c r="H68" s="1">
        <f>1+COUNTIFS(A:A,A68,G:G,"&gt;"&amp;G68)</f>
        <v>10</v>
      </c>
      <c r="I68" s="2">
        <f>AVERAGEIF(A:A,A68,G:G)</f>
        <v>47.731666666666662</v>
      </c>
      <c r="J68" s="2">
        <f t="shared" si="16"/>
        <v>-10.211666666666659</v>
      </c>
      <c r="K68" s="2">
        <f t="shared" si="17"/>
        <v>79.788333333333341</v>
      </c>
      <c r="L68" s="2">
        <f t="shared" si="18"/>
        <v>119.97699307193118</v>
      </c>
      <c r="M68" s="2">
        <f>SUMIF(A:A,A68,L:L)</f>
        <v>3767.4889672248446</v>
      </c>
      <c r="N68" s="3">
        <f t="shared" si="19"/>
        <v>3.1845346891700911E-2</v>
      </c>
      <c r="O68" s="6">
        <f t="shared" si="20"/>
        <v>31.401761877513291</v>
      </c>
      <c r="P68" s="3" t="str">
        <f t="shared" si="21"/>
        <v/>
      </c>
      <c r="Q68" s="3" t="str">
        <f>IF(ISNUMBER(P68),SUMIF(A:A,A68,P:P),"")</f>
        <v/>
      </c>
      <c r="R68" s="3" t="str">
        <f t="shared" si="22"/>
        <v/>
      </c>
      <c r="S68" s="7" t="str">
        <f t="shared" si="23"/>
        <v/>
      </c>
    </row>
    <row r="69" spans="1:19" x14ac:dyDescent="0.3">
      <c r="A69" s="1">
        <v>20</v>
      </c>
      <c r="B69" s="5">
        <v>0.85069444444444453</v>
      </c>
      <c r="C69" s="1" t="s">
        <v>19</v>
      </c>
      <c r="D69" s="1">
        <v>7</v>
      </c>
      <c r="E69" s="1">
        <v>8</v>
      </c>
      <c r="F69" s="1" t="s">
        <v>73</v>
      </c>
      <c r="G69" s="1">
        <v>37</v>
      </c>
      <c r="H69" s="1">
        <f>1+COUNTIFS(A:A,A69,G:G,"&gt;"&amp;G69)</f>
        <v>11</v>
      </c>
      <c r="I69" s="2">
        <f>AVERAGEIF(A:A,A69,G:G)</f>
        <v>47.731666666666662</v>
      </c>
      <c r="J69" s="2">
        <f t="shared" si="16"/>
        <v>-10.731666666666662</v>
      </c>
      <c r="K69" s="2">
        <f t="shared" si="17"/>
        <v>79.268333333333345</v>
      </c>
      <c r="L69" s="2">
        <f t="shared" si="18"/>
        <v>116.2915034876663</v>
      </c>
      <c r="M69" s="2">
        <f>SUMIF(A:A,A69,L:L)</f>
        <v>3767.4889672248446</v>
      </c>
      <c r="N69" s="3">
        <f t="shared" si="19"/>
        <v>3.0867111887875637E-2</v>
      </c>
      <c r="O69" s="6">
        <f t="shared" si="20"/>
        <v>32.396940913438435</v>
      </c>
      <c r="P69" s="3" t="str">
        <f t="shared" si="21"/>
        <v/>
      </c>
      <c r="Q69" s="3" t="str">
        <f>IF(ISNUMBER(P69),SUMIF(A:A,A69,P:P),"")</f>
        <v/>
      </c>
      <c r="R69" s="3" t="str">
        <f t="shared" si="22"/>
        <v/>
      </c>
      <c r="S69" s="7" t="str">
        <f t="shared" si="23"/>
        <v/>
      </c>
    </row>
    <row r="70" spans="1:19" x14ac:dyDescent="0.3">
      <c r="A70" s="1">
        <v>20</v>
      </c>
      <c r="B70" s="5">
        <v>0.85069444444444453</v>
      </c>
      <c r="C70" s="1" t="s">
        <v>19</v>
      </c>
      <c r="D70" s="1">
        <v>7</v>
      </c>
      <c r="E70" s="1">
        <v>6</v>
      </c>
      <c r="F70" s="1" t="s">
        <v>71</v>
      </c>
      <c r="G70" s="1">
        <v>33.01</v>
      </c>
      <c r="H70" s="1">
        <f>1+COUNTIFS(A:A,A70,G:G,"&gt;"&amp;G70)</f>
        <v>12</v>
      </c>
      <c r="I70" s="2">
        <f>AVERAGEIF(A:A,A70,G:G)</f>
        <v>47.731666666666662</v>
      </c>
      <c r="J70" s="2">
        <f t="shared" si="16"/>
        <v>-14.721666666666664</v>
      </c>
      <c r="K70" s="2">
        <f t="shared" si="17"/>
        <v>75.278333333333336</v>
      </c>
      <c r="L70" s="2">
        <f t="shared" si="18"/>
        <v>91.533040000064048</v>
      </c>
      <c r="M70" s="2">
        <f>SUMIF(A:A,A70,L:L)</f>
        <v>3767.4889672248446</v>
      </c>
      <c r="N70" s="3">
        <f t="shared" si="19"/>
        <v>2.4295503131224257E-2</v>
      </c>
      <c r="O70" s="6">
        <f t="shared" si="20"/>
        <v>41.159880270798482</v>
      </c>
      <c r="P70" s="3" t="str">
        <f t="shared" si="21"/>
        <v/>
      </c>
      <c r="Q70" s="3" t="str">
        <f>IF(ISNUMBER(P70),SUMIF(A:A,A70,P:P),"")</f>
        <v/>
      </c>
      <c r="R70" s="3" t="str">
        <f t="shared" si="22"/>
        <v/>
      </c>
      <c r="S70" s="7" t="str">
        <f t="shared" si="23"/>
        <v/>
      </c>
    </row>
  </sheetData>
  <autoFilter ref="A7:S7" xr:uid="{00000000-0009-0000-0000-000000000000}"/>
  <sortState xmlns:xlrd2="http://schemas.microsoft.com/office/spreadsheetml/2017/richdata2" ref="A8:T70">
    <sortCondition ref="B8:B70"/>
    <sortCondition ref="H8:H70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1:G1048576">
    <cfRule type="colorScale" priority="1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20102022 - Geraldton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2022-10-19T22:08:34Z</cp:lastPrinted>
  <dcterms:created xsi:type="dcterms:W3CDTF">2016-03-11T05:58:01Z</dcterms:created>
  <dcterms:modified xsi:type="dcterms:W3CDTF">2022-10-19T22:08:43Z</dcterms:modified>
</cp:coreProperties>
</file>