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D1CCAE7-E6F7-43FF-A1FE-5E4E4DA313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7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17062022 - PREMIUM'!$A$7:$S$18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" l="1"/>
  <c r="I62" i="1"/>
  <c r="J62" i="1" s="1"/>
  <c r="K62" i="1" s="1"/>
  <c r="L62" i="1" s="1"/>
  <c r="H70" i="1"/>
  <c r="I70" i="1"/>
  <c r="J70" i="1" s="1"/>
  <c r="K70" i="1" s="1"/>
  <c r="L70" i="1" s="1"/>
  <c r="H64" i="1"/>
  <c r="I64" i="1"/>
  <c r="J64" i="1" s="1"/>
  <c r="K64" i="1" s="1"/>
  <c r="L64" i="1" s="1"/>
  <c r="H63" i="1"/>
  <c r="I63" i="1"/>
  <c r="J63" i="1" s="1"/>
  <c r="K63" i="1" s="1"/>
  <c r="L63" i="1" s="1"/>
  <c r="H69" i="1"/>
  <c r="I69" i="1"/>
  <c r="J69" i="1" s="1"/>
  <c r="K69" i="1" s="1"/>
  <c r="L69" i="1" s="1"/>
  <c r="H73" i="1"/>
  <c r="I73" i="1"/>
  <c r="J73" i="1" s="1"/>
  <c r="K73" i="1" s="1"/>
  <c r="L73" i="1" s="1"/>
  <c r="H66" i="1"/>
  <c r="I66" i="1"/>
  <c r="J66" i="1" s="1"/>
  <c r="K66" i="1" s="1"/>
  <c r="L66" i="1" s="1"/>
  <c r="H65" i="1"/>
  <c r="I65" i="1"/>
  <c r="J65" i="1" s="1"/>
  <c r="K65" i="1" s="1"/>
  <c r="L65" i="1" s="1"/>
  <c r="H71" i="1"/>
  <c r="I71" i="1"/>
  <c r="J71" i="1" s="1"/>
  <c r="K71" i="1" s="1"/>
  <c r="L71" i="1" s="1"/>
  <c r="H72" i="1"/>
  <c r="I72" i="1"/>
  <c r="J72" i="1" s="1"/>
  <c r="K72" i="1" s="1"/>
  <c r="L72" i="1" s="1"/>
  <c r="H68" i="1"/>
  <c r="I68" i="1"/>
  <c r="J68" i="1" s="1"/>
  <c r="K68" i="1" s="1"/>
  <c r="L68" i="1" s="1"/>
  <c r="H67" i="1"/>
  <c r="I67" i="1"/>
  <c r="J67" i="1" s="1"/>
  <c r="K67" i="1" s="1"/>
  <c r="L67" i="1" s="1"/>
  <c r="H49" i="1"/>
  <c r="I49" i="1"/>
  <c r="J49" i="1" s="1"/>
  <c r="K49" i="1" s="1"/>
  <c r="L49" i="1" s="1"/>
  <c r="H61" i="1"/>
  <c r="I61" i="1"/>
  <c r="J61" i="1" s="1"/>
  <c r="K61" i="1" s="1"/>
  <c r="L61" i="1" s="1"/>
  <c r="H52" i="1"/>
  <c r="I52" i="1"/>
  <c r="J52" i="1" s="1"/>
  <c r="K52" i="1" s="1"/>
  <c r="L52" i="1" s="1"/>
  <c r="H53" i="1"/>
  <c r="I53" i="1"/>
  <c r="J53" i="1" s="1"/>
  <c r="K53" i="1" s="1"/>
  <c r="L53" i="1" s="1"/>
  <c r="H51" i="1"/>
  <c r="I51" i="1"/>
  <c r="J51" i="1" s="1"/>
  <c r="K51" i="1" s="1"/>
  <c r="L51" i="1" s="1"/>
  <c r="H55" i="1"/>
  <c r="I55" i="1"/>
  <c r="J55" i="1" s="1"/>
  <c r="K55" i="1" s="1"/>
  <c r="L55" i="1" s="1"/>
  <c r="H59" i="1"/>
  <c r="I59" i="1"/>
  <c r="J59" i="1" s="1"/>
  <c r="K59" i="1" s="1"/>
  <c r="L59" i="1" s="1"/>
  <c r="H57" i="1"/>
  <c r="I57" i="1"/>
  <c r="J57" i="1" s="1"/>
  <c r="K57" i="1" s="1"/>
  <c r="L57" i="1" s="1"/>
  <c r="H50" i="1"/>
  <c r="I50" i="1"/>
  <c r="J50" i="1" s="1"/>
  <c r="K50" i="1" s="1"/>
  <c r="L50" i="1" s="1"/>
  <c r="H56" i="1"/>
  <c r="I56" i="1"/>
  <c r="J56" i="1" s="1"/>
  <c r="K56" i="1" s="1"/>
  <c r="L56" i="1" s="1"/>
  <c r="H54" i="1"/>
  <c r="I54" i="1"/>
  <c r="J54" i="1" s="1"/>
  <c r="K54" i="1" s="1"/>
  <c r="L54" i="1" s="1"/>
  <c r="H58" i="1"/>
  <c r="I58" i="1"/>
  <c r="J58" i="1" s="1"/>
  <c r="K58" i="1" s="1"/>
  <c r="L58" i="1" s="1"/>
  <c r="H60" i="1"/>
  <c r="I60" i="1"/>
  <c r="J60" i="1" s="1"/>
  <c r="K60" i="1" s="1"/>
  <c r="L60" i="1" s="1"/>
  <c r="H31" i="1"/>
  <c r="I31" i="1"/>
  <c r="J31" i="1" s="1"/>
  <c r="K31" i="1" s="1"/>
  <c r="L31" i="1" s="1"/>
  <c r="H29" i="1"/>
  <c r="I29" i="1"/>
  <c r="J29" i="1" s="1"/>
  <c r="K29" i="1" s="1"/>
  <c r="L29" i="1" s="1"/>
  <c r="H30" i="1"/>
  <c r="I30" i="1"/>
  <c r="J30" i="1" s="1"/>
  <c r="K30" i="1" s="1"/>
  <c r="L30" i="1" s="1"/>
  <c r="H35" i="1"/>
  <c r="I35" i="1"/>
  <c r="J35" i="1" s="1"/>
  <c r="K35" i="1" s="1"/>
  <c r="L35" i="1" s="1"/>
  <c r="H32" i="1"/>
  <c r="I32" i="1"/>
  <c r="J32" i="1" s="1"/>
  <c r="K32" i="1" s="1"/>
  <c r="L32" i="1" s="1"/>
  <c r="H34" i="1"/>
  <c r="I34" i="1"/>
  <c r="J34" i="1" s="1"/>
  <c r="K34" i="1" s="1"/>
  <c r="L34" i="1" s="1"/>
  <c r="H36" i="1"/>
  <c r="I36" i="1"/>
  <c r="J36" i="1" s="1"/>
  <c r="K36" i="1" s="1"/>
  <c r="L36" i="1" s="1"/>
  <c r="H33" i="1"/>
  <c r="I33" i="1"/>
  <c r="J33" i="1" s="1"/>
  <c r="K33" i="1" s="1"/>
  <c r="L33" i="1" s="1"/>
  <c r="H43" i="1"/>
  <c r="I43" i="1"/>
  <c r="J43" i="1" s="1"/>
  <c r="K43" i="1" s="1"/>
  <c r="L43" i="1" s="1"/>
  <c r="H40" i="1"/>
  <c r="I40" i="1"/>
  <c r="J40" i="1" s="1"/>
  <c r="K40" i="1" s="1"/>
  <c r="L40" i="1" s="1"/>
  <c r="H38" i="1"/>
  <c r="I38" i="1"/>
  <c r="J38" i="1" s="1"/>
  <c r="K38" i="1" s="1"/>
  <c r="L38" i="1" s="1"/>
  <c r="H41" i="1"/>
  <c r="I41" i="1"/>
  <c r="J41" i="1" s="1"/>
  <c r="K41" i="1" s="1"/>
  <c r="L41" i="1" s="1"/>
  <c r="H39" i="1"/>
  <c r="I39" i="1"/>
  <c r="J39" i="1" s="1"/>
  <c r="K39" i="1" s="1"/>
  <c r="L39" i="1" s="1"/>
  <c r="H37" i="1"/>
  <c r="I37" i="1"/>
  <c r="J37" i="1" s="1"/>
  <c r="K37" i="1" s="1"/>
  <c r="L37" i="1" s="1"/>
  <c r="H45" i="1"/>
  <c r="I45" i="1"/>
  <c r="J45" i="1" s="1"/>
  <c r="K45" i="1" s="1"/>
  <c r="L45" i="1" s="1"/>
  <c r="H47" i="1"/>
  <c r="I47" i="1"/>
  <c r="J47" i="1" s="1"/>
  <c r="K47" i="1" s="1"/>
  <c r="L47" i="1" s="1"/>
  <c r="H44" i="1"/>
  <c r="I44" i="1"/>
  <c r="J44" i="1" s="1"/>
  <c r="K44" i="1" s="1"/>
  <c r="L44" i="1" s="1"/>
  <c r="H42" i="1"/>
  <c r="I42" i="1"/>
  <c r="J42" i="1" s="1"/>
  <c r="K42" i="1" s="1"/>
  <c r="L42" i="1" s="1"/>
  <c r="H48" i="1"/>
  <c r="I48" i="1"/>
  <c r="J48" i="1" s="1"/>
  <c r="K48" i="1" s="1"/>
  <c r="L48" i="1" s="1"/>
  <c r="H46" i="1"/>
  <c r="I46" i="1"/>
  <c r="J46" i="1" s="1"/>
  <c r="K46" i="1" s="1"/>
  <c r="L46" i="1" s="1"/>
  <c r="H14" i="1"/>
  <c r="I14" i="1"/>
  <c r="J14" i="1" s="1"/>
  <c r="K14" i="1" s="1"/>
  <c r="L14" i="1" s="1"/>
  <c r="H16" i="1"/>
  <c r="I16" i="1"/>
  <c r="J16" i="1" s="1"/>
  <c r="K16" i="1" s="1"/>
  <c r="L16" i="1" s="1"/>
  <c r="H17" i="1"/>
  <c r="I17" i="1"/>
  <c r="J17" i="1" s="1"/>
  <c r="K17" i="1" s="1"/>
  <c r="L17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3" i="1"/>
  <c r="I13" i="1"/>
  <c r="J13" i="1" s="1"/>
  <c r="K13" i="1" s="1"/>
  <c r="L13" i="1" s="1"/>
  <c r="H15" i="1"/>
  <c r="I15" i="1"/>
  <c r="J15" i="1" s="1"/>
  <c r="K15" i="1" s="1"/>
  <c r="L15" i="1" s="1"/>
  <c r="H18" i="1"/>
  <c r="I18" i="1"/>
  <c r="J18" i="1" s="1"/>
  <c r="K18" i="1" s="1"/>
  <c r="L18" i="1" s="1"/>
  <c r="H24" i="1"/>
  <c r="I24" i="1"/>
  <c r="J24" i="1" s="1"/>
  <c r="K24" i="1" s="1"/>
  <c r="L24" i="1" s="1"/>
  <c r="H19" i="1"/>
  <c r="I19" i="1"/>
  <c r="J19" i="1" s="1"/>
  <c r="K19" i="1" s="1"/>
  <c r="L19" i="1" s="1"/>
  <c r="H21" i="1"/>
  <c r="I21" i="1"/>
  <c r="J21" i="1" s="1"/>
  <c r="K21" i="1" s="1"/>
  <c r="L21" i="1" s="1"/>
  <c r="H23" i="1"/>
  <c r="I23" i="1"/>
  <c r="J23" i="1" s="1"/>
  <c r="K23" i="1" s="1"/>
  <c r="L23" i="1" s="1"/>
  <c r="H25" i="1"/>
  <c r="I25" i="1"/>
  <c r="J25" i="1" s="1"/>
  <c r="K25" i="1" s="1"/>
  <c r="L25" i="1" s="1"/>
  <c r="H22" i="1"/>
  <c r="I22" i="1"/>
  <c r="J22" i="1" s="1"/>
  <c r="K22" i="1" s="1"/>
  <c r="L22" i="1" s="1"/>
  <c r="H20" i="1"/>
  <c r="I20" i="1"/>
  <c r="J20" i="1" s="1"/>
  <c r="K20" i="1" s="1"/>
  <c r="L20" i="1" s="1"/>
  <c r="H28" i="1"/>
  <c r="I28" i="1"/>
  <c r="J28" i="1" s="1"/>
  <c r="K28" i="1" s="1"/>
  <c r="L28" i="1" s="1"/>
  <c r="H27" i="1"/>
  <c r="I27" i="1"/>
  <c r="J27" i="1" s="1"/>
  <c r="K27" i="1" s="1"/>
  <c r="L27" i="1" s="1"/>
  <c r="H26" i="1"/>
  <c r="I26" i="1"/>
  <c r="J26" i="1" s="1"/>
  <c r="K26" i="1" s="1"/>
  <c r="L26" i="1" s="1"/>
  <c r="M69" i="1" l="1"/>
  <c r="N69" i="1" s="1"/>
  <c r="O69" i="1" s="1"/>
  <c r="P69" i="1" s="1"/>
  <c r="M71" i="1"/>
  <c r="N71" i="1" s="1"/>
  <c r="O71" i="1" s="1"/>
  <c r="P71" i="1" s="1"/>
  <c r="M67" i="1"/>
  <c r="N67" i="1" s="1"/>
  <c r="O67" i="1" s="1"/>
  <c r="P67" i="1" s="1"/>
  <c r="M63" i="1"/>
  <c r="N63" i="1" s="1"/>
  <c r="O63" i="1" s="1"/>
  <c r="P63" i="1" s="1"/>
  <c r="M65" i="1"/>
  <c r="N65" i="1" s="1"/>
  <c r="O65" i="1" s="1"/>
  <c r="P65" i="1" s="1"/>
  <c r="M68" i="1"/>
  <c r="N68" i="1" s="1"/>
  <c r="O68" i="1" s="1"/>
  <c r="P68" i="1" s="1"/>
  <c r="M66" i="1"/>
  <c r="N66" i="1" s="1"/>
  <c r="O66" i="1" s="1"/>
  <c r="P66" i="1" s="1"/>
  <c r="M73" i="1"/>
  <c r="N73" i="1" s="1"/>
  <c r="O73" i="1" s="1"/>
  <c r="P73" i="1" s="1"/>
  <c r="M72" i="1"/>
  <c r="N72" i="1" s="1"/>
  <c r="O72" i="1" s="1"/>
  <c r="P72" i="1" s="1"/>
  <c r="M62" i="1"/>
  <c r="N62" i="1" s="1"/>
  <c r="O62" i="1" s="1"/>
  <c r="P62" i="1" s="1"/>
  <c r="M64" i="1"/>
  <c r="N64" i="1" s="1"/>
  <c r="O64" i="1" s="1"/>
  <c r="P64" i="1" s="1"/>
  <c r="M70" i="1"/>
  <c r="N70" i="1" s="1"/>
  <c r="O70" i="1" s="1"/>
  <c r="P70" i="1" s="1"/>
  <c r="M57" i="1"/>
  <c r="N57" i="1" s="1"/>
  <c r="O57" i="1" s="1"/>
  <c r="P57" i="1" s="1"/>
  <c r="M56" i="1"/>
  <c r="N56" i="1" s="1"/>
  <c r="O56" i="1" s="1"/>
  <c r="P56" i="1" s="1"/>
  <c r="M60" i="1"/>
  <c r="N60" i="1" s="1"/>
  <c r="O60" i="1" s="1"/>
  <c r="P60" i="1" s="1"/>
  <c r="M50" i="1"/>
  <c r="N50" i="1" s="1"/>
  <c r="O50" i="1" s="1"/>
  <c r="P50" i="1" s="1"/>
  <c r="M54" i="1"/>
  <c r="N54" i="1" s="1"/>
  <c r="O54" i="1" s="1"/>
  <c r="P54" i="1" s="1"/>
  <c r="M58" i="1"/>
  <c r="N58" i="1" s="1"/>
  <c r="O58" i="1" s="1"/>
  <c r="P58" i="1" s="1"/>
  <c r="M53" i="1"/>
  <c r="N53" i="1" s="1"/>
  <c r="O53" i="1" s="1"/>
  <c r="P53" i="1" s="1"/>
  <c r="M61" i="1"/>
  <c r="N61" i="1" s="1"/>
  <c r="O61" i="1" s="1"/>
  <c r="P61" i="1" s="1"/>
  <c r="M55" i="1"/>
  <c r="N55" i="1" s="1"/>
  <c r="O55" i="1" s="1"/>
  <c r="P55" i="1" s="1"/>
  <c r="M49" i="1"/>
  <c r="N49" i="1" s="1"/>
  <c r="O49" i="1" s="1"/>
  <c r="P49" i="1" s="1"/>
  <c r="M52" i="1"/>
  <c r="N52" i="1" s="1"/>
  <c r="O52" i="1" s="1"/>
  <c r="P52" i="1" s="1"/>
  <c r="M59" i="1"/>
  <c r="N59" i="1" s="1"/>
  <c r="O59" i="1" s="1"/>
  <c r="P59" i="1" s="1"/>
  <c r="M51" i="1"/>
  <c r="N51" i="1" s="1"/>
  <c r="O51" i="1" s="1"/>
  <c r="P51" i="1" s="1"/>
  <c r="M43" i="1"/>
  <c r="N43" i="1" s="1"/>
  <c r="O43" i="1" s="1"/>
  <c r="P43" i="1" s="1"/>
  <c r="M41" i="1"/>
  <c r="N41" i="1" s="1"/>
  <c r="O41" i="1" s="1"/>
  <c r="P41" i="1" s="1"/>
  <c r="M37" i="1"/>
  <c r="N37" i="1" s="1"/>
  <c r="O37" i="1" s="1"/>
  <c r="P37" i="1" s="1"/>
  <c r="M40" i="1"/>
  <c r="N40" i="1" s="1"/>
  <c r="O40" i="1" s="1"/>
  <c r="P40" i="1" s="1"/>
  <c r="M38" i="1"/>
  <c r="N38" i="1" s="1"/>
  <c r="O38" i="1" s="1"/>
  <c r="P38" i="1" s="1"/>
  <c r="M39" i="1"/>
  <c r="N39" i="1" s="1"/>
  <c r="O39" i="1" s="1"/>
  <c r="P39" i="1" s="1"/>
  <c r="M45" i="1"/>
  <c r="N45" i="1" s="1"/>
  <c r="O45" i="1" s="1"/>
  <c r="P45" i="1" s="1"/>
  <c r="M35" i="1"/>
  <c r="N35" i="1" s="1"/>
  <c r="O35" i="1" s="1"/>
  <c r="P35" i="1" s="1"/>
  <c r="M36" i="1"/>
  <c r="N36" i="1" s="1"/>
  <c r="O36" i="1" s="1"/>
  <c r="P36" i="1" s="1"/>
  <c r="M29" i="1"/>
  <c r="N29" i="1" s="1"/>
  <c r="O29" i="1" s="1"/>
  <c r="P29" i="1" s="1"/>
  <c r="M32" i="1"/>
  <c r="N32" i="1" s="1"/>
  <c r="O32" i="1" s="1"/>
  <c r="P32" i="1" s="1"/>
  <c r="M33" i="1"/>
  <c r="N33" i="1" s="1"/>
  <c r="O33" i="1" s="1"/>
  <c r="P33" i="1" s="1"/>
  <c r="M30" i="1"/>
  <c r="N30" i="1" s="1"/>
  <c r="O30" i="1" s="1"/>
  <c r="P30" i="1" s="1"/>
  <c r="M34" i="1"/>
  <c r="N34" i="1" s="1"/>
  <c r="O34" i="1" s="1"/>
  <c r="P34" i="1" s="1"/>
  <c r="M31" i="1"/>
  <c r="N31" i="1" s="1"/>
  <c r="O31" i="1" s="1"/>
  <c r="P31" i="1" s="1"/>
  <c r="M42" i="1"/>
  <c r="N42" i="1" s="1"/>
  <c r="O42" i="1" s="1"/>
  <c r="P42" i="1" s="1"/>
  <c r="M44" i="1"/>
  <c r="N44" i="1" s="1"/>
  <c r="O44" i="1" s="1"/>
  <c r="P44" i="1" s="1"/>
  <c r="M46" i="1"/>
  <c r="N46" i="1" s="1"/>
  <c r="O46" i="1" s="1"/>
  <c r="P46" i="1" s="1"/>
  <c r="M48" i="1"/>
  <c r="N48" i="1" s="1"/>
  <c r="O48" i="1" s="1"/>
  <c r="P48" i="1" s="1"/>
  <c r="M47" i="1"/>
  <c r="N47" i="1" s="1"/>
  <c r="O47" i="1" s="1"/>
  <c r="P47" i="1" s="1"/>
  <c r="M9" i="1"/>
  <c r="N9" i="1" s="1"/>
  <c r="O9" i="1" s="1"/>
  <c r="P9" i="1" s="1"/>
  <c r="M20" i="1"/>
  <c r="N20" i="1" s="1"/>
  <c r="O20" i="1" s="1"/>
  <c r="P20" i="1" s="1"/>
  <c r="M26" i="1"/>
  <c r="N26" i="1" s="1"/>
  <c r="O26" i="1" s="1"/>
  <c r="P26" i="1" s="1"/>
  <c r="M27" i="1"/>
  <c r="N27" i="1" s="1"/>
  <c r="O27" i="1" s="1"/>
  <c r="P27" i="1" s="1"/>
  <c r="M28" i="1"/>
  <c r="N28" i="1" s="1"/>
  <c r="O28" i="1" s="1"/>
  <c r="P28" i="1" s="1"/>
  <c r="M18" i="1"/>
  <c r="N18" i="1" s="1"/>
  <c r="O18" i="1" s="1"/>
  <c r="P18" i="1" s="1"/>
  <c r="M17" i="1"/>
  <c r="N17" i="1" s="1"/>
  <c r="O17" i="1" s="1"/>
  <c r="P17" i="1" s="1"/>
  <c r="M16" i="1"/>
  <c r="N16" i="1" s="1"/>
  <c r="O16" i="1" s="1"/>
  <c r="P16" i="1" s="1"/>
  <c r="M11" i="1"/>
  <c r="N11" i="1" s="1"/>
  <c r="O11" i="1" s="1"/>
  <c r="P11" i="1" s="1"/>
  <c r="M14" i="1"/>
  <c r="N14" i="1" s="1"/>
  <c r="O14" i="1" s="1"/>
  <c r="P14" i="1" s="1"/>
  <c r="M8" i="1"/>
  <c r="N8" i="1" s="1"/>
  <c r="O8" i="1" s="1"/>
  <c r="P8" i="1" s="1"/>
  <c r="M10" i="1"/>
  <c r="N10" i="1" s="1"/>
  <c r="O10" i="1" s="1"/>
  <c r="P10" i="1" s="1"/>
  <c r="M25" i="1"/>
  <c r="N25" i="1" s="1"/>
  <c r="O25" i="1" s="1"/>
  <c r="P25" i="1" s="1"/>
  <c r="M13" i="1"/>
  <c r="N13" i="1" s="1"/>
  <c r="O13" i="1" s="1"/>
  <c r="P13" i="1" s="1"/>
  <c r="M12" i="1"/>
  <c r="N12" i="1" s="1"/>
  <c r="O12" i="1" s="1"/>
  <c r="P12" i="1" s="1"/>
  <c r="M15" i="1"/>
  <c r="N15" i="1" s="1"/>
  <c r="O15" i="1" s="1"/>
  <c r="P15" i="1" s="1"/>
  <c r="M19" i="1"/>
  <c r="N19" i="1" s="1"/>
  <c r="O19" i="1" s="1"/>
  <c r="P19" i="1" s="1"/>
  <c r="M23" i="1"/>
  <c r="N23" i="1" s="1"/>
  <c r="O23" i="1" s="1"/>
  <c r="P23" i="1" s="1"/>
  <c r="M24" i="1"/>
  <c r="N24" i="1" s="1"/>
  <c r="O24" i="1" s="1"/>
  <c r="P24" i="1" s="1"/>
  <c r="M22" i="1"/>
  <c r="N22" i="1" s="1"/>
  <c r="O22" i="1" s="1"/>
  <c r="P22" i="1" s="1"/>
  <c r="M21" i="1"/>
  <c r="N21" i="1" s="1"/>
  <c r="O21" i="1" s="1"/>
  <c r="P21" i="1" s="1"/>
  <c r="Q68" i="1" l="1"/>
  <c r="R68" i="1" s="1"/>
  <c r="S68" i="1" s="1"/>
  <c r="Q67" i="1"/>
  <c r="R67" i="1" s="1"/>
  <c r="S67" i="1" s="1"/>
  <c r="Q65" i="1"/>
  <c r="R65" i="1" s="1"/>
  <c r="S65" i="1" s="1"/>
  <c r="Q62" i="1"/>
  <c r="R62" i="1" s="1"/>
  <c r="S62" i="1" s="1"/>
  <c r="Q71" i="1"/>
  <c r="R71" i="1" s="1"/>
  <c r="S71" i="1" s="1"/>
  <c r="Q64" i="1"/>
  <c r="R64" i="1" s="1"/>
  <c r="S64" i="1" s="1"/>
  <c r="Q66" i="1"/>
  <c r="R66" i="1" s="1"/>
  <c r="S66" i="1" s="1"/>
  <c r="Q69" i="1"/>
  <c r="R69" i="1" s="1"/>
  <c r="S69" i="1" s="1"/>
  <c r="Q73" i="1"/>
  <c r="R73" i="1" s="1"/>
  <c r="S73" i="1" s="1"/>
  <c r="Q70" i="1"/>
  <c r="R70" i="1" s="1"/>
  <c r="S70" i="1" s="1"/>
  <c r="Q72" i="1"/>
  <c r="R72" i="1" s="1"/>
  <c r="S72" i="1" s="1"/>
  <c r="Q63" i="1"/>
  <c r="R63" i="1" s="1"/>
  <c r="S63" i="1" s="1"/>
  <c r="Q53" i="1"/>
  <c r="R53" i="1" s="1"/>
  <c r="S53" i="1" s="1"/>
  <c r="Q61" i="1"/>
  <c r="R61" i="1" s="1"/>
  <c r="S61" i="1" s="1"/>
  <c r="Q55" i="1"/>
  <c r="R55" i="1" s="1"/>
  <c r="S55" i="1" s="1"/>
  <c r="Q52" i="1"/>
  <c r="R52" i="1" s="1"/>
  <c r="S52" i="1" s="1"/>
  <c r="Q60" i="1"/>
  <c r="R60" i="1" s="1"/>
  <c r="S60" i="1" s="1"/>
  <c r="Q49" i="1"/>
  <c r="R49" i="1" s="1"/>
  <c r="S49" i="1" s="1"/>
  <c r="Q54" i="1"/>
  <c r="R54" i="1" s="1"/>
  <c r="S54" i="1" s="1"/>
  <c r="Q57" i="1"/>
  <c r="R57" i="1" s="1"/>
  <c r="S57" i="1" s="1"/>
  <c r="Q50" i="1"/>
  <c r="R50" i="1" s="1"/>
  <c r="S50" i="1" s="1"/>
  <c r="Q56" i="1"/>
  <c r="R56" i="1" s="1"/>
  <c r="S56" i="1" s="1"/>
  <c r="Q58" i="1"/>
  <c r="R58" i="1" s="1"/>
  <c r="S58" i="1" s="1"/>
  <c r="Q59" i="1"/>
  <c r="R59" i="1" s="1"/>
  <c r="S59" i="1" s="1"/>
  <c r="Q51" i="1"/>
  <c r="R51" i="1" s="1"/>
  <c r="S51" i="1" s="1"/>
  <c r="Q35" i="1"/>
  <c r="R35" i="1" s="1"/>
  <c r="S35" i="1" s="1"/>
  <c r="Q47" i="1"/>
  <c r="R47" i="1" s="1"/>
  <c r="S47" i="1" s="1"/>
  <c r="Q48" i="1"/>
  <c r="R48" i="1" s="1"/>
  <c r="S48" i="1" s="1"/>
  <c r="Q31" i="1"/>
  <c r="R31" i="1" s="1"/>
  <c r="S31" i="1" s="1"/>
  <c r="Q34" i="1"/>
  <c r="R34" i="1" s="1"/>
  <c r="S34" i="1" s="1"/>
  <c r="Q45" i="1"/>
  <c r="R45" i="1" s="1"/>
  <c r="S45" i="1" s="1"/>
  <c r="Q39" i="1"/>
  <c r="R39" i="1" s="1"/>
  <c r="S39" i="1" s="1"/>
  <c r="Q44" i="1"/>
  <c r="R44" i="1" s="1"/>
  <c r="S44" i="1" s="1"/>
  <c r="Q40" i="1"/>
  <c r="R40" i="1" s="1"/>
  <c r="S40" i="1" s="1"/>
  <c r="Q42" i="1"/>
  <c r="R42" i="1" s="1"/>
  <c r="S42" i="1" s="1"/>
  <c r="Q37" i="1"/>
  <c r="R37" i="1" s="1"/>
  <c r="S37" i="1" s="1"/>
  <c r="Q41" i="1"/>
  <c r="R41" i="1" s="1"/>
  <c r="S41" i="1" s="1"/>
  <c r="Q29" i="1"/>
  <c r="R29" i="1" s="1"/>
  <c r="S29" i="1" s="1"/>
  <c r="Q46" i="1"/>
  <c r="R46" i="1" s="1"/>
  <c r="S46" i="1" s="1"/>
  <c r="Q43" i="1"/>
  <c r="R43" i="1" s="1"/>
  <c r="S43" i="1" s="1"/>
  <c r="Q33" i="1"/>
  <c r="R33" i="1" s="1"/>
  <c r="S33" i="1" s="1"/>
  <c r="Q38" i="1"/>
  <c r="R38" i="1" s="1"/>
  <c r="S38" i="1" s="1"/>
  <c r="Q32" i="1"/>
  <c r="R32" i="1" s="1"/>
  <c r="S32" i="1" s="1"/>
  <c r="Q36" i="1"/>
  <c r="R36" i="1" s="1"/>
  <c r="S36" i="1" s="1"/>
  <c r="Q30" i="1"/>
  <c r="R30" i="1" s="1"/>
  <c r="S30" i="1" s="1"/>
  <c r="Q20" i="1"/>
  <c r="R20" i="1" s="1"/>
  <c r="S20" i="1" s="1"/>
  <c r="Q26" i="1"/>
  <c r="R26" i="1" s="1"/>
  <c r="S26" i="1" s="1"/>
  <c r="Q22" i="1"/>
  <c r="R22" i="1" s="1"/>
  <c r="S22" i="1" s="1"/>
  <c r="Q18" i="1"/>
  <c r="R18" i="1" s="1"/>
  <c r="S18" i="1" s="1"/>
  <c r="Q24" i="1"/>
  <c r="R24" i="1" s="1"/>
  <c r="S24" i="1" s="1"/>
  <c r="Q10" i="1"/>
  <c r="R10" i="1" s="1"/>
  <c r="S10" i="1" s="1"/>
  <c r="Q12" i="1"/>
  <c r="R12" i="1" s="1"/>
  <c r="S12" i="1" s="1"/>
  <c r="Q14" i="1"/>
  <c r="R14" i="1" s="1"/>
  <c r="S14" i="1" s="1"/>
  <c r="Q13" i="1"/>
  <c r="R13" i="1" s="1"/>
  <c r="S13" i="1" s="1"/>
  <c r="Q23" i="1"/>
  <c r="R23" i="1" s="1"/>
  <c r="S23" i="1" s="1"/>
  <c r="Q27" i="1"/>
  <c r="R27" i="1" s="1"/>
  <c r="S27" i="1" s="1"/>
  <c r="Q16" i="1"/>
  <c r="R16" i="1" s="1"/>
  <c r="S16" i="1" s="1"/>
  <c r="Q15" i="1"/>
  <c r="R15" i="1" s="1"/>
  <c r="S15" i="1" s="1"/>
  <c r="Q9" i="1"/>
  <c r="R9" i="1" s="1"/>
  <c r="S9" i="1" s="1"/>
  <c r="Q8" i="1"/>
  <c r="R8" i="1" s="1"/>
  <c r="S8" i="1" s="1"/>
  <c r="Q17" i="1"/>
  <c r="R17" i="1" s="1"/>
  <c r="S17" i="1" s="1"/>
  <c r="Q25" i="1"/>
  <c r="R25" i="1" s="1"/>
  <c r="S25" i="1" s="1"/>
  <c r="Q11" i="1"/>
  <c r="R11" i="1" s="1"/>
  <c r="S11" i="1" s="1"/>
  <c r="Q19" i="1"/>
  <c r="R19" i="1" s="1"/>
  <c r="S19" i="1" s="1"/>
  <c r="Q28" i="1"/>
  <c r="R28" i="1" s="1"/>
  <c r="S28" i="1" s="1"/>
  <c r="Q21" i="1"/>
  <c r="R21" i="1" s="1"/>
  <c r="S21" i="1" s="1"/>
</calcChain>
</file>

<file path=xl/sharedStrings.xml><?xml version="1.0" encoding="utf-8"?>
<sst xmlns="http://schemas.openxmlformats.org/spreadsheetml/2006/main" count="151" uniqueCount="86">
  <si>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</si>
  <si>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</si>
  <si>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</si>
  <si>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</si>
  <si>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</si>
  <si>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</si>
  <si>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</si>
  <si>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</si>
  <si>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</si>
  <si>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</si>
  <si>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</si>
  <si>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</si>
  <si>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</si>
  <si>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</si>
  <si>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</si>
  <si>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</si>
  <si>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</si>
  <si>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</si>
  <si>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</si>
  <si>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Geelong</t>
  </si>
  <si>
    <t xml:space="preserve">Logan Court         </t>
  </si>
  <si>
    <t xml:space="preserve">Magicain            </t>
  </si>
  <si>
    <t xml:space="preserve">Mcmullen            </t>
  </si>
  <si>
    <t xml:space="preserve">Meiner Legacy       </t>
  </si>
  <si>
    <t xml:space="preserve">Road To Blue Sky    </t>
  </si>
  <si>
    <t xml:space="preserve">Thinking Man        </t>
  </si>
  <si>
    <t xml:space="preserve">Cianna              </t>
  </si>
  <si>
    <t xml:space="preserve">Miss Colorado       </t>
  </si>
  <si>
    <t xml:space="preserve">Xylina Warrior      </t>
  </si>
  <si>
    <t xml:space="preserve">Yes Your Honour     </t>
  </si>
  <si>
    <t xml:space="preserve">Airraid             </t>
  </si>
  <si>
    <t xml:space="preserve">Ashtar Gate         </t>
  </si>
  <si>
    <t xml:space="preserve">Duke Of Hastings    </t>
  </si>
  <si>
    <t xml:space="preserve">Thistler            </t>
  </si>
  <si>
    <t xml:space="preserve">Rapinoe             </t>
  </si>
  <si>
    <t xml:space="preserve">Subversive          </t>
  </si>
  <si>
    <t xml:space="preserve">Typically Brazen    </t>
  </si>
  <si>
    <t xml:space="preserve">Bowrider            </t>
  </si>
  <si>
    <t xml:space="preserve">Eagle Drop          </t>
  </si>
  <si>
    <t xml:space="preserve">Warm Hearted        </t>
  </si>
  <si>
    <t xml:space="preserve">Forfront            </t>
  </si>
  <si>
    <t xml:space="preserve">Aspen Colorado      </t>
  </si>
  <si>
    <t xml:space="preserve">Hearts And Minds    </t>
  </si>
  <si>
    <t xml:space="preserve">Our Boy Bryan       </t>
  </si>
  <si>
    <t xml:space="preserve">Silent Thunder      </t>
  </si>
  <si>
    <t xml:space="preserve">Old Fashioned       </t>
  </si>
  <si>
    <t xml:space="preserve">Onemore Dance       </t>
  </si>
  <si>
    <t xml:space="preserve">The Sentinel        </t>
  </si>
  <si>
    <t xml:space="preserve">Lovely Natalie      </t>
  </si>
  <si>
    <t xml:space="preserve">Algiers             </t>
  </si>
  <si>
    <t xml:space="preserve">Prince Alby         </t>
  </si>
  <si>
    <t xml:space="preserve">Catskill Mountain   </t>
  </si>
  <si>
    <t xml:space="preserve">Hostar              </t>
  </si>
  <si>
    <t xml:space="preserve">No Envy             </t>
  </si>
  <si>
    <t xml:space="preserve">Bazini              </t>
  </si>
  <si>
    <t xml:space="preserve">Ferago              </t>
  </si>
  <si>
    <t xml:space="preserve">Quiet Escape        </t>
  </si>
  <si>
    <t xml:space="preserve">Armansky            </t>
  </si>
  <si>
    <t xml:space="preserve">Pueblo              </t>
  </si>
  <si>
    <t xml:space="preserve">Victory Approach    </t>
  </si>
  <si>
    <t xml:space="preserve">Zedstar             </t>
  </si>
  <si>
    <t xml:space="preserve">Bella Tiara         </t>
  </si>
  <si>
    <t xml:space="preserve">Slammer             </t>
  </si>
  <si>
    <t xml:space="preserve">Cheerful Moment     </t>
  </si>
  <si>
    <t xml:space="preserve">Sunday Buzz         </t>
  </si>
  <si>
    <t xml:space="preserve">Fengarada           </t>
  </si>
  <si>
    <t xml:space="preserve">Laughing Grizzley   </t>
  </si>
  <si>
    <t xml:space="preserve">Lucas The Younger   </t>
  </si>
  <si>
    <t xml:space="preserve">Jimmys Secret       </t>
  </si>
  <si>
    <t xml:space="preserve">Mixmulti            </t>
  </si>
  <si>
    <t xml:space="preserve">Vitani              </t>
  </si>
  <si>
    <t xml:space="preserve">King Halston        </t>
  </si>
  <si>
    <t xml:space="preserve">Volkswagon Frank    </t>
  </si>
  <si>
    <t xml:space="preserve">Aeecee Dame         </t>
  </si>
  <si>
    <t xml:space="preserve">Mckeever            </t>
  </si>
  <si>
    <t xml:space="preserve">A Good Yarn         </t>
  </si>
  <si>
    <t xml:space="preserve">Rolling Moss        </t>
  </si>
  <si>
    <t xml:space="preserve">Big Apple           </t>
  </si>
  <si>
    <t xml:space="preserve">Rock Artist         </t>
  </si>
  <si>
    <t xml:space="preserve">Silkstream          </t>
  </si>
  <si>
    <t xml:space="preserve">Ulanni              </t>
  </si>
  <si>
    <t xml:space="preserve">Jay Gatsby          </t>
  </si>
  <si>
    <t xml:space="preserve">Raysim              </t>
  </si>
  <si>
    <t xml:space="preserve">Jexerlent           </t>
  </si>
  <si>
    <t xml:space="preserve">Rojean              </t>
  </si>
  <si>
    <t xml:space="preserve">The Last Charge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</si>
</sst>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5</xdr:row>
      <xdr:rowOff>22507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48FB3-0F5A-7642-C1CB-E78F0A5E4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8820" cy="936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3"/>
  <sheetViews>
    <sheetView tabSelected="1" topLeftCell="B1" workbookViewId="0">
      <pane ySplit="7" topLeftCell="A8" activePane="bottomLeft" state="frozen"/>
      <selection activeCell="B1" sqref="B1"/>
      <selection pane="bottomLeft" activeCell="S12" sqref="S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0.54166666666666663</v>
      </c>
      <c r="C8" s="1" t="s">
        <v>19</v>
      </c>
      <c r="D8" s="1">
        <v>1</v>
      </c>
      <c r="E8" s="1">
        <v>5</v>
      </c>
      <c r="F8" s="1" t="s">
        <v>23</v>
      </c>
      <c r="G8" s="1">
        <v>78.27</v>
      </c>
      <c r="H8" s="1">
        <f>1+COUNTIFS(A:A,A8,G:G,"&gt;"&amp;G8)</f>
        <v>1</v>
      </c>
      <c r="I8" s="2">
        <f>AVERAGEIF(A:A,A8,G:G)</f>
        <v>47.488</v>
      </c>
      <c r="J8" s="2">
        <f t="shared" ref="J8:J17" si="0">G8-I8</f>
        <v>30.781999999999996</v>
      </c>
      <c r="K8" s="2">
        <f t="shared" ref="K8:K17" si="1">90+J8</f>
        <v>120.782</v>
      </c>
      <c r="L8" s="2">
        <f t="shared" ref="L8:L17" si="2">EXP(0.06*K8)</f>
        <v>1403.7745573433895</v>
      </c>
      <c r="M8" s="2">
        <f>SUMIF(A:A,A8,L:L)</f>
        <v>3269.1523506409044</v>
      </c>
      <c r="N8" s="3">
        <f t="shared" ref="N8:N17" si="3">L8/M8</f>
        <v>0.42940016456198044</v>
      </c>
      <c r="O8" s="6">
        <f t="shared" ref="O8:O17" si="4">1/N8</f>
        <v>2.3288300343808044</v>
      </c>
      <c r="P8" s="3">
        <f t="shared" ref="P8:P17" si="5">IF(O8&gt;21,"",N8)</f>
        <v>0.42940016456198044</v>
      </c>
      <c r="Q8" s="3">
        <f>IF(ISNUMBER(P8),SUMIF(A:A,A8,P:P),"")</f>
        <v>0.86096788013455283</v>
      </c>
      <c r="R8" s="3">
        <f t="shared" ref="R8:R17" si="6">IFERROR(P8*(1/Q8),"")</f>
        <v>0.4987412126162864</v>
      </c>
      <c r="S8" s="7">
        <f t="shared" ref="S8:S17" si="7">IFERROR(1/R8,"")</f>
        <v>2.0050478578945192</v>
      </c>
    </row>
    <row r="9" spans="1:19" x14ac:dyDescent="0.3">
      <c r="A9" s="1">
        <v>5</v>
      </c>
      <c r="B9" s="5">
        <v>0.54166666666666663</v>
      </c>
      <c r="C9" s="1" t="s">
        <v>19</v>
      </c>
      <c r="D9" s="1">
        <v>1</v>
      </c>
      <c r="E9" s="1">
        <v>7</v>
      </c>
      <c r="F9" s="1" t="s">
        <v>25</v>
      </c>
      <c r="G9" s="1">
        <v>58.17</v>
      </c>
      <c r="H9" s="1">
        <f>1+COUNTIFS(A:A,A9,G:G,"&gt;"&amp;G9)</f>
        <v>2</v>
      </c>
      <c r="I9" s="2">
        <f>AVERAGEIF(A:A,A9,G:G)</f>
        <v>47.488</v>
      </c>
      <c r="J9" s="2">
        <f t="shared" si="0"/>
        <v>10.682000000000002</v>
      </c>
      <c r="K9" s="2">
        <f t="shared" si="1"/>
        <v>100.682</v>
      </c>
      <c r="L9" s="2">
        <f t="shared" si="2"/>
        <v>420.2795142320096</v>
      </c>
      <c r="M9" s="2">
        <f>SUMIF(A:A,A9,L:L)</f>
        <v>3269.1523506409044</v>
      </c>
      <c r="N9" s="3">
        <f t="shared" si="3"/>
        <v>0.12855917043744244</v>
      </c>
      <c r="O9" s="6">
        <f t="shared" si="4"/>
        <v>7.7785193899225193</v>
      </c>
      <c r="P9" s="3">
        <f t="shared" si="5"/>
        <v>0.12855917043744244</v>
      </c>
      <c r="Q9" s="3">
        <f>IF(ISNUMBER(P9),SUMIF(A:A,A9,P:P),"")</f>
        <v>0.86096788013455283</v>
      </c>
      <c r="R9" s="3">
        <f t="shared" si="6"/>
        <v>0.14931935720685782</v>
      </c>
      <c r="S9" s="7">
        <f t="shared" si="7"/>
        <v>6.6970553497271066</v>
      </c>
    </row>
    <row r="10" spans="1:19" x14ac:dyDescent="0.3">
      <c r="A10" s="1">
        <v>5</v>
      </c>
      <c r="B10" s="5">
        <v>0.54166666666666663</v>
      </c>
      <c r="C10" s="1" t="s">
        <v>19</v>
      </c>
      <c r="D10" s="1">
        <v>1</v>
      </c>
      <c r="E10" s="1">
        <v>8</v>
      </c>
      <c r="F10" s="1" t="s">
        <v>26</v>
      </c>
      <c r="G10" s="1">
        <v>54.77</v>
      </c>
      <c r="H10" s="1">
        <f>1+COUNTIFS(A:A,A10,G:G,"&gt;"&amp;G10)</f>
        <v>3</v>
      </c>
      <c r="I10" s="2">
        <f>AVERAGEIF(A:A,A10,G:G)</f>
        <v>47.488</v>
      </c>
      <c r="J10" s="2">
        <f t="shared" si="0"/>
        <v>7.2820000000000036</v>
      </c>
      <c r="K10" s="2">
        <f t="shared" si="1"/>
        <v>97.282000000000011</v>
      </c>
      <c r="L10" s="2">
        <f t="shared" si="2"/>
        <v>342.72212923707815</v>
      </c>
      <c r="M10" s="2">
        <f>SUMIF(A:A,A10,L:L)</f>
        <v>3269.1523506409044</v>
      </c>
      <c r="N10" s="3">
        <f t="shared" si="3"/>
        <v>0.10483516596278813</v>
      </c>
      <c r="O10" s="6">
        <f t="shared" si="4"/>
        <v>9.5387839644853134</v>
      </c>
      <c r="P10" s="3">
        <f t="shared" si="5"/>
        <v>0.10483516596278813</v>
      </c>
      <c r="Q10" s="3">
        <f>IF(ISNUMBER(P10),SUMIF(A:A,A10,P:P),"")</f>
        <v>0.86096788013455283</v>
      </c>
      <c r="R10" s="3">
        <f t="shared" si="6"/>
        <v>0.12176431709206666</v>
      </c>
      <c r="S10" s="7">
        <f t="shared" si="7"/>
        <v>8.2125866089643864</v>
      </c>
    </row>
    <row r="11" spans="1:19" x14ac:dyDescent="0.3">
      <c r="A11" s="1">
        <v>5</v>
      </c>
      <c r="B11" s="5">
        <v>0.54166666666666663</v>
      </c>
      <c r="C11" s="1" t="s">
        <v>19</v>
      </c>
      <c r="D11" s="1">
        <v>1</v>
      </c>
      <c r="E11" s="1">
        <v>6</v>
      </c>
      <c r="F11" s="1" t="s">
        <v>24</v>
      </c>
      <c r="G11" s="1">
        <v>50.76</v>
      </c>
      <c r="H11" s="1">
        <f>1+COUNTIFS(A:A,A11,G:G,"&gt;"&amp;G11)</f>
        <v>4</v>
      </c>
      <c r="I11" s="2">
        <f>AVERAGEIF(A:A,A11,G:G)</f>
        <v>47.488</v>
      </c>
      <c r="J11" s="2">
        <f t="shared" si="0"/>
        <v>3.2719999999999985</v>
      </c>
      <c r="K11" s="2">
        <f t="shared" si="1"/>
        <v>93.271999999999991</v>
      </c>
      <c r="L11" s="2">
        <f t="shared" si="2"/>
        <v>269.43306711401601</v>
      </c>
      <c r="M11" s="2">
        <f>SUMIF(A:A,A11,L:L)</f>
        <v>3269.1523506409044</v>
      </c>
      <c r="N11" s="3">
        <f t="shared" si="3"/>
        <v>8.24167974494045E-2</v>
      </c>
      <c r="O11" s="6">
        <f t="shared" si="4"/>
        <v>12.133448895704761</v>
      </c>
      <c r="P11" s="3">
        <f t="shared" si="5"/>
        <v>8.24167974494045E-2</v>
      </c>
      <c r="Q11" s="3">
        <f>IF(ISNUMBER(P11),SUMIF(A:A,A11,P:P),"")</f>
        <v>0.86096788013455283</v>
      </c>
      <c r="R11" s="3">
        <f t="shared" si="6"/>
        <v>9.5725751623306002E-2</v>
      </c>
      <c r="S11" s="7">
        <f t="shared" si="7"/>
        <v>10.44650977445586</v>
      </c>
    </row>
    <row r="12" spans="1:19" x14ac:dyDescent="0.3">
      <c r="A12" s="1">
        <v>5</v>
      </c>
      <c r="B12" s="5">
        <v>0.54166666666666663</v>
      </c>
      <c r="C12" s="1" t="s">
        <v>19</v>
      </c>
      <c r="D12" s="1">
        <v>1</v>
      </c>
      <c r="E12" s="1">
        <v>9</v>
      </c>
      <c r="F12" s="1" t="s">
        <v>27</v>
      </c>
      <c r="G12" s="1">
        <v>45.24</v>
      </c>
      <c r="H12" s="1">
        <f>1+COUNTIFS(A:A,A12,G:G,"&gt;"&amp;G12)</f>
        <v>5</v>
      </c>
      <c r="I12" s="2">
        <f>AVERAGEIF(A:A,A12,G:G)</f>
        <v>47.488</v>
      </c>
      <c r="J12" s="2">
        <f t="shared" si="0"/>
        <v>-2.2479999999999976</v>
      </c>
      <c r="K12" s="2">
        <f t="shared" si="1"/>
        <v>87.75200000000001</v>
      </c>
      <c r="L12" s="2">
        <f t="shared" si="2"/>
        <v>193.46952373734544</v>
      </c>
      <c r="M12" s="2">
        <f>SUMIF(A:A,A12,L:L)</f>
        <v>3269.1523506409044</v>
      </c>
      <c r="N12" s="3">
        <f t="shared" si="3"/>
        <v>5.9180332693707746E-2</v>
      </c>
      <c r="O12" s="6">
        <f t="shared" si="4"/>
        <v>16.897505547587492</v>
      </c>
      <c r="P12" s="3">
        <f t="shared" si="5"/>
        <v>5.9180332693707746E-2</v>
      </c>
      <c r="Q12" s="3">
        <f>IF(ISNUMBER(P12),SUMIF(A:A,A12,P:P),"")</f>
        <v>0.86096788013455283</v>
      </c>
      <c r="R12" s="3">
        <f t="shared" si="6"/>
        <v>6.8736980855149885E-2</v>
      </c>
      <c r="S12" s="7">
        <f t="shared" si="7"/>
        <v>14.548209530868251</v>
      </c>
    </row>
    <row r="13" spans="1:19" x14ac:dyDescent="0.3">
      <c r="A13" s="1">
        <v>5</v>
      </c>
      <c r="B13" s="5">
        <v>0.54166666666666663</v>
      </c>
      <c r="C13" s="1" t="s">
        <v>19</v>
      </c>
      <c r="D13" s="1">
        <v>1</v>
      </c>
      <c r="E13" s="1">
        <v>10</v>
      </c>
      <c r="F13" s="1" t="s">
        <v>28</v>
      </c>
      <c r="G13" s="1">
        <v>44.49</v>
      </c>
      <c r="H13" s="1">
        <f>1+COUNTIFS(A:A,A13,G:G,"&gt;"&amp;G13)</f>
        <v>6</v>
      </c>
      <c r="I13" s="2">
        <f>AVERAGEIF(A:A,A13,G:G)</f>
        <v>47.488</v>
      </c>
      <c r="J13" s="2">
        <f t="shared" si="0"/>
        <v>-2.9979999999999976</v>
      </c>
      <c r="K13" s="2">
        <f t="shared" si="1"/>
        <v>87.00200000000001</v>
      </c>
      <c r="L13" s="2">
        <f t="shared" si="2"/>
        <v>184.95637750435139</v>
      </c>
      <c r="M13" s="2">
        <f>SUMIF(A:A,A13,L:L)</f>
        <v>3269.1523506409044</v>
      </c>
      <c r="N13" s="3">
        <f t="shared" si="3"/>
        <v>5.6576249029229683E-2</v>
      </c>
      <c r="O13" s="6">
        <f t="shared" si="4"/>
        <v>17.675261565738616</v>
      </c>
      <c r="P13" s="3">
        <f t="shared" si="5"/>
        <v>5.6576249029229683E-2</v>
      </c>
      <c r="Q13" s="3">
        <f>IF(ISNUMBER(P13),SUMIF(A:A,A13,P:P),"")</f>
        <v>0.86096788013455283</v>
      </c>
      <c r="R13" s="3">
        <f t="shared" si="6"/>
        <v>6.571238060633329E-2</v>
      </c>
      <c r="S13" s="7">
        <f t="shared" si="7"/>
        <v>15.217832481077714</v>
      </c>
    </row>
    <row r="14" spans="1:19" x14ac:dyDescent="0.3">
      <c r="A14" s="1">
        <v>5</v>
      </c>
      <c r="B14" s="5">
        <v>0.54166666666666663</v>
      </c>
      <c r="C14" s="1" t="s">
        <v>19</v>
      </c>
      <c r="D14" s="1">
        <v>1</v>
      </c>
      <c r="E14" s="1">
        <v>2</v>
      </c>
      <c r="F14" s="1" t="s">
        <v>20</v>
      </c>
      <c r="G14" s="1">
        <v>40.549999999999997</v>
      </c>
      <c r="H14" s="1">
        <f>1+COUNTIFS(A:A,A14,G:G,"&gt;"&amp;G14)</f>
        <v>7</v>
      </c>
      <c r="I14" s="2">
        <f>AVERAGEIF(A:A,A14,G:G)</f>
        <v>47.488</v>
      </c>
      <c r="J14" s="2">
        <f t="shared" si="0"/>
        <v>-6.9380000000000024</v>
      </c>
      <c r="K14" s="2">
        <f t="shared" si="1"/>
        <v>83.061999999999998</v>
      </c>
      <c r="L14" s="2">
        <f t="shared" si="2"/>
        <v>146.01655416900684</v>
      </c>
      <c r="M14" s="2">
        <f>SUMIF(A:A,A14,L:L)</f>
        <v>3269.1523506409044</v>
      </c>
      <c r="N14" s="3">
        <f t="shared" si="3"/>
        <v>4.4664958529809992E-2</v>
      </c>
      <c r="O14" s="6">
        <f t="shared" si="4"/>
        <v>22.388915895501988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5</v>
      </c>
      <c r="B15" s="5">
        <v>0.54166666666666663</v>
      </c>
      <c r="C15" s="1" t="s">
        <v>19</v>
      </c>
      <c r="D15" s="1">
        <v>1</v>
      </c>
      <c r="E15" s="1">
        <v>11</v>
      </c>
      <c r="F15" s="1" t="s">
        <v>29</v>
      </c>
      <c r="G15" s="1">
        <v>39.700000000000003</v>
      </c>
      <c r="H15" s="1">
        <f>1+COUNTIFS(A:A,A15,G:G,"&gt;"&amp;G15)</f>
        <v>8</v>
      </c>
      <c r="I15" s="2">
        <f>AVERAGEIF(A:A,A15,G:G)</f>
        <v>47.488</v>
      </c>
      <c r="J15" s="2">
        <f t="shared" si="0"/>
        <v>-7.7879999999999967</v>
      </c>
      <c r="K15" s="2">
        <f t="shared" si="1"/>
        <v>82.212000000000003</v>
      </c>
      <c r="L15" s="2">
        <f t="shared" si="2"/>
        <v>138.75641697144991</v>
      </c>
      <c r="M15" s="2">
        <f>SUMIF(A:A,A15,L:L)</f>
        <v>3269.1523506409044</v>
      </c>
      <c r="N15" s="3">
        <f t="shared" si="3"/>
        <v>4.2444157411093815E-2</v>
      </c>
      <c r="O15" s="6">
        <f t="shared" si="4"/>
        <v>23.560368752628968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5</v>
      </c>
      <c r="B16" s="5">
        <v>0.54166666666666663</v>
      </c>
      <c r="C16" s="1" t="s">
        <v>19</v>
      </c>
      <c r="D16" s="1">
        <v>1</v>
      </c>
      <c r="E16" s="1">
        <v>3</v>
      </c>
      <c r="F16" s="1" t="s">
        <v>21</v>
      </c>
      <c r="G16" s="1">
        <v>32.65</v>
      </c>
      <c r="H16" s="1">
        <f>1+COUNTIFS(A:A,A16,G:G,"&gt;"&amp;G16)</f>
        <v>9</v>
      </c>
      <c r="I16" s="2">
        <f>AVERAGEIF(A:A,A16,G:G)</f>
        <v>47.488</v>
      </c>
      <c r="J16" s="2">
        <f t="shared" si="0"/>
        <v>-14.838000000000001</v>
      </c>
      <c r="K16" s="2">
        <f t="shared" si="1"/>
        <v>75.162000000000006</v>
      </c>
      <c r="L16" s="2">
        <f t="shared" si="2"/>
        <v>90.89636396514932</v>
      </c>
      <c r="M16" s="2">
        <f>SUMIF(A:A,A16,L:L)</f>
        <v>3269.1523506409044</v>
      </c>
      <c r="N16" s="3">
        <f t="shared" si="3"/>
        <v>2.7804260620441702E-2</v>
      </c>
      <c r="O16" s="6">
        <f t="shared" si="4"/>
        <v>35.965710926504542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5</v>
      </c>
      <c r="B17" s="5">
        <v>0.54166666666666663</v>
      </c>
      <c r="C17" s="1" t="s">
        <v>19</v>
      </c>
      <c r="D17" s="1">
        <v>1</v>
      </c>
      <c r="E17" s="1">
        <v>4</v>
      </c>
      <c r="F17" s="1" t="s">
        <v>22</v>
      </c>
      <c r="G17" s="1">
        <v>30.28</v>
      </c>
      <c r="H17" s="1">
        <f>1+COUNTIFS(A:A,A17,G:G,"&gt;"&amp;G17)</f>
        <v>10</v>
      </c>
      <c r="I17" s="2">
        <f>AVERAGEIF(A:A,A17,G:G)</f>
        <v>47.488</v>
      </c>
      <c r="J17" s="2">
        <f t="shared" si="0"/>
        <v>-17.207999999999998</v>
      </c>
      <c r="K17" s="2">
        <f t="shared" si="1"/>
        <v>72.792000000000002</v>
      </c>
      <c r="L17" s="2">
        <f t="shared" si="2"/>
        <v>78.847846367108261</v>
      </c>
      <c r="M17" s="2">
        <f>SUMIF(A:A,A17,L:L)</f>
        <v>3269.1523506409044</v>
      </c>
      <c r="N17" s="3">
        <f t="shared" si="3"/>
        <v>2.4118743304101582E-2</v>
      </c>
      <c r="O17" s="6">
        <f t="shared" si="4"/>
        <v>41.461530038753807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7</v>
      </c>
      <c r="B18" s="5">
        <v>0.5625</v>
      </c>
      <c r="C18" s="1" t="s">
        <v>19</v>
      </c>
      <c r="D18" s="1">
        <v>2</v>
      </c>
      <c r="E18" s="1">
        <v>2</v>
      </c>
      <c r="F18" s="1" t="s">
        <v>30</v>
      </c>
      <c r="G18" s="1">
        <v>57.96</v>
      </c>
      <c r="H18" s="1">
        <f>1+COUNTIFS(A:A,A18,G:G,"&gt;"&amp;G18)</f>
        <v>1</v>
      </c>
      <c r="I18" s="2">
        <f>AVERAGEIF(A:A,A18,G:G)</f>
        <v>41.16</v>
      </c>
      <c r="J18" s="2">
        <f t="shared" ref="J18:J28" si="8">G18-I18</f>
        <v>16.800000000000004</v>
      </c>
      <c r="K18" s="2">
        <f t="shared" ref="K18:K28" si="9">90+J18</f>
        <v>106.80000000000001</v>
      </c>
      <c r="L18" s="2">
        <f t="shared" ref="L18:L28" si="10">EXP(0.06*K18)</f>
        <v>606.6791086765935</v>
      </c>
      <c r="M18" s="2">
        <f>SUMIF(A:A,A18,L:L)</f>
        <v>3217.1155226027363</v>
      </c>
      <c r="N18" s="3">
        <f t="shared" ref="N18:N28" si="11">L18/M18</f>
        <v>0.18857858986231651</v>
      </c>
      <c r="O18" s="6">
        <f t="shared" ref="O18:O28" si="12">1/N18</f>
        <v>5.3028289199219909</v>
      </c>
      <c r="P18" s="3">
        <f t="shared" ref="P18:P28" si="13">IF(O18&gt;21,"",N18)</f>
        <v>0.18857858986231651</v>
      </c>
      <c r="Q18" s="3">
        <f>IF(ISNUMBER(P18),SUMIF(A:A,A18,P:P),"")</f>
        <v>0.94138536856368149</v>
      </c>
      <c r="R18" s="3">
        <f t="shared" ref="R18:R28" si="14">IFERROR(P18*(1/Q18),"")</f>
        <v>0.20032028981929073</v>
      </c>
      <c r="S18" s="7">
        <f t="shared" ref="S18:S28" si="15">IFERROR(1/R18,"")</f>
        <v>4.9920055572109128</v>
      </c>
    </row>
    <row r="19" spans="1:19" x14ac:dyDescent="0.3">
      <c r="A19" s="1">
        <v>7</v>
      </c>
      <c r="B19" s="5">
        <v>0.5625</v>
      </c>
      <c r="C19" s="1" t="s">
        <v>19</v>
      </c>
      <c r="D19" s="1">
        <v>2</v>
      </c>
      <c r="E19" s="1">
        <v>5</v>
      </c>
      <c r="F19" s="1" t="s">
        <v>32</v>
      </c>
      <c r="G19" s="1">
        <v>56.09</v>
      </c>
      <c r="H19" s="1">
        <f>1+COUNTIFS(A:A,A19,G:G,"&gt;"&amp;G19)</f>
        <v>2</v>
      </c>
      <c r="I19" s="2">
        <f>AVERAGEIF(A:A,A19,G:G)</f>
        <v>41.16</v>
      </c>
      <c r="J19" s="2">
        <f t="shared" si="8"/>
        <v>14.930000000000007</v>
      </c>
      <c r="K19" s="2">
        <f t="shared" si="9"/>
        <v>104.93</v>
      </c>
      <c r="L19" s="2">
        <f t="shared" si="10"/>
        <v>542.28950451032813</v>
      </c>
      <c r="M19" s="2">
        <f>SUMIF(A:A,A19,L:L)</f>
        <v>3217.1155226027363</v>
      </c>
      <c r="N19" s="3">
        <f t="shared" si="11"/>
        <v>0.16856388920457566</v>
      </c>
      <c r="O19" s="6">
        <f t="shared" si="12"/>
        <v>5.9324687198357253</v>
      </c>
      <c r="P19" s="3">
        <f t="shared" si="13"/>
        <v>0.16856388920457566</v>
      </c>
      <c r="Q19" s="3">
        <f>IF(ISNUMBER(P19),SUMIF(A:A,A19,P:P),"")</f>
        <v>0.94138536856368149</v>
      </c>
      <c r="R19" s="3">
        <f t="shared" si="14"/>
        <v>0.17905938931445467</v>
      </c>
      <c r="S19" s="7">
        <f t="shared" si="15"/>
        <v>5.5847392523150665</v>
      </c>
    </row>
    <row r="20" spans="1:19" x14ac:dyDescent="0.3">
      <c r="A20" s="1">
        <v>7</v>
      </c>
      <c r="B20" s="5">
        <v>0.5625</v>
      </c>
      <c r="C20" s="1" t="s">
        <v>19</v>
      </c>
      <c r="D20" s="1">
        <v>2</v>
      </c>
      <c r="E20" s="1">
        <v>15</v>
      </c>
      <c r="F20" s="1" t="s">
        <v>37</v>
      </c>
      <c r="G20" s="1">
        <v>50.52</v>
      </c>
      <c r="H20" s="1">
        <f>1+COUNTIFS(A:A,A20,G:G,"&gt;"&amp;G20)</f>
        <v>3</v>
      </c>
      <c r="I20" s="2">
        <f>AVERAGEIF(A:A,A20,G:G)</f>
        <v>41.16</v>
      </c>
      <c r="J20" s="2">
        <f t="shared" si="8"/>
        <v>9.3600000000000065</v>
      </c>
      <c r="K20" s="2">
        <f t="shared" si="9"/>
        <v>99.360000000000014</v>
      </c>
      <c r="L20" s="2">
        <f t="shared" si="10"/>
        <v>388.23079684223751</v>
      </c>
      <c r="M20" s="2">
        <f>SUMIF(A:A,A20,L:L)</f>
        <v>3217.1155226027363</v>
      </c>
      <c r="N20" s="3">
        <f t="shared" si="11"/>
        <v>0.1206766726636375</v>
      </c>
      <c r="O20" s="6">
        <f t="shared" si="12"/>
        <v>8.2866056705698483</v>
      </c>
      <c r="P20" s="3">
        <f t="shared" si="13"/>
        <v>0.1206766726636375</v>
      </c>
      <c r="Q20" s="3">
        <f>IF(ISNUMBER(P20),SUMIF(A:A,A20,P:P),"")</f>
        <v>0.94138536856368149</v>
      </c>
      <c r="R20" s="3">
        <f t="shared" si="14"/>
        <v>0.12819051229546929</v>
      </c>
      <c r="S20" s="7">
        <f t="shared" si="15"/>
        <v>7.8008893333312903</v>
      </c>
    </row>
    <row r="21" spans="1:19" x14ac:dyDescent="0.3">
      <c r="A21" s="1">
        <v>7</v>
      </c>
      <c r="B21" s="5">
        <v>0.5625</v>
      </c>
      <c r="C21" s="1" t="s">
        <v>19</v>
      </c>
      <c r="D21" s="1">
        <v>2</v>
      </c>
      <c r="E21" s="1">
        <v>9</v>
      </c>
      <c r="F21" s="1" t="s">
        <v>33</v>
      </c>
      <c r="G21" s="1">
        <v>49.94</v>
      </c>
      <c r="H21" s="1">
        <f>1+COUNTIFS(A:A,A21,G:G,"&gt;"&amp;G21)</f>
        <v>4</v>
      </c>
      <c r="I21" s="2">
        <f>AVERAGEIF(A:A,A21,G:G)</f>
        <v>41.16</v>
      </c>
      <c r="J21" s="2">
        <f t="shared" si="8"/>
        <v>8.7800000000000011</v>
      </c>
      <c r="K21" s="2">
        <f t="shared" si="9"/>
        <v>98.78</v>
      </c>
      <c r="L21" s="2">
        <f t="shared" si="10"/>
        <v>374.95274323894807</v>
      </c>
      <c r="M21" s="2">
        <f>SUMIF(A:A,A21,L:L)</f>
        <v>3217.1155226027363</v>
      </c>
      <c r="N21" s="3">
        <f t="shared" si="11"/>
        <v>0.11654935628037405</v>
      </c>
      <c r="O21" s="6">
        <f t="shared" si="12"/>
        <v>8.5800559686865618</v>
      </c>
      <c r="P21" s="3">
        <f t="shared" si="13"/>
        <v>0.11654935628037405</v>
      </c>
      <c r="Q21" s="3">
        <f>IF(ISNUMBER(P21),SUMIF(A:A,A21,P:P),"")</f>
        <v>0.94138536856368149</v>
      </c>
      <c r="R21" s="3">
        <f t="shared" si="14"/>
        <v>0.1238062117517284</v>
      </c>
      <c r="S21" s="7">
        <f t="shared" si="15"/>
        <v>8.0771391503790149</v>
      </c>
    </row>
    <row r="22" spans="1:19" x14ac:dyDescent="0.3">
      <c r="A22" s="1">
        <v>7</v>
      </c>
      <c r="B22" s="5">
        <v>0.5625</v>
      </c>
      <c r="C22" s="1" t="s">
        <v>19</v>
      </c>
      <c r="D22" s="1">
        <v>2</v>
      </c>
      <c r="E22" s="1">
        <v>13</v>
      </c>
      <c r="F22" s="1" t="s">
        <v>36</v>
      </c>
      <c r="G22" s="1">
        <v>49.45</v>
      </c>
      <c r="H22" s="1">
        <f>1+COUNTIFS(A:A,A22,G:G,"&gt;"&amp;G22)</f>
        <v>5</v>
      </c>
      <c r="I22" s="2">
        <f>AVERAGEIF(A:A,A22,G:G)</f>
        <v>41.16</v>
      </c>
      <c r="J22" s="2">
        <f t="shared" si="8"/>
        <v>8.2900000000000063</v>
      </c>
      <c r="K22" s="2">
        <f t="shared" si="9"/>
        <v>98.29</v>
      </c>
      <c r="L22" s="2">
        <f t="shared" si="10"/>
        <v>364.08960320689863</v>
      </c>
      <c r="M22" s="2">
        <f>SUMIF(A:A,A22,L:L)</f>
        <v>3217.1155226027363</v>
      </c>
      <c r="N22" s="3">
        <f t="shared" si="11"/>
        <v>0.11317268548452372</v>
      </c>
      <c r="O22" s="6">
        <f t="shared" si="12"/>
        <v>8.8360543510894178</v>
      </c>
      <c r="P22" s="3">
        <f t="shared" si="13"/>
        <v>0.11317268548452372</v>
      </c>
      <c r="Q22" s="3">
        <f>IF(ISNUMBER(P22),SUMIF(A:A,A22,P:P),"")</f>
        <v>0.94138536856368149</v>
      </c>
      <c r="R22" s="3">
        <f t="shared" si="14"/>
        <v>0.12021929516197698</v>
      </c>
      <c r="S22" s="7">
        <f t="shared" si="15"/>
        <v>8.3181322819490333</v>
      </c>
    </row>
    <row r="23" spans="1:19" x14ac:dyDescent="0.3">
      <c r="A23" s="1">
        <v>7</v>
      </c>
      <c r="B23" s="5">
        <v>0.5625</v>
      </c>
      <c r="C23" s="1" t="s">
        <v>19</v>
      </c>
      <c r="D23" s="1">
        <v>2</v>
      </c>
      <c r="E23" s="1">
        <v>11</v>
      </c>
      <c r="F23" s="1" t="s">
        <v>34</v>
      </c>
      <c r="G23" s="1">
        <v>45.65</v>
      </c>
      <c r="H23" s="1">
        <f>1+COUNTIFS(A:A,A23,G:G,"&gt;"&amp;G23)</f>
        <v>6</v>
      </c>
      <c r="I23" s="2">
        <f>AVERAGEIF(A:A,A23,G:G)</f>
        <v>41.16</v>
      </c>
      <c r="J23" s="2">
        <f t="shared" si="8"/>
        <v>4.490000000000002</v>
      </c>
      <c r="K23" s="2">
        <f t="shared" si="9"/>
        <v>94.490000000000009</v>
      </c>
      <c r="L23" s="2">
        <f t="shared" si="10"/>
        <v>289.8605658668763</v>
      </c>
      <c r="M23" s="2">
        <f>SUMIF(A:A,A23,L:L)</f>
        <v>3217.1155226027363</v>
      </c>
      <c r="N23" s="3">
        <f t="shared" si="11"/>
        <v>9.0099520464957075E-2</v>
      </c>
      <c r="O23" s="6">
        <f t="shared" si="12"/>
        <v>11.098838205126027</v>
      </c>
      <c r="P23" s="3">
        <f t="shared" si="13"/>
        <v>9.0099520464957075E-2</v>
      </c>
      <c r="Q23" s="3">
        <f>IF(ISNUMBER(P23),SUMIF(A:A,A23,P:P),"")</f>
        <v>0.94138536856368149</v>
      </c>
      <c r="R23" s="3">
        <f t="shared" si="14"/>
        <v>9.5709497378768896E-2</v>
      </c>
      <c r="S23" s="7">
        <f t="shared" si="15"/>
        <v>10.448283894361236</v>
      </c>
    </row>
    <row r="24" spans="1:19" x14ac:dyDescent="0.3">
      <c r="A24" s="1">
        <v>7</v>
      </c>
      <c r="B24" s="5">
        <v>0.5625</v>
      </c>
      <c r="C24" s="1" t="s">
        <v>19</v>
      </c>
      <c r="D24" s="1">
        <v>2</v>
      </c>
      <c r="E24" s="1">
        <v>4</v>
      </c>
      <c r="F24" s="1" t="s">
        <v>31</v>
      </c>
      <c r="G24" s="1">
        <v>45.03</v>
      </c>
      <c r="H24" s="1">
        <f>1+COUNTIFS(A:A,A24,G:G,"&gt;"&amp;G24)</f>
        <v>7</v>
      </c>
      <c r="I24" s="2">
        <f>AVERAGEIF(A:A,A24,G:G)</f>
        <v>41.16</v>
      </c>
      <c r="J24" s="2">
        <f t="shared" si="8"/>
        <v>3.8700000000000045</v>
      </c>
      <c r="K24" s="2">
        <f t="shared" si="9"/>
        <v>93.87</v>
      </c>
      <c r="L24" s="2">
        <f t="shared" si="10"/>
        <v>279.27584914896187</v>
      </c>
      <c r="M24" s="2">
        <f>SUMIF(A:A,A24,L:L)</f>
        <v>3217.1155226027363</v>
      </c>
      <c r="N24" s="3">
        <f t="shared" si="11"/>
        <v>8.6809394063356457E-2</v>
      </c>
      <c r="O24" s="6">
        <f t="shared" si="12"/>
        <v>11.519490612619251</v>
      </c>
      <c r="P24" s="3">
        <f t="shared" si="13"/>
        <v>8.6809394063356457E-2</v>
      </c>
      <c r="Q24" s="3">
        <f>IF(ISNUMBER(P24),SUMIF(A:A,A24,P:P),"")</f>
        <v>0.94138536856368149</v>
      </c>
      <c r="R24" s="3">
        <f t="shared" si="14"/>
        <v>9.2214513802998513E-2</v>
      </c>
      <c r="S24" s="7">
        <f t="shared" si="15"/>
        <v>10.844279916026442</v>
      </c>
    </row>
    <row r="25" spans="1:19" x14ac:dyDescent="0.3">
      <c r="A25" s="1">
        <v>7</v>
      </c>
      <c r="B25" s="5">
        <v>0.5625</v>
      </c>
      <c r="C25" s="1" t="s">
        <v>19</v>
      </c>
      <c r="D25" s="1">
        <v>2</v>
      </c>
      <c r="E25" s="1">
        <v>12</v>
      </c>
      <c r="F25" s="1" t="s">
        <v>35</v>
      </c>
      <c r="G25" s="1">
        <v>38</v>
      </c>
      <c r="H25" s="1">
        <f>1+COUNTIFS(A:A,A25,G:G,"&gt;"&amp;G25)</f>
        <v>8</v>
      </c>
      <c r="I25" s="2">
        <f>AVERAGEIF(A:A,A25,G:G)</f>
        <v>41.16</v>
      </c>
      <c r="J25" s="2">
        <f t="shared" si="8"/>
        <v>-3.1599999999999966</v>
      </c>
      <c r="K25" s="2">
        <f t="shared" si="9"/>
        <v>86.84</v>
      </c>
      <c r="L25" s="2">
        <f t="shared" si="10"/>
        <v>183.16731046647351</v>
      </c>
      <c r="M25" s="2">
        <f>SUMIF(A:A,A25,L:L)</f>
        <v>3217.1155226027363</v>
      </c>
      <c r="N25" s="3">
        <f t="shared" si="11"/>
        <v>5.6935260539940462E-2</v>
      </c>
      <c r="O25" s="6">
        <f t="shared" si="12"/>
        <v>17.563808271299528</v>
      </c>
      <c r="P25" s="3">
        <f t="shared" si="13"/>
        <v>5.6935260539940462E-2</v>
      </c>
      <c r="Q25" s="3">
        <f>IF(ISNUMBER(P25),SUMIF(A:A,A25,P:P),"")</f>
        <v>0.94138536856368149</v>
      </c>
      <c r="R25" s="3">
        <f t="shared" si="14"/>
        <v>6.0480290475312379E-2</v>
      </c>
      <c r="S25" s="7">
        <f t="shared" si="15"/>
        <v>16.534312122859145</v>
      </c>
    </row>
    <row r="26" spans="1:19" x14ac:dyDescent="0.3">
      <c r="A26" s="1">
        <v>7</v>
      </c>
      <c r="B26" s="5">
        <v>0.5625</v>
      </c>
      <c r="C26" s="1" t="s">
        <v>19</v>
      </c>
      <c r="D26" s="1">
        <v>2</v>
      </c>
      <c r="E26" s="1">
        <v>18</v>
      </c>
      <c r="F26" s="1" t="s">
        <v>40</v>
      </c>
      <c r="G26" s="1">
        <v>21.77</v>
      </c>
      <c r="H26" s="1">
        <f>1+COUNTIFS(A:A,A26,G:G,"&gt;"&amp;G26)</f>
        <v>9</v>
      </c>
      <c r="I26" s="2">
        <f>AVERAGEIF(A:A,A26,G:G)</f>
        <v>41.16</v>
      </c>
      <c r="J26" s="2">
        <f t="shared" si="8"/>
        <v>-19.389999999999997</v>
      </c>
      <c r="K26" s="2">
        <f t="shared" si="9"/>
        <v>70.61</v>
      </c>
      <c r="L26" s="2">
        <f t="shared" si="10"/>
        <v>69.172265865605567</v>
      </c>
      <c r="M26" s="2">
        <f>SUMIF(A:A,A26,L:L)</f>
        <v>3217.1155226027363</v>
      </c>
      <c r="N26" s="3">
        <f t="shared" si="11"/>
        <v>2.1501331046279392E-2</v>
      </c>
      <c r="O26" s="6">
        <f t="shared" si="12"/>
        <v>46.508748590847858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7</v>
      </c>
      <c r="B27" s="5">
        <v>0.5625</v>
      </c>
      <c r="C27" s="1" t="s">
        <v>19</v>
      </c>
      <c r="D27" s="1">
        <v>2</v>
      </c>
      <c r="E27" s="1">
        <v>17</v>
      </c>
      <c r="F27" s="1" t="s">
        <v>39</v>
      </c>
      <c r="G27" s="1">
        <v>21.34</v>
      </c>
      <c r="H27" s="1">
        <f>1+COUNTIFS(A:A,A27,G:G,"&gt;"&amp;G27)</f>
        <v>10</v>
      </c>
      <c r="I27" s="2">
        <f>AVERAGEIF(A:A,A27,G:G)</f>
        <v>41.16</v>
      </c>
      <c r="J27" s="2">
        <f t="shared" si="8"/>
        <v>-19.819999999999997</v>
      </c>
      <c r="K27" s="2">
        <f t="shared" si="9"/>
        <v>70.180000000000007</v>
      </c>
      <c r="L27" s="2">
        <f t="shared" si="10"/>
        <v>67.410446601806314</v>
      </c>
      <c r="M27" s="2">
        <f>SUMIF(A:A,A27,L:L)</f>
        <v>3217.1155226027363</v>
      </c>
      <c r="N27" s="3">
        <f t="shared" si="11"/>
        <v>2.0953691630964305E-2</v>
      </c>
      <c r="O27" s="6">
        <f t="shared" si="12"/>
        <v>47.724287329028485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7</v>
      </c>
      <c r="B28" s="5">
        <v>0.5625</v>
      </c>
      <c r="C28" s="1" t="s">
        <v>19</v>
      </c>
      <c r="D28" s="1">
        <v>2</v>
      </c>
      <c r="E28" s="1">
        <v>16</v>
      </c>
      <c r="F28" s="1" t="s">
        <v>38</v>
      </c>
      <c r="G28" s="1">
        <v>17.010000000000002</v>
      </c>
      <c r="H28" s="1">
        <f>1+COUNTIFS(A:A,A28,G:G,"&gt;"&amp;G28)</f>
        <v>11</v>
      </c>
      <c r="I28" s="2">
        <f>AVERAGEIF(A:A,A28,G:G)</f>
        <v>41.16</v>
      </c>
      <c r="J28" s="2">
        <f t="shared" si="8"/>
        <v>-24.149999999999995</v>
      </c>
      <c r="K28" s="2">
        <f t="shared" si="9"/>
        <v>65.850000000000009</v>
      </c>
      <c r="L28" s="2">
        <f t="shared" si="10"/>
        <v>51.987328178007772</v>
      </c>
      <c r="M28" s="2">
        <f>SUMIF(A:A,A28,L:L)</f>
        <v>3217.1155226027363</v>
      </c>
      <c r="N28" s="3">
        <f t="shared" si="11"/>
        <v>1.6159608759075138E-2</v>
      </c>
      <c r="O28" s="6">
        <f t="shared" si="12"/>
        <v>61.882686326697488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12</v>
      </c>
      <c r="B29" s="5">
        <v>0.625</v>
      </c>
      <c r="C29" s="1" t="s">
        <v>19</v>
      </c>
      <c r="D29" s="1">
        <v>5</v>
      </c>
      <c r="E29" s="1">
        <v>2</v>
      </c>
      <c r="F29" s="1" t="s">
        <v>42</v>
      </c>
      <c r="G29" s="1">
        <v>65.349999999999994</v>
      </c>
      <c r="H29" s="1">
        <f>1+COUNTIFS(A:A,A29,G:G,"&gt;"&amp;G29)</f>
        <v>1</v>
      </c>
      <c r="I29" s="2">
        <f>AVERAGEIF(A:A,A29,G:G)</f>
        <v>52.102499999999992</v>
      </c>
      <c r="J29" s="2">
        <f t="shared" ref="J29:J45" si="16">G29-I29</f>
        <v>13.247500000000002</v>
      </c>
      <c r="K29" s="2">
        <f t="shared" ref="K29:K45" si="17">90+J29</f>
        <v>103.2475</v>
      </c>
      <c r="L29" s="2">
        <f t="shared" ref="L29:L45" si="18">EXP(0.06*K29)</f>
        <v>490.21790679677093</v>
      </c>
      <c r="M29" s="2">
        <f>SUMIF(A:A,A29,L:L)</f>
        <v>2106.7303341826223</v>
      </c>
      <c r="N29" s="3">
        <f t="shared" ref="N29:N45" si="19">L29/M29</f>
        <v>0.23269134109988862</v>
      </c>
      <c r="O29" s="6">
        <f t="shared" ref="O29:O45" si="20">1/N29</f>
        <v>4.2975385129209638</v>
      </c>
      <c r="P29" s="3">
        <f t="shared" ref="P29:P45" si="21">IF(O29&gt;21,"",N29)</f>
        <v>0.23269134109988862</v>
      </c>
      <c r="Q29" s="3">
        <f>IF(ISNUMBER(P29),SUMIF(A:A,A29,P:P),"")</f>
        <v>0.96730857343259258</v>
      </c>
      <c r="R29" s="3">
        <f t="shared" ref="R29:R45" si="22">IFERROR(P29*(1/Q29),"")</f>
        <v>0.24055544165618195</v>
      </c>
      <c r="S29" s="7">
        <f t="shared" ref="S29:S45" si="23">IFERROR(1/R29,"")</f>
        <v>4.1570458482052022</v>
      </c>
    </row>
    <row r="30" spans="1:19" x14ac:dyDescent="0.3">
      <c r="A30" s="1">
        <v>12</v>
      </c>
      <c r="B30" s="5">
        <v>0.625</v>
      </c>
      <c r="C30" s="1" t="s">
        <v>19</v>
      </c>
      <c r="D30" s="1">
        <v>5</v>
      </c>
      <c r="E30" s="1">
        <v>3</v>
      </c>
      <c r="F30" s="1" t="s">
        <v>43</v>
      </c>
      <c r="G30" s="1">
        <v>63.41</v>
      </c>
      <c r="H30" s="1">
        <f>1+COUNTIFS(A:A,A30,G:G,"&gt;"&amp;G30)</f>
        <v>2</v>
      </c>
      <c r="I30" s="2">
        <f>AVERAGEIF(A:A,A30,G:G)</f>
        <v>52.102499999999992</v>
      </c>
      <c r="J30" s="2">
        <f t="shared" si="16"/>
        <v>11.307500000000005</v>
      </c>
      <c r="K30" s="2">
        <f t="shared" si="17"/>
        <v>101.3075</v>
      </c>
      <c r="L30" s="2">
        <f t="shared" si="18"/>
        <v>436.35232417676286</v>
      </c>
      <c r="M30" s="2">
        <f>SUMIF(A:A,A30,L:L)</f>
        <v>2106.7303341826223</v>
      </c>
      <c r="N30" s="3">
        <f t="shared" si="19"/>
        <v>0.20712300815000159</v>
      </c>
      <c r="O30" s="6">
        <f t="shared" si="20"/>
        <v>4.8280488436889879</v>
      </c>
      <c r="P30" s="3">
        <f t="shared" si="21"/>
        <v>0.20712300815000159</v>
      </c>
      <c r="Q30" s="3">
        <f>IF(ISNUMBER(P30),SUMIF(A:A,A30,P:P),"")</f>
        <v>0.96730857343259258</v>
      </c>
      <c r="R30" s="3">
        <f t="shared" si="22"/>
        <v>0.21412299429436935</v>
      </c>
      <c r="S30" s="7">
        <f t="shared" si="23"/>
        <v>4.6702130394516734</v>
      </c>
    </row>
    <row r="31" spans="1:19" x14ac:dyDescent="0.3">
      <c r="A31" s="1">
        <v>12</v>
      </c>
      <c r="B31" s="5">
        <v>0.625</v>
      </c>
      <c r="C31" s="1" t="s">
        <v>19</v>
      </c>
      <c r="D31" s="1">
        <v>5</v>
      </c>
      <c r="E31" s="1">
        <v>1</v>
      </c>
      <c r="F31" s="1" t="s">
        <v>41</v>
      </c>
      <c r="G31" s="1">
        <v>61.33</v>
      </c>
      <c r="H31" s="1">
        <f>1+COUNTIFS(A:A,A31,G:G,"&gt;"&amp;G31)</f>
        <v>3</v>
      </c>
      <c r="I31" s="2">
        <f>AVERAGEIF(A:A,A31,G:G)</f>
        <v>52.102499999999992</v>
      </c>
      <c r="J31" s="2">
        <f t="shared" si="16"/>
        <v>9.2275000000000063</v>
      </c>
      <c r="K31" s="2">
        <f t="shared" si="17"/>
        <v>99.227500000000006</v>
      </c>
      <c r="L31" s="2">
        <f t="shared" si="18"/>
        <v>385.1565981385919</v>
      </c>
      <c r="M31" s="2">
        <f>SUMIF(A:A,A31,L:L)</f>
        <v>2106.7303341826223</v>
      </c>
      <c r="N31" s="3">
        <f t="shared" si="19"/>
        <v>0.18282197388496166</v>
      </c>
      <c r="O31" s="6">
        <f t="shared" si="20"/>
        <v>5.4698020087521702</v>
      </c>
      <c r="P31" s="3">
        <f t="shared" si="21"/>
        <v>0.18282197388496166</v>
      </c>
      <c r="Q31" s="3">
        <f>IF(ISNUMBER(P31),SUMIF(A:A,A31,P:P),"")</f>
        <v>0.96730857343259258</v>
      </c>
      <c r="R31" s="3">
        <f t="shared" si="22"/>
        <v>0.18900067559227696</v>
      </c>
      <c r="S31" s="7">
        <f t="shared" si="23"/>
        <v>5.2909863780447912</v>
      </c>
    </row>
    <row r="32" spans="1:19" x14ac:dyDescent="0.3">
      <c r="A32" s="1">
        <v>12</v>
      </c>
      <c r="B32" s="5">
        <v>0.625</v>
      </c>
      <c r="C32" s="1" t="s">
        <v>19</v>
      </c>
      <c r="D32" s="1">
        <v>5</v>
      </c>
      <c r="E32" s="1">
        <v>5</v>
      </c>
      <c r="F32" s="1" t="s">
        <v>45</v>
      </c>
      <c r="G32" s="1">
        <v>53.29</v>
      </c>
      <c r="H32" s="1">
        <f>1+COUNTIFS(A:A,A32,G:G,"&gt;"&amp;G32)</f>
        <v>4</v>
      </c>
      <c r="I32" s="2">
        <f>AVERAGEIF(A:A,A32,G:G)</f>
        <v>52.102499999999992</v>
      </c>
      <c r="J32" s="2">
        <f t="shared" si="16"/>
        <v>1.1875000000000071</v>
      </c>
      <c r="K32" s="2">
        <f t="shared" si="17"/>
        <v>91.1875</v>
      </c>
      <c r="L32" s="2">
        <f t="shared" si="18"/>
        <v>237.75720359521611</v>
      </c>
      <c r="M32" s="2">
        <f>SUMIF(A:A,A32,L:L)</f>
        <v>2106.7303341826223</v>
      </c>
      <c r="N32" s="3">
        <f t="shared" si="19"/>
        <v>0.11285602136044721</v>
      </c>
      <c r="O32" s="6">
        <f t="shared" si="20"/>
        <v>8.8608475466819101</v>
      </c>
      <c r="P32" s="3">
        <f t="shared" si="21"/>
        <v>0.11285602136044721</v>
      </c>
      <c r="Q32" s="3">
        <f>IF(ISNUMBER(P32),SUMIF(A:A,A32,P:P),"")</f>
        <v>0.96730857343259258</v>
      </c>
      <c r="R32" s="3">
        <f t="shared" si="22"/>
        <v>0.11667013449489667</v>
      </c>
      <c r="S32" s="7">
        <f t="shared" si="23"/>
        <v>8.5711737997845674</v>
      </c>
    </row>
    <row r="33" spans="1:19" x14ac:dyDescent="0.3">
      <c r="A33" s="1">
        <v>12</v>
      </c>
      <c r="B33" s="5">
        <v>0.625</v>
      </c>
      <c r="C33" s="1" t="s">
        <v>19</v>
      </c>
      <c r="D33" s="1">
        <v>5</v>
      </c>
      <c r="E33" s="1">
        <v>8</v>
      </c>
      <c r="F33" s="1" t="s">
        <v>48</v>
      </c>
      <c r="G33" s="1">
        <v>48.56</v>
      </c>
      <c r="H33" s="1">
        <f>1+COUNTIFS(A:A,A33,G:G,"&gt;"&amp;G33)</f>
        <v>5</v>
      </c>
      <c r="I33" s="2">
        <f>AVERAGEIF(A:A,A33,G:G)</f>
        <v>52.102499999999992</v>
      </c>
      <c r="J33" s="2">
        <f t="shared" si="16"/>
        <v>-3.5424999999999898</v>
      </c>
      <c r="K33" s="2">
        <f t="shared" si="17"/>
        <v>86.45750000000001</v>
      </c>
      <c r="L33" s="2">
        <f t="shared" si="18"/>
        <v>179.01149112333243</v>
      </c>
      <c r="M33" s="2">
        <f>SUMIF(A:A,A33,L:L)</f>
        <v>2106.7303341826223</v>
      </c>
      <c r="N33" s="3">
        <f t="shared" si="19"/>
        <v>8.4971241083299842E-2</v>
      </c>
      <c r="O33" s="6">
        <f t="shared" si="20"/>
        <v>11.768687702462415</v>
      </c>
      <c r="P33" s="3">
        <f t="shared" si="21"/>
        <v>8.4971241083299842E-2</v>
      </c>
      <c r="Q33" s="3">
        <f>IF(ISNUMBER(P33),SUMIF(A:A,A33,P:P),"")</f>
        <v>0.96730857343259258</v>
      </c>
      <c r="R33" s="3">
        <f t="shared" si="22"/>
        <v>8.784295251490512E-2</v>
      </c>
      <c r="S33" s="7">
        <f t="shared" si="23"/>
        <v>11.383952512642614</v>
      </c>
    </row>
    <row r="34" spans="1:19" x14ac:dyDescent="0.3">
      <c r="A34" s="1">
        <v>12</v>
      </c>
      <c r="B34" s="5">
        <v>0.625</v>
      </c>
      <c r="C34" s="1" t="s">
        <v>19</v>
      </c>
      <c r="D34" s="1">
        <v>5</v>
      </c>
      <c r="E34" s="1">
        <v>6</v>
      </c>
      <c r="F34" s="1" t="s">
        <v>46</v>
      </c>
      <c r="G34" s="1">
        <v>46.54</v>
      </c>
      <c r="H34" s="1">
        <f>1+COUNTIFS(A:A,A34,G:G,"&gt;"&amp;G34)</f>
        <v>6</v>
      </c>
      <c r="I34" s="2">
        <f>AVERAGEIF(A:A,A34,G:G)</f>
        <v>52.102499999999992</v>
      </c>
      <c r="J34" s="2">
        <f t="shared" si="16"/>
        <v>-5.5624999999999929</v>
      </c>
      <c r="K34" s="2">
        <f t="shared" si="17"/>
        <v>84.4375</v>
      </c>
      <c r="L34" s="2">
        <f t="shared" si="18"/>
        <v>158.57854141256635</v>
      </c>
      <c r="M34" s="2">
        <f>SUMIF(A:A,A34,L:L)</f>
        <v>2106.7303341826223</v>
      </c>
      <c r="N34" s="3">
        <f t="shared" si="19"/>
        <v>7.5272349213167E-2</v>
      </c>
      <c r="O34" s="6">
        <f t="shared" si="20"/>
        <v>13.285090879362048</v>
      </c>
      <c r="P34" s="3">
        <f t="shared" si="21"/>
        <v>7.5272349213167E-2</v>
      </c>
      <c r="Q34" s="3">
        <f>IF(ISNUMBER(P34),SUMIF(A:A,A34,P:P),"")</f>
        <v>0.96730857343259258</v>
      </c>
      <c r="R34" s="3">
        <f t="shared" si="22"/>
        <v>7.7816274227835519E-2</v>
      </c>
      <c r="S34" s="7">
        <f t="shared" si="23"/>
        <v>12.850782306438051</v>
      </c>
    </row>
    <row r="35" spans="1:19" x14ac:dyDescent="0.3">
      <c r="A35" s="1">
        <v>12</v>
      </c>
      <c r="B35" s="5">
        <v>0.625</v>
      </c>
      <c r="C35" s="1" t="s">
        <v>19</v>
      </c>
      <c r="D35" s="1">
        <v>5</v>
      </c>
      <c r="E35" s="1">
        <v>4</v>
      </c>
      <c r="F35" s="1" t="s">
        <v>44</v>
      </c>
      <c r="G35" s="1">
        <v>45.7</v>
      </c>
      <c r="H35" s="1">
        <f>1+COUNTIFS(A:A,A35,G:G,"&gt;"&amp;G35)</f>
        <v>7</v>
      </c>
      <c r="I35" s="2">
        <f>AVERAGEIF(A:A,A35,G:G)</f>
        <v>52.102499999999992</v>
      </c>
      <c r="J35" s="2">
        <f t="shared" si="16"/>
        <v>-6.4024999999999892</v>
      </c>
      <c r="K35" s="2">
        <f t="shared" si="17"/>
        <v>83.597500000000011</v>
      </c>
      <c r="L35" s="2">
        <f t="shared" si="18"/>
        <v>150.78424892212087</v>
      </c>
      <c r="M35" s="2">
        <f>SUMIF(A:A,A35,L:L)</f>
        <v>2106.7303341826223</v>
      </c>
      <c r="N35" s="3">
        <f t="shared" si="19"/>
        <v>7.1572638640826691E-2</v>
      </c>
      <c r="O35" s="6">
        <f t="shared" si="20"/>
        <v>13.971819664471289</v>
      </c>
      <c r="P35" s="3">
        <f t="shared" si="21"/>
        <v>7.1572638640826691E-2</v>
      </c>
      <c r="Q35" s="3">
        <f>IF(ISNUMBER(P35),SUMIF(A:A,A35,P:P),"")</f>
        <v>0.96730857343259258</v>
      </c>
      <c r="R35" s="3">
        <f t="shared" si="22"/>
        <v>7.399152721953442E-2</v>
      </c>
      <c r="S35" s="7">
        <f t="shared" si="23"/>
        <v>13.515060947897169</v>
      </c>
    </row>
    <row r="36" spans="1:19" x14ac:dyDescent="0.3">
      <c r="A36" s="1">
        <v>12</v>
      </c>
      <c r="B36" s="5">
        <v>0.625</v>
      </c>
      <c r="C36" s="1" t="s">
        <v>19</v>
      </c>
      <c r="D36" s="1">
        <v>5</v>
      </c>
      <c r="E36" s="1">
        <v>7</v>
      </c>
      <c r="F36" s="1" t="s">
        <v>47</v>
      </c>
      <c r="G36" s="1">
        <v>32.64</v>
      </c>
      <c r="H36" s="1">
        <f>1+COUNTIFS(A:A,A36,G:G,"&gt;"&amp;G36)</f>
        <v>8</v>
      </c>
      <c r="I36" s="2">
        <f>AVERAGEIF(A:A,A36,G:G)</f>
        <v>52.102499999999992</v>
      </c>
      <c r="J36" s="2">
        <f t="shared" si="16"/>
        <v>-19.462499999999991</v>
      </c>
      <c r="K36" s="2">
        <f t="shared" si="17"/>
        <v>70.537500000000009</v>
      </c>
      <c r="L36" s="2">
        <f t="shared" si="18"/>
        <v>68.872020017260382</v>
      </c>
      <c r="M36" s="2">
        <f>SUMIF(A:A,A36,L:L)</f>
        <v>2106.7303341826223</v>
      </c>
      <c r="N36" s="3">
        <f t="shared" si="19"/>
        <v>3.2691426567407179E-2</v>
      </c>
      <c r="O36" s="6">
        <f t="shared" si="20"/>
        <v>30.589059732161818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15</v>
      </c>
      <c r="B37" s="5">
        <v>0.64583333333333337</v>
      </c>
      <c r="C37" s="1" t="s">
        <v>19</v>
      </c>
      <c r="D37" s="1">
        <v>6</v>
      </c>
      <c r="E37" s="1">
        <v>8</v>
      </c>
      <c r="F37" s="1" t="s">
        <v>54</v>
      </c>
      <c r="G37" s="1">
        <v>73.400000000000006</v>
      </c>
      <c r="H37" s="1">
        <f>1+COUNTIFS(A:A,A37,G:G,"&gt;"&amp;G37)</f>
        <v>1</v>
      </c>
      <c r="I37" s="2">
        <f>AVERAGEIF(A:A,A37,G:G)</f>
        <v>50.693333333333328</v>
      </c>
      <c r="J37" s="2">
        <f t="shared" si="16"/>
        <v>22.706666666666678</v>
      </c>
      <c r="K37" s="2">
        <f t="shared" si="17"/>
        <v>112.70666666666668</v>
      </c>
      <c r="L37" s="2">
        <f t="shared" si="18"/>
        <v>864.71502345737633</v>
      </c>
      <c r="M37" s="2">
        <f>SUMIF(A:A,A37,L:L)</f>
        <v>3255.134235215734</v>
      </c>
      <c r="N37" s="3">
        <f t="shared" si="19"/>
        <v>0.26564650210195323</v>
      </c>
      <c r="O37" s="6">
        <f t="shared" si="20"/>
        <v>3.7644011575059517</v>
      </c>
      <c r="P37" s="3">
        <f t="shared" si="21"/>
        <v>0.26564650210195323</v>
      </c>
      <c r="Q37" s="3">
        <f>IF(ISNUMBER(P37),SUMIF(A:A,A37,P:P),"")</f>
        <v>0.9381547668483583</v>
      </c>
      <c r="R37" s="3">
        <f t="shared" si="22"/>
        <v>0.28315850591940966</v>
      </c>
      <c r="S37" s="7">
        <f t="shared" si="23"/>
        <v>3.5315908902436859</v>
      </c>
    </row>
    <row r="38" spans="1:19" x14ac:dyDescent="0.3">
      <c r="A38" s="1">
        <v>15</v>
      </c>
      <c r="B38" s="5">
        <v>0.64583333333333337</v>
      </c>
      <c r="C38" s="1" t="s">
        <v>19</v>
      </c>
      <c r="D38" s="1">
        <v>6</v>
      </c>
      <c r="E38" s="1">
        <v>5</v>
      </c>
      <c r="F38" s="1" t="s">
        <v>51</v>
      </c>
      <c r="G38" s="1">
        <v>59.63</v>
      </c>
      <c r="H38" s="1">
        <f>1+COUNTIFS(A:A,A38,G:G,"&gt;"&amp;G38)</f>
        <v>2</v>
      </c>
      <c r="I38" s="2">
        <f>AVERAGEIF(A:A,A38,G:G)</f>
        <v>50.693333333333328</v>
      </c>
      <c r="J38" s="2">
        <f t="shared" si="16"/>
        <v>8.9366666666666745</v>
      </c>
      <c r="K38" s="2">
        <f t="shared" si="17"/>
        <v>98.936666666666667</v>
      </c>
      <c r="L38" s="2">
        <f t="shared" si="18"/>
        <v>378.49391646475482</v>
      </c>
      <c r="M38" s="2">
        <f>SUMIF(A:A,A38,L:L)</f>
        <v>3255.134235215734</v>
      </c>
      <c r="N38" s="3">
        <f t="shared" si="19"/>
        <v>0.1162759779212823</v>
      </c>
      <c r="O38" s="6">
        <f t="shared" si="20"/>
        <v>8.6002286790225071</v>
      </c>
      <c r="P38" s="3">
        <f t="shared" si="21"/>
        <v>0.1162759779212823</v>
      </c>
      <c r="Q38" s="3">
        <f>IF(ISNUMBER(P38),SUMIF(A:A,A38,P:P),"")</f>
        <v>0.9381547668483583</v>
      </c>
      <c r="R38" s="3">
        <f t="shared" si="22"/>
        <v>0.12394114705817719</v>
      </c>
      <c r="S38" s="7">
        <f t="shared" si="23"/>
        <v>8.0683455312109249</v>
      </c>
    </row>
    <row r="39" spans="1:19" x14ac:dyDescent="0.3">
      <c r="A39" s="1">
        <v>15</v>
      </c>
      <c r="B39" s="5">
        <v>0.64583333333333337</v>
      </c>
      <c r="C39" s="1" t="s">
        <v>19</v>
      </c>
      <c r="D39" s="1">
        <v>6</v>
      </c>
      <c r="E39" s="1">
        <v>7</v>
      </c>
      <c r="F39" s="1" t="s">
        <v>53</v>
      </c>
      <c r="G39" s="1">
        <v>58.52</v>
      </c>
      <c r="H39" s="1">
        <f>1+COUNTIFS(A:A,A39,G:G,"&gt;"&amp;G39)</f>
        <v>3</v>
      </c>
      <c r="I39" s="2">
        <f>AVERAGEIF(A:A,A39,G:G)</f>
        <v>50.693333333333328</v>
      </c>
      <c r="J39" s="2">
        <f t="shared" si="16"/>
        <v>7.8266666666666751</v>
      </c>
      <c r="K39" s="2">
        <f t="shared" si="17"/>
        <v>97.826666666666682</v>
      </c>
      <c r="L39" s="2">
        <f t="shared" si="18"/>
        <v>354.1073090117988</v>
      </c>
      <c r="M39" s="2">
        <f>SUMIF(A:A,A39,L:L)</f>
        <v>3255.134235215734</v>
      </c>
      <c r="N39" s="3">
        <f t="shared" si="19"/>
        <v>0.10878424157777639</v>
      </c>
      <c r="O39" s="6">
        <f t="shared" si="20"/>
        <v>9.1925078990879392</v>
      </c>
      <c r="P39" s="3">
        <f t="shared" si="21"/>
        <v>0.10878424157777639</v>
      </c>
      <c r="Q39" s="3">
        <f>IF(ISNUMBER(P39),SUMIF(A:A,A39,P:P),"")</f>
        <v>0.9381547668483583</v>
      </c>
      <c r="R39" s="3">
        <f t="shared" si="22"/>
        <v>0.11595553891734378</v>
      </c>
      <c r="S39" s="7">
        <f t="shared" si="23"/>
        <v>8.623995104820537</v>
      </c>
    </row>
    <row r="40" spans="1:19" x14ac:dyDescent="0.3">
      <c r="A40" s="1">
        <v>15</v>
      </c>
      <c r="B40" s="5">
        <v>0.64583333333333337</v>
      </c>
      <c r="C40" s="1" t="s">
        <v>19</v>
      </c>
      <c r="D40" s="1">
        <v>6</v>
      </c>
      <c r="E40" s="1">
        <v>3</v>
      </c>
      <c r="F40" s="1" t="s">
        <v>50</v>
      </c>
      <c r="G40" s="1">
        <v>54.99</v>
      </c>
      <c r="H40" s="1">
        <f>1+COUNTIFS(A:A,A40,G:G,"&gt;"&amp;G40)</f>
        <v>4</v>
      </c>
      <c r="I40" s="2">
        <f>AVERAGEIF(A:A,A40,G:G)</f>
        <v>50.693333333333328</v>
      </c>
      <c r="J40" s="2">
        <f t="shared" si="16"/>
        <v>4.296666666666674</v>
      </c>
      <c r="K40" s="2">
        <f t="shared" si="17"/>
        <v>94.296666666666681</v>
      </c>
      <c r="L40" s="2">
        <f t="shared" si="18"/>
        <v>286.51760993283324</v>
      </c>
      <c r="M40" s="2">
        <f>SUMIF(A:A,A40,L:L)</f>
        <v>3255.134235215734</v>
      </c>
      <c r="N40" s="3">
        <f t="shared" si="19"/>
        <v>8.8020213370354081E-2</v>
      </c>
      <c r="O40" s="6">
        <f t="shared" si="20"/>
        <v>11.361026765436224</v>
      </c>
      <c r="P40" s="3">
        <f t="shared" si="21"/>
        <v>8.8020213370354081E-2</v>
      </c>
      <c r="Q40" s="3">
        <f>IF(ISNUMBER(P40),SUMIF(A:A,A40,P:P),"")</f>
        <v>0.9381547668483583</v>
      </c>
      <c r="R40" s="3">
        <f t="shared" si="22"/>
        <v>9.3822700135127612E-2</v>
      </c>
      <c r="S40" s="7">
        <f t="shared" si="23"/>
        <v>10.658401416285779</v>
      </c>
    </row>
    <row r="41" spans="1:19" x14ac:dyDescent="0.3">
      <c r="A41" s="1">
        <v>15</v>
      </c>
      <c r="B41" s="5">
        <v>0.64583333333333337</v>
      </c>
      <c r="C41" s="1" t="s">
        <v>19</v>
      </c>
      <c r="D41" s="1">
        <v>6</v>
      </c>
      <c r="E41" s="1">
        <v>6</v>
      </c>
      <c r="F41" s="1" t="s">
        <v>52</v>
      </c>
      <c r="G41" s="1">
        <v>54.64</v>
      </c>
      <c r="H41" s="1">
        <f>1+COUNTIFS(A:A,A41,G:G,"&gt;"&amp;G41)</f>
        <v>5</v>
      </c>
      <c r="I41" s="2">
        <f>AVERAGEIF(A:A,A41,G:G)</f>
        <v>50.693333333333328</v>
      </c>
      <c r="J41" s="2">
        <f t="shared" si="16"/>
        <v>3.9466666666666725</v>
      </c>
      <c r="K41" s="2">
        <f t="shared" si="17"/>
        <v>93.946666666666673</v>
      </c>
      <c r="L41" s="2">
        <f t="shared" si="18"/>
        <v>280.56347732934506</v>
      </c>
      <c r="M41" s="2">
        <f>SUMIF(A:A,A41,L:L)</f>
        <v>3255.134235215734</v>
      </c>
      <c r="N41" s="3">
        <f t="shared" si="19"/>
        <v>8.6191062197700952E-2</v>
      </c>
      <c r="O41" s="6">
        <f t="shared" si="20"/>
        <v>11.602131062107665</v>
      </c>
      <c r="P41" s="3">
        <f t="shared" si="21"/>
        <v>8.6191062197700952E-2</v>
      </c>
      <c r="Q41" s="3">
        <f>IF(ISNUMBER(P41),SUMIF(A:A,A41,P:P),"")</f>
        <v>0.9381547668483583</v>
      </c>
      <c r="R41" s="3">
        <f t="shared" si="22"/>
        <v>9.1872967279430479E-2</v>
      </c>
      <c r="S41" s="7">
        <f t="shared" si="23"/>
        <v>10.884594561515712</v>
      </c>
    </row>
    <row r="42" spans="1:19" x14ac:dyDescent="0.3">
      <c r="A42" s="1">
        <v>15</v>
      </c>
      <c r="B42" s="5">
        <v>0.64583333333333337</v>
      </c>
      <c r="C42" s="1" t="s">
        <v>19</v>
      </c>
      <c r="D42" s="1">
        <v>6</v>
      </c>
      <c r="E42" s="1">
        <v>13</v>
      </c>
      <c r="F42" s="1" t="s">
        <v>58</v>
      </c>
      <c r="G42" s="1">
        <v>49.79</v>
      </c>
      <c r="H42" s="1">
        <f>1+COUNTIFS(A:A,A42,G:G,"&gt;"&amp;G42)</f>
        <v>6</v>
      </c>
      <c r="I42" s="2">
        <f>AVERAGEIF(A:A,A42,G:G)</f>
        <v>50.693333333333328</v>
      </c>
      <c r="J42" s="2">
        <f t="shared" si="16"/>
        <v>-0.90333333333332888</v>
      </c>
      <c r="K42" s="2">
        <f t="shared" si="17"/>
        <v>89.096666666666664</v>
      </c>
      <c r="L42" s="2">
        <f t="shared" si="18"/>
        <v>209.72559798295859</v>
      </c>
      <c r="M42" s="2">
        <f>SUMIF(A:A,A42,L:L)</f>
        <v>3255.134235215734</v>
      </c>
      <c r="N42" s="3">
        <f t="shared" si="19"/>
        <v>6.4429170297813851E-2</v>
      </c>
      <c r="O42" s="6">
        <f t="shared" si="20"/>
        <v>15.520920033234248</v>
      </c>
      <c r="P42" s="3">
        <f t="shared" si="21"/>
        <v>6.4429170297813851E-2</v>
      </c>
      <c r="Q42" s="3">
        <f>IF(ISNUMBER(P42),SUMIF(A:A,A42,P:P),"")</f>
        <v>0.9381547668483583</v>
      </c>
      <c r="R42" s="3">
        <f t="shared" si="22"/>
        <v>6.8676483427417334E-2</v>
      </c>
      <c r="S42" s="7">
        <f t="shared" si="23"/>
        <v>14.561025115050889</v>
      </c>
    </row>
    <row r="43" spans="1:19" x14ac:dyDescent="0.3">
      <c r="A43" s="1">
        <v>15</v>
      </c>
      <c r="B43" s="5">
        <v>0.64583333333333337</v>
      </c>
      <c r="C43" s="1" t="s">
        <v>19</v>
      </c>
      <c r="D43" s="1">
        <v>6</v>
      </c>
      <c r="E43" s="1">
        <v>2</v>
      </c>
      <c r="F43" s="1" t="s">
        <v>49</v>
      </c>
      <c r="G43" s="1">
        <v>47.83</v>
      </c>
      <c r="H43" s="1">
        <f>1+COUNTIFS(A:A,A43,G:G,"&gt;"&amp;G43)</f>
        <v>7</v>
      </c>
      <c r="I43" s="2">
        <f>AVERAGEIF(A:A,A43,G:G)</f>
        <v>50.693333333333328</v>
      </c>
      <c r="J43" s="2">
        <f t="shared" si="16"/>
        <v>-2.8633333333333297</v>
      </c>
      <c r="K43" s="2">
        <f t="shared" si="17"/>
        <v>87.13666666666667</v>
      </c>
      <c r="L43" s="2">
        <f t="shared" si="18"/>
        <v>186.45687889669259</v>
      </c>
      <c r="M43" s="2">
        <f>SUMIF(A:A,A43,L:L)</f>
        <v>3255.134235215734</v>
      </c>
      <c r="N43" s="3">
        <f t="shared" si="19"/>
        <v>5.7280857077875669E-2</v>
      </c>
      <c r="O43" s="6">
        <f t="shared" si="20"/>
        <v>17.45783933785172</v>
      </c>
      <c r="P43" s="3">
        <f t="shared" si="21"/>
        <v>5.7280857077875669E-2</v>
      </c>
      <c r="Q43" s="3">
        <f>IF(ISNUMBER(P43),SUMIF(A:A,A43,P:P),"")</f>
        <v>0.9381547668483583</v>
      </c>
      <c r="R43" s="3">
        <f t="shared" si="22"/>
        <v>6.1056937620543421E-2</v>
      </c>
      <c r="S43" s="7">
        <f t="shared" si="23"/>
        <v>16.378155193678378</v>
      </c>
    </row>
    <row r="44" spans="1:19" x14ac:dyDescent="0.3">
      <c r="A44" s="1">
        <v>15</v>
      </c>
      <c r="B44" s="5">
        <v>0.64583333333333337</v>
      </c>
      <c r="C44" s="1" t="s">
        <v>19</v>
      </c>
      <c r="D44" s="1">
        <v>6</v>
      </c>
      <c r="E44" s="1">
        <v>11</v>
      </c>
      <c r="F44" s="1" t="s">
        <v>57</v>
      </c>
      <c r="G44" s="1">
        <v>46.37</v>
      </c>
      <c r="H44" s="1">
        <f>1+COUNTIFS(A:A,A44,G:G,"&gt;"&amp;G44)</f>
        <v>8</v>
      </c>
      <c r="I44" s="2">
        <f>AVERAGEIF(A:A,A44,G:G)</f>
        <v>50.693333333333328</v>
      </c>
      <c r="J44" s="2">
        <f t="shared" si="16"/>
        <v>-4.3233333333333306</v>
      </c>
      <c r="K44" s="2">
        <f t="shared" si="17"/>
        <v>85.676666666666677</v>
      </c>
      <c r="L44" s="2">
        <f t="shared" si="18"/>
        <v>170.81822851730067</v>
      </c>
      <c r="M44" s="2">
        <f>SUMIF(A:A,A44,L:L)</f>
        <v>3255.134235215734</v>
      </c>
      <c r="N44" s="3">
        <f t="shared" si="19"/>
        <v>5.2476554321262789E-2</v>
      </c>
      <c r="O44" s="6">
        <f t="shared" si="20"/>
        <v>19.056129216830335</v>
      </c>
      <c r="P44" s="3">
        <f t="shared" si="21"/>
        <v>5.2476554321262789E-2</v>
      </c>
      <c r="Q44" s="3">
        <f>IF(ISNUMBER(P44),SUMIF(A:A,A44,P:P),"")</f>
        <v>0.9381547668483583</v>
      </c>
      <c r="R44" s="3">
        <f t="shared" si="22"/>
        <v>5.5935924621001269E-2</v>
      </c>
      <c r="S44" s="7">
        <f t="shared" si="23"/>
        <v>17.877598462447651</v>
      </c>
    </row>
    <row r="45" spans="1:19" x14ac:dyDescent="0.3">
      <c r="A45" s="1">
        <v>15</v>
      </c>
      <c r="B45" s="5">
        <v>0.64583333333333337</v>
      </c>
      <c r="C45" s="1" t="s">
        <v>19</v>
      </c>
      <c r="D45" s="1">
        <v>6</v>
      </c>
      <c r="E45" s="1">
        <v>9</v>
      </c>
      <c r="F45" s="1" t="s">
        <v>55</v>
      </c>
      <c r="G45" s="1">
        <v>45.49</v>
      </c>
      <c r="H45" s="1">
        <f>1+COUNTIFS(A:A,A45,G:G,"&gt;"&amp;G45)</f>
        <v>9</v>
      </c>
      <c r="I45" s="2">
        <f>AVERAGEIF(A:A,A45,G:G)</f>
        <v>50.693333333333328</v>
      </c>
      <c r="J45" s="2">
        <f t="shared" si="16"/>
        <v>-5.203333333333326</v>
      </c>
      <c r="K45" s="2">
        <f t="shared" si="17"/>
        <v>84.796666666666681</v>
      </c>
      <c r="L45" s="2">
        <f t="shared" si="18"/>
        <v>162.03299705240832</v>
      </c>
      <c r="M45" s="2">
        <f>SUMIF(A:A,A45,L:L)</f>
        <v>3255.134235215734</v>
      </c>
      <c r="N45" s="3">
        <f t="shared" si="19"/>
        <v>4.9777669780696338E-2</v>
      </c>
      <c r="O45" s="6">
        <f t="shared" si="20"/>
        <v>20.08932929977766</v>
      </c>
      <c r="P45" s="3">
        <f t="shared" si="21"/>
        <v>4.9777669780696338E-2</v>
      </c>
      <c r="Q45" s="3">
        <f>IF(ISNUMBER(P45),SUMIF(A:A,A45,P:P),"")</f>
        <v>0.9381547668483583</v>
      </c>
      <c r="R45" s="3">
        <f t="shared" si="22"/>
        <v>5.3059123653893148E-2</v>
      </c>
      <c r="S45" s="7">
        <f t="shared" si="23"/>
        <v>18.846900045372806</v>
      </c>
    </row>
    <row r="46" spans="1:19" x14ac:dyDescent="0.3">
      <c r="A46" s="1">
        <v>15</v>
      </c>
      <c r="B46" s="5">
        <v>0.64583333333333337</v>
      </c>
      <c r="C46" s="1" t="s">
        <v>19</v>
      </c>
      <c r="D46" s="1">
        <v>6</v>
      </c>
      <c r="E46" s="1">
        <v>16</v>
      </c>
      <c r="F46" s="1" t="s">
        <v>60</v>
      </c>
      <c r="G46" s="1">
        <v>45.32</v>
      </c>
      <c r="H46" s="1">
        <f>1+COUNTIFS(A:A,A46,G:G,"&gt;"&amp;G46)</f>
        <v>10</v>
      </c>
      <c r="I46" s="2">
        <f>AVERAGEIF(A:A,A46,G:G)</f>
        <v>50.693333333333328</v>
      </c>
      <c r="J46" s="2">
        <f t="shared" ref="J46:J61" si="24">G46-I46</f>
        <v>-5.3733333333333277</v>
      </c>
      <c r="K46" s="2">
        <f t="shared" ref="K46:K61" si="25">90+J46</f>
        <v>84.626666666666665</v>
      </c>
      <c r="L46" s="2">
        <f t="shared" ref="L46:L61" si="26">EXP(0.06*K46)</f>
        <v>160.38866085345833</v>
      </c>
      <c r="M46" s="2">
        <f>SUMIF(A:A,A46,L:L)</f>
        <v>3255.134235215734</v>
      </c>
      <c r="N46" s="3">
        <f t="shared" ref="N46:N61" si="27">L46/M46</f>
        <v>4.9272518201642947E-2</v>
      </c>
      <c r="O46" s="6">
        <f t="shared" ref="O46:O61" si="28">1/N46</f>
        <v>20.295289067784157</v>
      </c>
      <c r="P46" s="3">
        <f t="shared" ref="P46:P61" si="29">IF(O46&gt;21,"",N46)</f>
        <v>4.9272518201642947E-2</v>
      </c>
      <c r="Q46" s="3">
        <f>IF(ISNUMBER(P46),SUMIF(A:A,A46,P:P),"")</f>
        <v>0.9381547668483583</v>
      </c>
      <c r="R46" s="3">
        <f t="shared" ref="R46:R61" si="30">IFERROR(P46*(1/Q46),"")</f>
        <v>5.252067136765641E-2</v>
      </c>
      <c r="S46" s="7">
        <f t="shared" ref="S46:S61" si="31">IFERROR(1/R46,"")</f>
        <v>19.04012218350708</v>
      </c>
    </row>
    <row r="47" spans="1:19" x14ac:dyDescent="0.3">
      <c r="A47" s="1">
        <v>15</v>
      </c>
      <c r="B47" s="5">
        <v>0.64583333333333337</v>
      </c>
      <c r="C47" s="1" t="s">
        <v>19</v>
      </c>
      <c r="D47" s="1">
        <v>6</v>
      </c>
      <c r="E47" s="1">
        <v>10</v>
      </c>
      <c r="F47" s="1" t="s">
        <v>56</v>
      </c>
      <c r="G47" s="1">
        <v>43.06</v>
      </c>
      <c r="H47" s="1">
        <f>1+COUNTIFS(A:A,A47,G:G,"&gt;"&amp;G47)</f>
        <v>11</v>
      </c>
      <c r="I47" s="2">
        <f>AVERAGEIF(A:A,A47,G:G)</f>
        <v>50.693333333333328</v>
      </c>
      <c r="J47" s="2">
        <f t="shared" si="24"/>
        <v>-7.6333333333333258</v>
      </c>
      <c r="K47" s="2">
        <f t="shared" si="25"/>
        <v>82.366666666666674</v>
      </c>
      <c r="L47" s="2">
        <f t="shared" si="26"/>
        <v>140.05006978607565</v>
      </c>
      <c r="M47" s="2">
        <f>SUMIF(A:A,A47,L:L)</f>
        <v>3255.134235215734</v>
      </c>
      <c r="N47" s="3">
        <f t="shared" si="27"/>
        <v>4.3024360799300138E-2</v>
      </c>
      <c r="O47" s="6">
        <f t="shared" si="28"/>
        <v>23.242646292057561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15</v>
      </c>
      <c r="B48" s="5">
        <v>0.64583333333333337</v>
      </c>
      <c r="C48" s="1" t="s">
        <v>19</v>
      </c>
      <c r="D48" s="1">
        <v>6</v>
      </c>
      <c r="E48" s="1">
        <v>14</v>
      </c>
      <c r="F48" s="1" t="s">
        <v>59</v>
      </c>
      <c r="G48" s="1">
        <v>29.28</v>
      </c>
      <c r="H48" s="1">
        <f>1+COUNTIFS(A:A,A48,G:G,"&gt;"&amp;G48)</f>
        <v>12</v>
      </c>
      <c r="I48" s="2">
        <f>AVERAGEIF(A:A,A48,G:G)</f>
        <v>50.693333333333328</v>
      </c>
      <c r="J48" s="2">
        <f t="shared" si="24"/>
        <v>-21.413333333333327</v>
      </c>
      <c r="K48" s="2">
        <f t="shared" si="25"/>
        <v>68.586666666666673</v>
      </c>
      <c r="L48" s="2">
        <f t="shared" si="26"/>
        <v>61.264465930730516</v>
      </c>
      <c r="M48" s="2">
        <f>SUMIF(A:A,A48,L:L)</f>
        <v>3255.134235215734</v>
      </c>
      <c r="N48" s="3">
        <f t="shared" si="27"/>
        <v>1.8820872352341013E-2</v>
      </c>
      <c r="O48" s="6">
        <f t="shared" si="28"/>
        <v>53.132499986145227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18</v>
      </c>
      <c r="B49" s="5">
        <v>0.66666666666666663</v>
      </c>
      <c r="C49" s="1" t="s">
        <v>19</v>
      </c>
      <c r="D49" s="1">
        <v>7</v>
      </c>
      <c r="E49" s="1">
        <v>1</v>
      </c>
      <c r="F49" s="1" t="s">
        <v>61</v>
      </c>
      <c r="G49" s="1">
        <v>63.09</v>
      </c>
      <c r="H49" s="1">
        <f>1+COUNTIFS(A:A,A49,G:G,"&gt;"&amp;G49)</f>
        <v>1</v>
      </c>
      <c r="I49" s="2">
        <f>AVERAGEIF(A:A,A49,G:G)</f>
        <v>47.278461538461542</v>
      </c>
      <c r="J49" s="2">
        <f t="shared" si="24"/>
        <v>15.811538461538461</v>
      </c>
      <c r="K49" s="2">
        <f t="shared" si="25"/>
        <v>105.81153846153846</v>
      </c>
      <c r="L49" s="2">
        <f t="shared" si="26"/>
        <v>571.74455398678663</v>
      </c>
      <c r="M49" s="2">
        <f>SUMIF(A:A,A49,L:L)</f>
        <v>3441.8333253515725</v>
      </c>
      <c r="N49" s="3">
        <f t="shared" si="27"/>
        <v>0.16611628162685207</v>
      </c>
      <c r="O49" s="6">
        <f t="shared" si="28"/>
        <v>6.01987950974189</v>
      </c>
      <c r="P49" s="3">
        <f t="shared" si="29"/>
        <v>0.16611628162685207</v>
      </c>
      <c r="Q49" s="3">
        <f>IF(ISNUMBER(P49),SUMIF(A:A,A49,P:P),"")</f>
        <v>0.87700631842103327</v>
      </c>
      <c r="R49" s="3">
        <f t="shared" si="30"/>
        <v>0.18941286754459044</v>
      </c>
      <c r="S49" s="7">
        <f t="shared" si="31"/>
        <v>5.2794723661769494</v>
      </c>
    </row>
    <row r="50" spans="1:19" x14ac:dyDescent="0.3">
      <c r="A50" s="1">
        <v>18</v>
      </c>
      <c r="B50" s="5">
        <v>0.66666666666666663</v>
      </c>
      <c r="C50" s="1" t="s">
        <v>19</v>
      </c>
      <c r="D50" s="1">
        <v>7</v>
      </c>
      <c r="E50" s="1">
        <v>12</v>
      </c>
      <c r="F50" s="1" t="s">
        <v>69</v>
      </c>
      <c r="G50" s="1">
        <v>59.54</v>
      </c>
      <c r="H50" s="1">
        <f>1+COUNTIFS(A:A,A50,G:G,"&gt;"&amp;G50)</f>
        <v>2</v>
      </c>
      <c r="I50" s="2">
        <f>AVERAGEIF(A:A,A50,G:G)</f>
        <v>47.278461538461542</v>
      </c>
      <c r="J50" s="2">
        <f t="shared" si="24"/>
        <v>12.261538461538457</v>
      </c>
      <c r="K50" s="2">
        <f t="shared" si="25"/>
        <v>102.26153846153846</v>
      </c>
      <c r="L50" s="2">
        <f t="shared" si="26"/>
        <v>462.05887022452544</v>
      </c>
      <c r="M50" s="2">
        <f>SUMIF(A:A,A50,L:L)</f>
        <v>3441.8333253515725</v>
      </c>
      <c r="N50" s="3">
        <f t="shared" si="27"/>
        <v>0.13424789248832308</v>
      </c>
      <c r="O50" s="6">
        <f t="shared" si="28"/>
        <v>7.4489065076904675</v>
      </c>
      <c r="P50" s="3">
        <f t="shared" si="29"/>
        <v>0.13424789248832308</v>
      </c>
      <c r="Q50" s="3">
        <f>IF(ISNUMBER(P50),SUMIF(A:A,A50,P:P),"")</f>
        <v>0.87700631842103327</v>
      </c>
      <c r="R50" s="3">
        <f t="shared" si="30"/>
        <v>0.15307517137393456</v>
      </c>
      <c r="S50" s="7">
        <f t="shared" si="31"/>
        <v>6.5327380725720925</v>
      </c>
    </row>
    <row r="51" spans="1:19" x14ac:dyDescent="0.3">
      <c r="A51" s="1">
        <v>18</v>
      </c>
      <c r="B51" s="5">
        <v>0.66666666666666663</v>
      </c>
      <c r="C51" s="1" t="s">
        <v>19</v>
      </c>
      <c r="D51" s="1">
        <v>7</v>
      </c>
      <c r="E51" s="1">
        <v>7</v>
      </c>
      <c r="F51" s="1" t="s">
        <v>65</v>
      </c>
      <c r="G51" s="1">
        <v>56.34</v>
      </c>
      <c r="H51" s="1">
        <f>1+COUNTIFS(A:A,A51,G:G,"&gt;"&amp;G51)</f>
        <v>3</v>
      </c>
      <c r="I51" s="2">
        <f>AVERAGEIF(A:A,A51,G:G)</f>
        <v>47.278461538461542</v>
      </c>
      <c r="J51" s="2">
        <f t="shared" si="24"/>
        <v>9.0615384615384613</v>
      </c>
      <c r="K51" s="2">
        <f t="shared" si="25"/>
        <v>99.061538461538461</v>
      </c>
      <c r="L51" s="2">
        <f t="shared" si="26"/>
        <v>381.34035924380771</v>
      </c>
      <c r="M51" s="2">
        <f>SUMIF(A:A,A51,L:L)</f>
        <v>3441.8333253515725</v>
      </c>
      <c r="N51" s="3">
        <f t="shared" si="27"/>
        <v>0.11079570775114596</v>
      </c>
      <c r="O51" s="6">
        <f t="shared" si="28"/>
        <v>9.0256203989965211</v>
      </c>
      <c r="P51" s="3">
        <f t="shared" si="29"/>
        <v>0.11079570775114596</v>
      </c>
      <c r="Q51" s="3">
        <f>IF(ISNUMBER(P51),SUMIF(A:A,A51,P:P),"")</f>
        <v>0.87700631842103327</v>
      </c>
      <c r="R51" s="3">
        <f t="shared" si="30"/>
        <v>0.12633399033044954</v>
      </c>
      <c r="S51" s="7">
        <f t="shared" si="31"/>
        <v>7.9155261175897165</v>
      </c>
    </row>
    <row r="52" spans="1:19" x14ac:dyDescent="0.3">
      <c r="A52" s="1">
        <v>18</v>
      </c>
      <c r="B52" s="5">
        <v>0.66666666666666663</v>
      </c>
      <c r="C52" s="1" t="s">
        <v>19</v>
      </c>
      <c r="D52" s="1">
        <v>7</v>
      </c>
      <c r="E52" s="1">
        <v>5</v>
      </c>
      <c r="F52" s="1" t="s">
        <v>63</v>
      </c>
      <c r="G52" s="1">
        <v>54.81</v>
      </c>
      <c r="H52" s="1">
        <f>1+COUNTIFS(A:A,A52,G:G,"&gt;"&amp;G52)</f>
        <v>4</v>
      </c>
      <c r="I52" s="2">
        <f>AVERAGEIF(A:A,A52,G:G)</f>
        <v>47.278461538461542</v>
      </c>
      <c r="J52" s="2">
        <f t="shared" si="24"/>
        <v>7.5315384615384602</v>
      </c>
      <c r="K52" s="2">
        <f t="shared" si="25"/>
        <v>97.53153846153846</v>
      </c>
      <c r="L52" s="2">
        <f t="shared" si="26"/>
        <v>347.89207685364471</v>
      </c>
      <c r="M52" s="2">
        <f>SUMIF(A:A,A52,L:L)</f>
        <v>3441.8333253515725</v>
      </c>
      <c r="N52" s="3">
        <f t="shared" si="27"/>
        <v>0.10107754907571204</v>
      </c>
      <c r="O52" s="6">
        <f t="shared" si="28"/>
        <v>9.8933938262684915</v>
      </c>
      <c r="P52" s="3">
        <f t="shared" si="29"/>
        <v>0.10107754907571204</v>
      </c>
      <c r="Q52" s="3">
        <f>IF(ISNUMBER(P52),SUMIF(A:A,A52,P:P),"")</f>
        <v>0.87700631842103327</v>
      </c>
      <c r="R52" s="3">
        <f t="shared" si="30"/>
        <v>0.11525293142436259</v>
      </c>
      <c r="S52" s="7">
        <f t="shared" si="31"/>
        <v>8.6765688962651097</v>
      </c>
    </row>
    <row r="53" spans="1:19" x14ac:dyDescent="0.3">
      <c r="A53" s="1">
        <v>18</v>
      </c>
      <c r="B53" s="5">
        <v>0.66666666666666663</v>
      </c>
      <c r="C53" s="1" t="s">
        <v>19</v>
      </c>
      <c r="D53" s="1">
        <v>7</v>
      </c>
      <c r="E53" s="1">
        <v>6</v>
      </c>
      <c r="F53" s="1" t="s">
        <v>64</v>
      </c>
      <c r="G53" s="1">
        <v>53.13</v>
      </c>
      <c r="H53" s="1">
        <f>1+COUNTIFS(A:A,A53,G:G,"&gt;"&amp;G53)</f>
        <v>5</v>
      </c>
      <c r="I53" s="2">
        <f>AVERAGEIF(A:A,A53,G:G)</f>
        <v>47.278461538461542</v>
      </c>
      <c r="J53" s="2">
        <f t="shared" si="24"/>
        <v>5.8515384615384605</v>
      </c>
      <c r="K53" s="2">
        <f t="shared" si="25"/>
        <v>95.851538461538468</v>
      </c>
      <c r="L53" s="2">
        <f t="shared" si="26"/>
        <v>314.53404066514889</v>
      </c>
      <c r="M53" s="2">
        <f>SUMIF(A:A,A53,L:L)</f>
        <v>3441.8333253515725</v>
      </c>
      <c r="N53" s="3">
        <f t="shared" si="27"/>
        <v>9.1385610787245261E-2</v>
      </c>
      <c r="O53" s="6">
        <f t="shared" si="28"/>
        <v>10.942641750549754</v>
      </c>
      <c r="P53" s="3">
        <f t="shared" si="29"/>
        <v>9.1385610787245261E-2</v>
      </c>
      <c r="Q53" s="3">
        <f>IF(ISNUMBER(P53),SUMIF(A:A,A53,P:P),"")</f>
        <v>0.87700631842103327</v>
      </c>
      <c r="R53" s="3">
        <f t="shared" si="30"/>
        <v>0.10420177012153846</v>
      </c>
      <c r="S53" s="7">
        <f t="shared" si="31"/>
        <v>9.5967659554499303</v>
      </c>
    </row>
    <row r="54" spans="1:19" x14ac:dyDescent="0.3">
      <c r="A54" s="1">
        <v>18</v>
      </c>
      <c r="B54" s="5">
        <v>0.66666666666666663</v>
      </c>
      <c r="C54" s="1" t="s">
        <v>19</v>
      </c>
      <c r="D54" s="1">
        <v>7</v>
      </c>
      <c r="E54" s="1">
        <v>14</v>
      </c>
      <c r="F54" s="1" t="s">
        <v>71</v>
      </c>
      <c r="G54" s="1">
        <v>51.27</v>
      </c>
      <c r="H54" s="1">
        <f>1+COUNTIFS(A:A,A54,G:G,"&gt;"&amp;G54)</f>
        <v>6</v>
      </c>
      <c r="I54" s="2">
        <f>AVERAGEIF(A:A,A54,G:G)</f>
        <v>47.278461538461542</v>
      </c>
      <c r="J54" s="2">
        <f t="shared" si="24"/>
        <v>3.991538461538461</v>
      </c>
      <c r="K54" s="2">
        <f t="shared" si="25"/>
        <v>93.991538461538454</v>
      </c>
      <c r="L54" s="2">
        <f t="shared" si="26"/>
        <v>281.31985828578604</v>
      </c>
      <c r="M54" s="2">
        <f>SUMIF(A:A,A54,L:L)</f>
        <v>3441.8333253515725</v>
      </c>
      <c r="N54" s="3">
        <f t="shared" si="27"/>
        <v>8.1735468191810282E-2</v>
      </c>
      <c r="O54" s="6">
        <f t="shared" si="28"/>
        <v>12.234590712238655</v>
      </c>
      <c r="P54" s="3">
        <f t="shared" si="29"/>
        <v>8.1735468191810282E-2</v>
      </c>
      <c r="Q54" s="3">
        <f>IF(ISNUMBER(P54),SUMIF(A:A,A54,P:P),"")</f>
        <v>0.87700631842103327</v>
      </c>
      <c r="R54" s="3">
        <f t="shared" si="30"/>
        <v>9.3198266050086451E-2</v>
      </c>
      <c r="S54" s="7">
        <f t="shared" si="31"/>
        <v>10.729813357928588</v>
      </c>
    </row>
    <row r="55" spans="1:19" x14ac:dyDescent="0.3">
      <c r="A55" s="1">
        <v>18</v>
      </c>
      <c r="B55" s="5">
        <v>0.66666666666666663</v>
      </c>
      <c r="C55" s="1" t="s">
        <v>19</v>
      </c>
      <c r="D55" s="1">
        <v>7</v>
      </c>
      <c r="E55" s="1">
        <v>8</v>
      </c>
      <c r="F55" s="1" t="s">
        <v>66</v>
      </c>
      <c r="G55" s="1">
        <v>51.23</v>
      </c>
      <c r="H55" s="1">
        <f>1+COUNTIFS(A:A,A55,G:G,"&gt;"&amp;G55)</f>
        <v>7</v>
      </c>
      <c r="I55" s="2">
        <f>AVERAGEIF(A:A,A55,G:G)</f>
        <v>47.278461538461542</v>
      </c>
      <c r="J55" s="2">
        <f t="shared" si="24"/>
        <v>3.9515384615384548</v>
      </c>
      <c r="K55" s="2">
        <f t="shared" si="25"/>
        <v>93.951538461538462</v>
      </c>
      <c r="L55" s="2">
        <f t="shared" si="26"/>
        <v>280.64550017931981</v>
      </c>
      <c r="M55" s="2">
        <f>SUMIF(A:A,A55,L:L)</f>
        <v>3441.8333253515725</v>
      </c>
      <c r="N55" s="3">
        <f t="shared" si="27"/>
        <v>8.1539538278092752E-2</v>
      </c>
      <c r="O55" s="6">
        <f t="shared" si="28"/>
        <v>12.263988993774696</v>
      </c>
      <c r="P55" s="3">
        <f t="shared" si="29"/>
        <v>8.1539538278092752E-2</v>
      </c>
      <c r="Q55" s="3">
        <f>IF(ISNUMBER(P55),SUMIF(A:A,A55,P:P),"")</f>
        <v>0.87700631842103327</v>
      </c>
      <c r="R55" s="3">
        <f t="shared" si="30"/>
        <v>9.2974858407972441E-2</v>
      </c>
      <c r="S55" s="7">
        <f t="shared" si="31"/>
        <v>10.755595836586417</v>
      </c>
    </row>
    <row r="56" spans="1:19" x14ac:dyDescent="0.3">
      <c r="A56" s="1">
        <v>18</v>
      </c>
      <c r="B56" s="5">
        <v>0.66666666666666663</v>
      </c>
      <c r="C56" s="1" t="s">
        <v>19</v>
      </c>
      <c r="D56" s="1">
        <v>7</v>
      </c>
      <c r="E56" s="1">
        <v>13</v>
      </c>
      <c r="F56" s="1" t="s">
        <v>70</v>
      </c>
      <c r="G56" s="1">
        <v>46.52</v>
      </c>
      <c r="H56" s="1">
        <f>1+COUNTIFS(A:A,A56,G:G,"&gt;"&amp;G56)</f>
        <v>8</v>
      </c>
      <c r="I56" s="2">
        <f>AVERAGEIF(A:A,A56,G:G)</f>
        <v>47.278461538461542</v>
      </c>
      <c r="J56" s="2">
        <f t="shared" si="24"/>
        <v>-0.75846153846153896</v>
      </c>
      <c r="K56" s="2">
        <f t="shared" si="25"/>
        <v>89.241538461538454</v>
      </c>
      <c r="L56" s="2">
        <f t="shared" si="26"/>
        <v>211.55654345401973</v>
      </c>
      <c r="M56" s="2">
        <f>SUMIF(A:A,A56,L:L)</f>
        <v>3441.8333253515725</v>
      </c>
      <c r="N56" s="3">
        <f t="shared" si="27"/>
        <v>6.146623716370981E-2</v>
      </c>
      <c r="O56" s="6">
        <f t="shared" si="28"/>
        <v>16.269094158742622</v>
      </c>
      <c r="P56" s="3">
        <f t="shared" si="29"/>
        <v>6.146623716370981E-2</v>
      </c>
      <c r="Q56" s="3">
        <f>IF(ISNUMBER(P56),SUMIF(A:A,A56,P:P),"")</f>
        <v>0.87700631842103327</v>
      </c>
      <c r="R56" s="3">
        <f t="shared" si="30"/>
        <v>7.008642454751518E-2</v>
      </c>
      <c r="S56" s="7">
        <f t="shared" si="31"/>
        <v>14.268098372204003</v>
      </c>
    </row>
    <row r="57" spans="1:19" x14ac:dyDescent="0.3">
      <c r="A57" s="1">
        <v>18</v>
      </c>
      <c r="B57" s="5">
        <v>0.66666666666666663</v>
      </c>
      <c r="C57" s="1" t="s">
        <v>19</v>
      </c>
      <c r="D57" s="1">
        <v>7</v>
      </c>
      <c r="E57" s="1">
        <v>11</v>
      </c>
      <c r="F57" s="1" t="s">
        <v>68</v>
      </c>
      <c r="G57" s="1">
        <v>42.62</v>
      </c>
      <c r="H57" s="1">
        <f>1+COUNTIFS(A:A,A57,G:G,"&gt;"&amp;G57)</f>
        <v>9</v>
      </c>
      <c r="I57" s="2">
        <f>AVERAGEIF(A:A,A57,G:G)</f>
        <v>47.278461538461542</v>
      </c>
      <c r="J57" s="2">
        <f t="shared" si="24"/>
        <v>-4.6584615384615446</v>
      </c>
      <c r="K57" s="2">
        <f t="shared" si="25"/>
        <v>85.341538461538448</v>
      </c>
      <c r="L57" s="2">
        <f t="shared" si="26"/>
        <v>167.41777039236607</v>
      </c>
      <c r="M57" s="2">
        <f>SUMIF(A:A,A57,L:L)</f>
        <v>3441.8333253515725</v>
      </c>
      <c r="N57" s="3">
        <f t="shared" si="27"/>
        <v>4.864203305814202E-2</v>
      </c>
      <c r="O57" s="6">
        <f t="shared" si="28"/>
        <v>20.558351226904843</v>
      </c>
      <c r="P57" s="3">
        <f t="shared" si="29"/>
        <v>4.864203305814202E-2</v>
      </c>
      <c r="Q57" s="3">
        <f>IF(ISNUMBER(P57),SUMIF(A:A,A57,P:P),"")</f>
        <v>0.87700631842103327</v>
      </c>
      <c r="R57" s="3">
        <f t="shared" si="30"/>
        <v>5.5463720199550433E-2</v>
      </c>
      <c r="S57" s="7">
        <f t="shared" si="31"/>
        <v>18.02980392231435</v>
      </c>
    </row>
    <row r="58" spans="1:19" x14ac:dyDescent="0.3">
      <c r="A58" s="1">
        <v>18</v>
      </c>
      <c r="B58" s="5">
        <v>0.66666666666666663</v>
      </c>
      <c r="C58" s="1" t="s">
        <v>19</v>
      </c>
      <c r="D58" s="1">
        <v>7</v>
      </c>
      <c r="E58" s="1">
        <v>15</v>
      </c>
      <c r="F58" s="1" t="s">
        <v>72</v>
      </c>
      <c r="G58" s="1">
        <v>40.78</v>
      </c>
      <c r="H58" s="1">
        <f>1+COUNTIFS(A:A,A58,G:G,"&gt;"&amp;G58)</f>
        <v>10</v>
      </c>
      <c r="I58" s="2">
        <f>AVERAGEIF(A:A,A58,G:G)</f>
        <v>47.278461538461542</v>
      </c>
      <c r="J58" s="2">
        <f t="shared" si="24"/>
        <v>-6.498461538461541</v>
      </c>
      <c r="K58" s="2">
        <f t="shared" si="25"/>
        <v>83.501538461538459</v>
      </c>
      <c r="L58" s="2">
        <f t="shared" si="26"/>
        <v>149.91857414797363</v>
      </c>
      <c r="M58" s="2">
        <f>SUMIF(A:A,A58,L:L)</f>
        <v>3441.8333253515725</v>
      </c>
      <c r="N58" s="3">
        <f t="shared" si="27"/>
        <v>4.3557767031807075E-2</v>
      </c>
      <c r="O58" s="6">
        <f t="shared" si="28"/>
        <v>22.958018010192593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18</v>
      </c>
      <c r="B59" s="5">
        <v>0.66666666666666663</v>
      </c>
      <c r="C59" s="1" t="s">
        <v>19</v>
      </c>
      <c r="D59" s="1">
        <v>7</v>
      </c>
      <c r="E59" s="1">
        <v>9</v>
      </c>
      <c r="F59" s="1" t="s">
        <v>67</v>
      </c>
      <c r="G59" s="1">
        <v>37.78</v>
      </c>
      <c r="H59" s="1">
        <f>1+COUNTIFS(A:A,A59,G:G,"&gt;"&amp;G59)</f>
        <v>11</v>
      </c>
      <c r="I59" s="2">
        <f>AVERAGEIF(A:A,A59,G:G)</f>
        <v>47.278461538461542</v>
      </c>
      <c r="J59" s="2">
        <f t="shared" si="24"/>
        <v>-9.498461538461541</v>
      </c>
      <c r="K59" s="2">
        <f t="shared" si="25"/>
        <v>80.501538461538459</v>
      </c>
      <c r="L59" s="2">
        <f t="shared" si="26"/>
        <v>125.22251912305443</v>
      </c>
      <c r="M59" s="2">
        <f>SUMIF(A:A,A59,L:L)</f>
        <v>3441.8333253515725</v>
      </c>
      <c r="N59" s="3">
        <f t="shared" si="27"/>
        <v>3.6382505277260439E-2</v>
      </c>
      <c r="O59" s="6">
        <f t="shared" si="28"/>
        <v>27.485737784665798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18</v>
      </c>
      <c r="B60" s="5">
        <v>0.66666666666666663</v>
      </c>
      <c r="C60" s="1" t="s">
        <v>19</v>
      </c>
      <c r="D60" s="1">
        <v>7</v>
      </c>
      <c r="E60" s="1">
        <v>18</v>
      </c>
      <c r="F60" s="1" t="s">
        <v>73</v>
      </c>
      <c r="G60" s="1">
        <v>31.81</v>
      </c>
      <c r="H60" s="1">
        <f>1+COUNTIFS(A:A,A60,G:G,"&gt;"&amp;G60)</f>
        <v>12</v>
      </c>
      <c r="I60" s="2">
        <f>AVERAGEIF(A:A,A60,G:G)</f>
        <v>47.278461538461542</v>
      </c>
      <c r="J60" s="2">
        <f t="shared" si="24"/>
        <v>-15.468461538461543</v>
      </c>
      <c r="K60" s="2">
        <f t="shared" si="25"/>
        <v>74.53153846153846</v>
      </c>
      <c r="L60" s="2">
        <f t="shared" si="26"/>
        <v>87.52218531579355</v>
      </c>
      <c r="M60" s="2">
        <f>SUMIF(A:A,A60,L:L)</f>
        <v>3441.8333253515725</v>
      </c>
      <c r="N60" s="3">
        <f t="shared" si="27"/>
        <v>2.5428943543294162E-2</v>
      </c>
      <c r="O60" s="6">
        <f t="shared" si="28"/>
        <v>39.325267221481127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18</v>
      </c>
      <c r="B61" s="5">
        <v>0.66666666666666663</v>
      </c>
      <c r="C61" s="1" t="s">
        <v>19</v>
      </c>
      <c r="D61" s="1">
        <v>7</v>
      </c>
      <c r="E61" s="1">
        <v>4</v>
      </c>
      <c r="F61" s="1" t="s">
        <v>62</v>
      </c>
      <c r="G61" s="1">
        <v>25.7</v>
      </c>
      <c r="H61" s="1">
        <f>1+COUNTIFS(A:A,A61,G:G,"&gt;"&amp;G61)</f>
        <v>13</v>
      </c>
      <c r="I61" s="2">
        <f>AVERAGEIF(A:A,A61,G:G)</f>
        <v>47.278461538461542</v>
      </c>
      <c r="J61" s="2">
        <f t="shared" si="24"/>
        <v>-21.578461538461543</v>
      </c>
      <c r="K61" s="2">
        <f t="shared" si="25"/>
        <v>68.421538461538461</v>
      </c>
      <c r="L61" s="2">
        <f t="shared" si="26"/>
        <v>60.660473479345242</v>
      </c>
      <c r="M61" s="2">
        <f>SUMIF(A:A,A61,L:L)</f>
        <v>3441.8333253515725</v>
      </c>
      <c r="N61" s="3">
        <f t="shared" si="27"/>
        <v>1.7624465726604865E-2</v>
      </c>
      <c r="O61" s="6">
        <f t="shared" si="28"/>
        <v>56.73930861293902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23</v>
      </c>
      <c r="B62" s="5">
        <v>0.6875</v>
      </c>
      <c r="C62" s="1" t="s">
        <v>19</v>
      </c>
      <c r="D62" s="1">
        <v>8</v>
      </c>
      <c r="E62" s="1">
        <v>1</v>
      </c>
      <c r="F62" s="1" t="s">
        <v>74</v>
      </c>
      <c r="G62" s="1">
        <v>69.239999999999995</v>
      </c>
      <c r="H62" s="1">
        <f>1+COUNTIFS(A:A,A62,G:G,"&gt;"&amp;G62)</f>
        <v>1</v>
      </c>
      <c r="I62" s="2">
        <f>AVERAGEIF(A:A,A62,G:G)</f>
        <v>47.285833333333336</v>
      </c>
      <c r="J62" s="2">
        <f t="shared" ref="J62:J73" si="32">G62-I62</f>
        <v>21.954166666666659</v>
      </c>
      <c r="K62" s="2">
        <f t="shared" ref="K62:K73" si="33">90+J62</f>
        <v>111.95416666666665</v>
      </c>
      <c r="L62" s="2">
        <f t="shared" ref="L62:L73" si="34">EXP(0.06*K62)</f>
        <v>826.5413944202819</v>
      </c>
      <c r="M62" s="2">
        <f>SUMIF(A:A,A62,L:L)</f>
        <v>3466.128037699616</v>
      </c>
      <c r="N62" s="3">
        <f t="shared" ref="N62:N73" si="35">L62/M62</f>
        <v>0.23846245303991628</v>
      </c>
      <c r="O62" s="6">
        <f t="shared" ref="O62:O73" si="36">1/N62</f>
        <v>4.1935323035220549</v>
      </c>
      <c r="P62" s="3">
        <f t="shared" ref="P62:P73" si="37">IF(O62&gt;21,"",N62)</f>
        <v>0.23846245303991628</v>
      </c>
      <c r="Q62" s="3">
        <f>IF(ISNUMBER(P62),SUMIF(A:A,A62,P:P),"")</f>
        <v>0.87846305653216883</v>
      </c>
      <c r="R62" s="3">
        <f t="shared" ref="R62:R73" si="38">IFERROR(P62*(1/Q62),"")</f>
        <v>0.27145416220606189</v>
      </c>
      <c r="S62" s="7">
        <f t="shared" ref="S62:S73" si="39">IFERROR(1/R62,"")</f>
        <v>3.6838632050183713</v>
      </c>
    </row>
    <row r="63" spans="1:19" x14ac:dyDescent="0.3">
      <c r="A63" s="1">
        <v>23</v>
      </c>
      <c r="B63" s="5">
        <v>0.6875</v>
      </c>
      <c r="C63" s="1" t="s">
        <v>19</v>
      </c>
      <c r="D63" s="1">
        <v>8</v>
      </c>
      <c r="E63" s="1">
        <v>5</v>
      </c>
      <c r="F63" s="1" t="s">
        <v>77</v>
      </c>
      <c r="G63" s="1">
        <v>64.36</v>
      </c>
      <c r="H63" s="1">
        <f>1+COUNTIFS(A:A,A63,G:G,"&gt;"&amp;G63)</f>
        <v>2</v>
      </c>
      <c r="I63" s="2">
        <f>AVERAGEIF(A:A,A63,G:G)</f>
        <v>47.285833333333336</v>
      </c>
      <c r="J63" s="2">
        <f t="shared" si="32"/>
        <v>17.074166666666663</v>
      </c>
      <c r="K63" s="2">
        <f t="shared" si="33"/>
        <v>107.07416666666666</v>
      </c>
      <c r="L63" s="2">
        <f t="shared" si="34"/>
        <v>616.74151640955915</v>
      </c>
      <c r="M63" s="2">
        <f>SUMIF(A:A,A63,L:L)</f>
        <v>3466.128037699616</v>
      </c>
      <c r="N63" s="3">
        <f t="shared" si="35"/>
        <v>0.17793385290489019</v>
      </c>
      <c r="O63" s="6">
        <f t="shared" si="36"/>
        <v>5.6200660170862671</v>
      </c>
      <c r="P63" s="3">
        <f t="shared" si="37"/>
        <v>0.17793385290489019</v>
      </c>
      <c r="Q63" s="3">
        <f>IF(ISNUMBER(P63),SUMIF(A:A,A63,P:P),"")</f>
        <v>0.87846305653216883</v>
      </c>
      <c r="R63" s="3">
        <f t="shared" si="38"/>
        <v>0.2025513214036615</v>
      </c>
      <c r="S63" s="7">
        <f t="shared" si="39"/>
        <v>4.9370203712821743</v>
      </c>
    </row>
    <row r="64" spans="1:19" x14ac:dyDescent="0.3">
      <c r="A64" s="1">
        <v>23</v>
      </c>
      <c r="B64" s="5">
        <v>0.6875</v>
      </c>
      <c r="C64" s="1" t="s">
        <v>19</v>
      </c>
      <c r="D64" s="1">
        <v>8</v>
      </c>
      <c r="E64" s="1">
        <v>4</v>
      </c>
      <c r="F64" s="1" t="s">
        <v>76</v>
      </c>
      <c r="G64" s="1">
        <v>57.15</v>
      </c>
      <c r="H64" s="1">
        <f>1+COUNTIFS(A:A,A64,G:G,"&gt;"&amp;G64)</f>
        <v>3</v>
      </c>
      <c r="I64" s="2">
        <f>AVERAGEIF(A:A,A64,G:G)</f>
        <v>47.285833333333336</v>
      </c>
      <c r="J64" s="2">
        <f t="shared" si="32"/>
        <v>9.8641666666666623</v>
      </c>
      <c r="K64" s="2">
        <f t="shared" si="33"/>
        <v>99.864166666666662</v>
      </c>
      <c r="L64" s="2">
        <f t="shared" si="34"/>
        <v>400.15421087541165</v>
      </c>
      <c r="M64" s="2">
        <f>SUMIF(A:A,A64,L:L)</f>
        <v>3466.128037699616</v>
      </c>
      <c r="N64" s="3">
        <f t="shared" si="35"/>
        <v>0.11544703672890981</v>
      </c>
      <c r="O64" s="6">
        <f t="shared" si="36"/>
        <v>8.6619806651960936</v>
      </c>
      <c r="P64" s="3">
        <f t="shared" si="37"/>
        <v>0.11544703672890981</v>
      </c>
      <c r="Q64" s="3">
        <f>IF(ISNUMBER(P64),SUMIF(A:A,A64,P:P),"")</f>
        <v>0.87846305653216883</v>
      </c>
      <c r="R64" s="3">
        <f t="shared" si="38"/>
        <v>0.13141934184990076</v>
      </c>
      <c r="S64" s="7">
        <f t="shared" si="39"/>
        <v>7.6092300107707107</v>
      </c>
    </row>
    <row r="65" spans="1:19" x14ac:dyDescent="0.3">
      <c r="A65" s="1">
        <v>23</v>
      </c>
      <c r="B65" s="5">
        <v>0.6875</v>
      </c>
      <c r="C65" s="1" t="s">
        <v>19</v>
      </c>
      <c r="D65" s="1">
        <v>8</v>
      </c>
      <c r="E65" s="1">
        <v>13</v>
      </c>
      <c r="F65" s="1" t="s">
        <v>81</v>
      </c>
      <c r="G65" s="1">
        <v>54.57</v>
      </c>
      <c r="H65" s="1">
        <f>1+COUNTIFS(A:A,A65,G:G,"&gt;"&amp;G65)</f>
        <v>4</v>
      </c>
      <c r="I65" s="2">
        <f>AVERAGEIF(A:A,A65,G:G)</f>
        <v>47.285833333333336</v>
      </c>
      <c r="J65" s="2">
        <f t="shared" si="32"/>
        <v>7.284166666666664</v>
      </c>
      <c r="K65" s="2">
        <f t="shared" si="33"/>
        <v>97.284166666666664</v>
      </c>
      <c r="L65" s="2">
        <f t="shared" si="34"/>
        <v>342.76668601000631</v>
      </c>
      <c r="M65" s="2">
        <f>SUMIF(A:A,A65,L:L)</f>
        <v>3466.128037699616</v>
      </c>
      <c r="N65" s="3">
        <f t="shared" si="35"/>
        <v>9.8890370546580314E-2</v>
      </c>
      <c r="O65" s="6">
        <f t="shared" si="36"/>
        <v>10.112208038789481</v>
      </c>
      <c r="P65" s="3">
        <f t="shared" si="37"/>
        <v>9.8890370546580314E-2</v>
      </c>
      <c r="Q65" s="3">
        <f>IF(ISNUMBER(P65),SUMIF(A:A,A65,P:P),"")</f>
        <v>0.87846305653216883</v>
      </c>
      <c r="R65" s="3">
        <f t="shared" si="38"/>
        <v>0.11257203113009795</v>
      </c>
      <c r="S65" s="7">
        <f t="shared" si="39"/>
        <v>8.8832011820441767</v>
      </c>
    </row>
    <row r="66" spans="1:19" x14ac:dyDescent="0.3">
      <c r="A66" s="1">
        <v>23</v>
      </c>
      <c r="B66" s="5">
        <v>0.6875</v>
      </c>
      <c r="C66" s="1" t="s">
        <v>19</v>
      </c>
      <c r="D66" s="1">
        <v>8</v>
      </c>
      <c r="E66" s="1">
        <v>12</v>
      </c>
      <c r="F66" s="1" t="s">
        <v>80</v>
      </c>
      <c r="G66" s="1">
        <v>48.86</v>
      </c>
      <c r="H66" s="1">
        <f>1+COUNTIFS(A:A,A66,G:G,"&gt;"&amp;G66)</f>
        <v>5</v>
      </c>
      <c r="I66" s="2">
        <f>AVERAGEIF(A:A,A66,G:G)</f>
        <v>47.285833333333336</v>
      </c>
      <c r="J66" s="2">
        <f t="shared" si="32"/>
        <v>1.5741666666666632</v>
      </c>
      <c r="K66" s="2">
        <f t="shared" si="33"/>
        <v>91.574166666666656</v>
      </c>
      <c r="L66" s="2">
        <f t="shared" si="34"/>
        <v>243.33765363959913</v>
      </c>
      <c r="M66" s="2">
        <f>SUMIF(A:A,A66,L:L)</f>
        <v>3466.128037699616</v>
      </c>
      <c r="N66" s="3">
        <f t="shared" si="35"/>
        <v>7.0204461864339082E-2</v>
      </c>
      <c r="O66" s="6">
        <f t="shared" si="36"/>
        <v>14.244108899123376</v>
      </c>
      <c r="P66" s="3">
        <f t="shared" si="37"/>
        <v>7.0204461864339082E-2</v>
      </c>
      <c r="Q66" s="3">
        <f>IF(ISNUMBER(P66),SUMIF(A:A,A66,P:P),"")</f>
        <v>0.87846305653216883</v>
      </c>
      <c r="R66" s="3">
        <f t="shared" si="38"/>
        <v>7.9917375400485297E-2</v>
      </c>
      <c r="S66" s="7">
        <f t="shared" si="39"/>
        <v>12.512923441100989</v>
      </c>
    </row>
    <row r="67" spans="1:19" x14ac:dyDescent="0.3">
      <c r="A67" s="1">
        <v>23</v>
      </c>
      <c r="B67" s="5">
        <v>0.6875</v>
      </c>
      <c r="C67" s="1" t="s">
        <v>19</v>
      </c>
      <c r="D67" s="1">
        <v>8</v>
      </c>
      <c r="E67" s="1">
        <v>18</v>
      </c>
      <c r="F67" s="1" t="s">
        <v>85</v>
      </c>
      <c r="G67" s="1">
        <v>47.36</v>
      </c>
      <c r="H67" s="1">
        <f>1+COUNTIFS(A:A,A67,G:G,"&gt;"&amp;G67)</f>
        <v>6</v>
      </c>
      <c r="I67" s="2">
        <f>AVERAGEIF(A:A,A67,G:G)</f>
        <v>47.285833333333336</v>
      </c>
      <c r="J67" s="2">
        <f t="shared" si="32"/>
        <v>7.4166666666663161E-2</v>
      </c>
      <c r="K67" s="2">
        <f t="shared" si="33"/>
        <v>90.074166666666656</v>
      </c>
      <c r="L67" s="2">
        <f t="shared" si="34"/>
        <v>222.39387021195847</v>
      </c>
      <c r="M67" s="2">
        <f>SUMIF(A:A,A67,L:L)</f>
        <v>3466.128037699616</v>
      </c>
      <c r="N67" s="3">
        <f t="shared" si="35"/>
        <v>6.4162047043004169E-2</v>
      </c>
      <c r="O67" s="6">
        <f t="shared" si="36"/>
        <v>15.585537651717329</v>
      </c>
      <c r="P67" s="3">
        <f t="shared" si="37"/>
        <v>6.4162047043004169E-2</v>
      </c>
      <c r="Q67" s="3">
        <f>IF(ISNUMBER(P67),SUMIF(A:A,A67,P:P),"")</f>
        <v>0.87846305653216883</v>
      </c>
      <c r="R67" s="3">
        <f t="shared" si="38"/>
        <v>7.3038981623531243E-2</v>
      </c>
      <c r="S67" s="7">
        <f t="shared" si="39"/>
        <v>13.691319043224807</v>
      </c>
    </row>
    <row r="68" spans="1:19" x14ac:dyDescent="0.3">
      <c r="A68" s="1">
        <v>23</v>
      </c>
      <c r="B68" s="5">
        <v>0.6875</v>
      </c>
      <c r="C68" s="1" t="s">
        <v>19</v>
      </c>
      <c r="D68" s="1">
        <v>8</v>
      </c>
      <c r="E68" s="1">
        <v>17</v>
      </c>
      <c r="F68" s="1" t="s">
        <v>84</v>
      </c>
      <c r="G68" s="1">
        <v>45.83</v>
      </c>
      <c r="H68" s="1">
        <f>1+COUNTIFS(A:A,A68,G:G,"&gt;"&amp;G68)</f>
        <v>7</v>
      </c>
      <c r="I68" s="2">
        <f>AVERAGEIF(A:A,A68,G:G)</f>
        <v>47.285833333333336</v>
      </c>
      <c r="J68" s="2">
        <f t="shared" si="32"/>
        <v>-1.455833333333338</v>
      </c>
      <c r="K68" s="2">
        <f t="shared" si="33"/>
        <v>88.544166666666655</v>
      </c>
      <c r="L68" s="2">
        <f t="shared" si="34"/>
        <v>202.88716762364166</v>
      </c>
      <c r="M68" s="2">
        <f>SUMIF(A:A,A68,L:L)</f>
        <v>3466.128037699616</v>
      </c>
      <c r="N68" s="3">
        <f t="shared" si="35"/>
        <v>5.853423919050979E-2</v>
      </c>
      <c r="O68" s="6">
        <f t="shared" si="36"/>
        <v>17.084018069241957</v>
      </c>
      <c r="P68" s="3">
        <f t="shared" si="37"/>
        <v>5.853423919050979E-2</v>
      </c>
      <c r="Q68" s="3">
        <f>IF(ISNUMBER(P68),SUMIF(A:A,A68,P:P),"")</f>
        <v>0.87846305653216883</v>
      </c>
      <c r="R68" s="3">
        <f t="shared" si="38"/>
        <v>6.6632556435076776E-2</v>
      </c>
      <c r="S68" s="7">
        <f t="shared" si="39"/>
        <v>15.007678730957094</v>
      </c>
    </row>
    <row r="69" spans="1:19" x14ac:dyDescent="0.3">
      <c r="A69" s="1">
        <v>23</v>
      </c>
      <c r="B69" s="5">
        <v>0.6875</v>
      </c>
      <c r="C69" s="1" t="s">
        <v>19</v>
      </c>
      <c r="D69" s="1">
        <v>8</v>
      </c>
      <c r="E69" s="1">
        <v>10</v>
      </c>
      <c r="F69" s="1" t="s">
        <v>78</v>
      </c>
      <c r="G69" s="1">
        <v>44.74</v>
      </c>
      <c r="H69" s="1">
        <f>1+COUNTIFS(A:A,A69,G:G,"&gt;"&amp;G69)</f>
        <v>8</v>
      </c>
      <c r="I69" s="2">
        <f>AVERAGEIF(A:A,A69,G:G)</f>
        <v>47.285833333333336</v>
      </c>
      <c r="J69" s="2">
        <f t="shared" si="32"/>
        <v>-2.5458333333333343</v>
      </c>
      <c r="K69" s="2">
        <f t="shared" si="33"/>
        <v>87.454166666666666</v>
      </c>
      <c r="L69" s="2">
        <f t="shared" si="34"/>
        <v>190.04293113899479</v>
      </c>
      <c r="M69" s="2">
        <f>SUMIF(A:A,A69,L:L)</f>
        <v>3466.128037699616</v>
      </c>
      <c r="N69" s="3">
        <f t="shared" si="35"/>
        <v>5.4828595214019157E-2</v>
      </c>
      <c r="O69" s="6">
        <f t="shared" si="36"/>
        <v>18.238658059659887</v>
      </c>
      <c r="P69" s="3">
        <f t="shared" si="37"/>
        <v>5.4828595214019157E-2</v>
      </c>
      <c r="Q69" s="3">
        <f>IF(ISNUMBER(P69),SUMIF(A:A,A69,P:P),"")</f>
        <v>0.87846305653216883</v>
      </c>
      <c r="R69" s="3">
        <f t="shared" si="38"/>
        <v>6.2414229951184473E-2</v>
      </c>
      <c r="S69" s="7">
        <f t="shared" si="39"/>
        <v>16.021987306133902</v>
      </c>
    </row>
    <row r="70" spans="1:19" x14ac:dyDescent="0.3">
      <c r="A70" s="1">
        <v>23</v>
      </c>
      <c r="B70" s="5">
        <v>0.6875</v>
      </c>
      <c r="C70" s="1" t="s">
        <v>19</v>
      </c>
      <c r="D70" s="1">
        <v>8</v>
      </c>
      <c r="E70" s="1">
        <v>3</v>
      </c>
      <c r="F70" s="1" t="s">
        <v>75</v>
      </c>
      <c r="G70" s="1">
        <v>41.73</v>
      </c>
      <c r="H70" s="1">
        <f>1+COUNTIFS(A:A,A70,G:G,"&gt;"&amp;G70)</f>
        <v>9</v>
      </c>
      <c r="I70" s="2">
        <f>AVERAGEIF(A:A,A70,G:G)</f>
        <v>47.285833333333336</v>
      </c>
      <c r="J70" s="2">
        <f t="shared" si="32"/>
        <v>-5.5558333333333394</v>
      </c>
      <c r="K70" s="2">
        <f t="shared" si="33"/>
        <v>84.444166666666661</v>
      </c>
      <c r="L70" s="2">
        <f t="shared" si="34"/>
        <v>158.64198551710621</v>
      </c>
      <c r="M70" s="2">
        <f>SUMIF(A:A,A70,L:L)</f>
        <v>3466.128037699616</v>
      </c>
      <c r="N70" s="3">
        <f t="shared" si="35"/>
        <v>4.57692225421635E-2</v>
      </c>
      <c r="O70" s="6">
        <f t="shared" si="36"/>
        <v>21.848743423132881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23</v>
      </c>
      <c r="B71" s="5">
        <v>0.6875</v>
      </c>
      <c r="C71" s="1" t="s">
        <v>19</v>
      </c>
      <c r="D71" s="1">
        <v>8</v>
      </c>
      <c r="E71" s="1">
        <v>14</v>
      </c>
      <c r="F71" s="1" t="s">
        <v>82</v>
      </c>
      <c r="G71" s="1">
        <v>36.21</v>
      </c>
      <c r="H71" s="1">
        <f>1+COUNTIFS(A:A,A71,G:G,"&gt;"&amp;G71)</f>
        <v>10</v>
      </c>
      <c r="I71" s="2">
        <f>AVERAGEIF(A:A,A71,G:G)</f>
        <v>47.285833333333336</v>
      </c>
      <c r="J71" s="2">
        <f t="shared" si="32"/>
        <v>-11.075833333333335</v>
      </c>
      <c r="K71" s="2">
        <f t="shared" si="33"/>
        <v>78.924166666666665</v>
      </c>
      <c r="L71" s="2">
        <f t="shared" si="34"/>
        <v>113.9147088050379</v>
      </c>
      <c r="M71" s="2">
        <f>SUMIF(A:A,A71,L:L)</f>
        <v>3466.128037699616</v>
      </c>
      <c r="N71" s="3">
        <f t="shared" si="35"/>
        <v>3.286511853169749E-2</v>
      </c>
      <c r="O71" s="6">
        <f t="shared" si="36"/>
        <v>30.427396725666085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>
        <v>23</v>
      </c>
      <c r="B72" s="5">
        <v>0.6875</v>
      </c>
      <c r="C72" s="1" t="s">
        <v>19</v>
      </c>
      <c r="D72" s="1">
        <v>8</v>
      </c>
      <c r="E72" s="1">
        <v>15</v>
      </c>
      <c r="F72" s="1" t="s">
        <v>83</v>
      </c>
      <c r="G72" s="1">
        <v>32.4</v>
      </c>
      <c r="H72" s="1">
        <f>1+COUNTIFS(A:A,A72,G:G,"&gt;"&amp;G72)</f>
        <v>11</v>
      </c>
      <c r="I72" s="2">
        <f>AVERAGEIF(A:A,A72,G:G)</f>
        <v>47.285833333333336</v>
      </c>
      <c r="J72" s="2">
        <f t="shared" si="32"/>
        <v>-14.885833333333338</v>
      </c>
      <c r="K72" s="2">
        <f t="shared" si="33"/>
        <v>75.114166666666662</v>
      </c>
      <c r="L72" s="2">
        <f t="shared" si="34"/>
        <v>90.635865394825984</v>
      </c>
      <c r="M72" s="2">
        <f>SUMIF(A:A,A72,L:L)</f>
        <v>3466.128037699616</v>
      </c>
      <c r="N72" s="3">
        <f t="shared" si="35"/>
        <v>2.6149024043260322E-2</v>
      </c>
      <c r="O72" s="6">
        <f t="shared" si="36"/>
        <v>38.242345042997542</v>
      </c>
      <c r="P72" s="3" t="str">
        <f t="shared" si="37"/>
        <v/>
      </c>
      <c r="Q72" s="3" t="str">
        <f>IF(ISNUMBER(P72),SUMIF(A:A,A72,P:P),"")</f>
        <v/>
      </c>
      <c r="R72" s="3" t="str">
        <f t="shared" si="38"/>
        <v/>
      </c>
      <c r="S72" s="7" t="str">
        <f t="shared" si="39"/>
        <v/>
      </c>
    </row>
    <row r="73" spans="1:19" x14ac:dyDescent="0.3">
      <c r="A73" s="1">
        <v>23</v>
      </c>
      <c r="B73" s="5">
        <v>0.6875</v>
      </c>
      <c r="C73" s="1" t="s">
        <v>19</v>
      </c>
      <c r="D73" s="1">
        <v>8</v>
      </c>
      <c r="E73" s="1">
        <v>11</v>
      </c>
      <c r="F73" s="1" t="s">
        <v>79</v>
      </c>
      <c r="G73" s="1">
        <v>24.98</v>
      </c>
      <c r="H73" s="1">
        <f>1+COUNTIFS(A:A,A73,G:G,"&gt;"&amp;G73)</f>
        <v>12</v>
      </c>
      <c r="I73" s="2">
        <f>AVERAGEIF(A:A,A73,G:G)</f>
        <v>47.285833333333336</v>
      </c>
      <c r="J73" s="2">
        <f t="shared" si="32"/>
        <v>-22.305833333333336</v>
      </c>
      <c r="K73" s="2">
        <f t="shared" si="33"/>
        <v>67.694166666666661</v>
      </c>
      <c r="L73" s="2">
        <f t="shared" si="34"/>
        <v>58.070047653193043</v>
      </c>
      <c r="M73" s="2">
        <f>SUMIF(A:A,A73,L:L)</f>
        <v>3466.128037699616</v>
      </c>
      <c r="N73" s="3">
        <f t="shared" si="35"/>
        <v>1.6753578350709949E-2</v>
      </c>
      <c r="O73" s="6">
        <f t="shared" si="36"/>
        <v>59.688741059764347</v>
      </c>
      <c r="P73" s="3" t="str">
        <f t="shared" si="37"/>
        <v/>
      </c>
      <c r="Q73" s="3" t="str">
        <f>IF(ISNUMBER(P73),SUMIF(A:A,A73,P:P),"")</f>
        <v/>
      </c>
      <c r="R73" s="3" t="str">
        <f t="shared" si="38"/>
        <v/>
      </c>
      <c r="S73" s="7" t="str">
        <f t="shared" si="39"/>
        <v/>
      </c>
    </row>
  </sheetData>
  <autoFilter ref="A7:S18" xr:uid="{00000000-0009-0000-0000-000000000000}"/>
  <sortState xmlns:xlrd2="http://schemas.microsoft.com/office/spreadsheetml/2017/richdata2" ref="A8:T73">
    <sortCondition ref="B8:B73"/>
    <sortCondition ref="H8:H7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6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5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17062022 -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2022-06-16T23:08:08Z</cp:lastPrinted>
  <dcterms:created xsi:type="dcterms:W3CDTF">2016-03-11T05:58:01Z</dcterms:created>
  <dcterms:modified xsi:type="dcterms:W3CDTF">2022-06-16T23:09:53Z</dcterms:modified>
</cp:coreProperties>
</file>