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9_{822ABC56-1970-4EE7-AC9D-5123140355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1122022 - Oakbank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21122022 - Oakbank'!$A$7:$S$14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" i="1" l="1"/>
  <c r="I49" i="1"/>
  <c r="J49" i="1" s="1"/>
  <c r="K49" i="1" s="1"/>
  <c r="L49" i="1" s="1"/>
  <c r="H54" i="1"/>
  <c r="I54" i="1"/>
  <c r="J54" i="1" s="1"/>
  <c r="K54" i="1" s="1"/>
  <c r="L54" i="1" s="1"/>
  <c r="H60" i="1"/>
  <c r="I60" i="1"/>
  <c r="J60" i="1" s="1"/>
  <c r="K60" i="1" s="1"/>
  <c r="L60" i="1" s="1"/>
  <c r="H53" i="1"/>
  <c r="I53" i="1"/>
  <c r="J53" i="1" s="1"/>
  <c r="K53" i="1" s="1"/>
  <c r="L53" i="1" s="1"/>
  <c r="H55" i="1"/>
  <c r="I55" i="1"/>
  <c r="J55" i="1" s="1"/>
  <c r="K55" i="1" s="1"/>
  <c r="L55" i="1" s="1"/>
  <c r="H52" i="1"/>
  <c r="I52" i="1"/>
  <c r="J52" i="1" s="1"/>
  <c r="K52" i="1" s="1"/>
  <c r="L52" i="1" s="1"/>
  <c r="H62" i="1"/>
  <c r="I62" i="1"/>
  <c r="J62" i="1" s="1"/>
  <c r="K62" i="1" s="1"/>
  <c r="L62" i="1" s="1"/>
  <c r="H57" i="1"/>
  <c r="I57" i="1"/>
  <c r="J57" i="1" s="1"/>
  <c r="K57" i="1" s="1"/>
  <c r="L57" i="1" s="1"/>
  <c r="H56" i="1"/>
  <c r="I56" i="1"/>
  <c r="J56" i="1" s="1"/>
  <c r="K56" i="1" s="1"/>
  <c r="L56" i="1" s="1"/>
  <c r="H58" i="1"/>
  <c r="I58" i="1"/>
  <c r="J58" i="1" s="1"/>
  <c r="K58" i="1" s="1"/>
  <c r="L58" i="1" s="1"/>
  <c r="H59" i="1"/>
  <c r="I59" i="1"/>
  <c r="J59" i="1" s="1"/>
  <c r="K59" i="1" s="1"/>
  <c r="L59" i="1" s="1"/>
  <c r="H61" i="1"/>
  <c r="I61" i="1"/>
  <c r="J61" i="1" s="1"/>
  <c r="K61" i="1" s="1"/>
  <c r="L61" i="1" s="1"/>
  <c r="H42" i="1"/>
  <c r="I42" i="1"/>
  <c r="J42" i="1" s="1"/>
  <c r="K42" i="1" s="1"/>
  <c r="L42" i="1" s="1"/>
  <c r="H44" i="1"/>
  <c r="I44" i="1"/>
  <c r="J44" i="1" s="1"/>
  <c r="K44" i="1" s="1"/>
  <c r="L44" i="1" s="1"/>
  <c r="H45" i="1"/>
  <c r="I45" i="1"/>
  <c r="J45" i="1" s="1"/>
  <c r="K45" i="1" s="1"/>
  <c r="L45" i="1" s="1"/>
  <c r="H43" i="1"/>
  <c r="I43" i="1"/>
  <c r="J43" i="1" s="1"/>
  <c r="K43" i="1" s="1"/>
  <c r="L43" i="1" s="1"/>
  <c r="H48" i="1"/>
  <c r="I48" i="1"/>
  <c r="J48" i="1" s="1"/>
  <c r="K48" i="1" s="1"/>
  <c r="L48" i="1" s="1"/>
  <c r="H50" i="1"/>
  <c r="I50" i="1"/>
  <c r="J50" i="1" s="1"/>
  <c r="K50" i="1" s="1"/>
  <c r="L50" i="1" s="1"/>
  <c r="H47" i="1"/>
  <c r="I47" i="1"/>
  <c r="J47" i="1" s="1"/>
  <c r="K47" i="1" s="1"/>
  <c r="L47" i="1" s="1"/>
  <c r="H46" i="1"/>
  <c r="I46" i="1"/>
  <c r="J46" i="1" s="1"/>
  <c r="K46" i="1" s="1"/>
  <c r="L46" i="1" s="1"/>
  <c r="H35" i="1"/>
  <c r="I35" i="1"/>
  <c r="J35" i="1" s="1"/>
  <c r="K35" i="1" s="1"/>
  <c r="L35" i="1" s="1"/>
  <c r="H33" i="1"/>
  <c r="I33" i="1"/>
  <c r="J33" i="1" s="1"/>
  <c r="K33" i="1" s="1"/>
  <c r="L33" i="1" s="1"/>
  <c r="H34" i="1"/>
  <c r="I34" i="1"/>
  <c r="J34" i="1" s="1"/>
  <c r="K34" i="1" s="1"/>
  <c r="L34" i="1" s="1"/>
  <c r="H32" i="1"/>
  <c r="I32" i="1"/>
  <c r="J32" i="1" s="1"/>
  <c r="K32" i="1" s="1"/>
  <c r="L32" i="1" s="1"/>
  <c r="H36" i="1"/>
  <c r="I36" i="1"/>
  <c r="J36" i="1" s="1"/>
  <c r="K36" i="1" s="1"/>
  <c r="L36" i="1" s="1"/>
  <c r="H39" i="1"/>
  <c r="I39" i="1"/>
  <c r="J39" i="1" s="1"/>
  <c r="K39" i="1" s="1"/>
  <c r="L39" i="1" s="1"/>
  <c r="H38" i="1"/>
  <c r="I38" i="1"/>
  <c r="J38" i="1" s="1"/>
  <c r="K38" i="1" s="1"/>
  <c r="L38" i="1" s="1"/>
  <c r="H37" i="1"/>
  <c r="I37" i="1"/>
  <c r="J37" i="1" s="1"/>
  <c r="K37" i="1" s="1"/>
  <c r="L37" i="1" s="1"/>
  <c r="H40" i="1"/>
  <c r="I40" i="1"/>
  <c r="J40" i="1" s="1"/>
  <c r="K40" i="1" s="1"/>
  <c r="L40" i="1" s="1"/>
  <c r="H28" i="1"/>
  <c r="I28" i="1"/>
  <c r="J28" i="1" s="1"/>
  <c r="K28" i="1" s="1"/>
  <c r="L28" i="1" s="1"/>
  <c r="H26" i="1"/>
  <c r="I26" i="1"/>
  <c r="J26" i="1" s="1"/>
  <c r="K26" i="1" s="1"/>
  <c r="L26" i="1" s="1"/>
  <c r="H29" i="1"/>
  <c r="I29" i="1"/>
  <c r="J29" i="1" s="1"/>
  <c r="K29" i="1" s="1"/>
  <c r="L29" i="1" s="1"/>
  <c r="H30" i="1"/>
  <c r="I30" i="1"/>
  <c r="J30" i="1" s="1"/>
  <c r="K30" i="1" s="1"/>
  <c r="L30" i="1" s="1"/>
  <c r="H25" i="1"/>
  <c r="I25" i="1"/>
  <c r="J25" i="1" s="1"/>
  <c r="K25" i="1" s="1"/>
  <c r="L25" i="1" s="1"/>
  <c r="H27" i="1"/>
  <c r="I27" i="1"/>
  <c r="J27" i="1" s="1"/>
  <c r="K27" i="1" s="1"/>
  <c r="L27" i="1" s="1"/>
  <c r="H11" i="1"/>
  <c r="I11" i="1"/>
  <c r="J11" i="1" s="1"/>
  <c r="K11" i="1" s="1"/>
  <c r="L11" i="1" s="1"/>
  <c r="H9" i="1"/>
  <c r="I9" i="1"/>
  <c r="J9" i="1" s="1"/>
  <c r="K9" i="1" s="1"/>
  <c r="L9" i="1" s="1"/>
  <c r="H12" i="1"/>
  <c r="I12" i="1"/>
  <c r="J12" i="1" s="1"/>
  <c r="K12" i="1" s="1"/>
  <c r="L12" i="1" s="1"/>
  <c r="H10" i="1"/>
  <c r="I10" i="1"/>
  <c r="J10" i="1" s="1"/>
  <c r="K10" i="1" s="1"/>
  <c r="L10" i="1" s="1"/>
  <c r="H13" i="1"/>
  <c r="I13" i="1"/>
  <c r="J13" i="1" s="1"/>
  <c r="K13" i="1" s="1"/>
  <c r="L13" i="1" s="1"/>
  <c r="H8" i="1"/>
  <c r="I8" i="1"/>
  <c r="J8" i="1" s="1"/>
  <c r="K8" i="1" s="1"/>
  <c r="L8" i="1" s="1"/>
  <c r="H14" i="1"/>
  <c r="I14" i="1"/>
  <c r="J14" i="1" s="1"/>
  <c r="K14" i="1" s="1"/>
  <c r="L14" i="1" s="1"/>
  <c r="H17" i="1"/>
  <c r="I17" i="1"/>
  <c r="J17" i="1" s="1"/>
  <c r="K17" i="1" s="1"/>
  <c r="L17" i="1" s="1"/>
  <c r="H19" i="1"/>
  <c r="I19" i="1"/>
  <c r="J19" i="1" s="1"/>
  <c r="K19" i="1" s="1"/>
  <c r="L19" i="1" s="1"/>
  <c r="H16" i="1"/>
  <c r="I16" i="1"/>
  <c r="J16" i="1" s="1"/>
  <c r="K16" i="1" s="1"/>
  <c r="L16" i="1" s="1"/>
  <c r="H18" i="1"/>
  <c r="I18" i="1"/>
  <c r="J18" i="1" s="1"/>
  <c r="K18" i="1" s="1"/>
  <c r="L18" i="1" s="1"/>
  <c r="H20" i="1"/>
  <c r="I20" i="1"/>
  <c r="J20" i="1" s="1"/>
  <c r="K20" i="1" s="1"/>
  <c r="L20" i="1" s="1"/>
  <c r="H21" i="1"/>
  <c r="I21" i="1"/>
  <c r="J21" i="1" s="1"/>
  <c r="K21" i="1" s="1"/>
  <c r="L21" i="1" s="1"/>
  <c r="H22" i="1"/>
  <c r="I22" i="1"/>
  <c r="J22" i="1" s="1"/>
  <c r="K22" i="1" s="1"/>
  <c r="L22" i="1" s="1"/>
  <c r="H24" i="1"/>
  <c r="I24" i="1"/>
  <c r="J24" i="1" s="1"/>
  <c r="K24" i="1" s="1"/>
  <c r="L24" i="1" s="1"/>
  <c r="M53" i="1" l="1"/>
  <c r="N53" i="1" s="1"/>
  <c r="O53" i="1" s="1"/>
  <c r="P53" i="1" s="1"/>
  <c r="M57" i="1"/>
  <c r="N57" i="1" s="1"/>
  <c r="O57" i="1" s="1"/>
  <c r="P57" i="1" s="1"/>
  <c r="M60" i="1"/>
  <c r="N60" i="1" s="1"/>
  <c r="O60" i="1" s="1"/>
  <c r="P60" i="1" s="1"/>
  <c r="M62" i="1"/>
  <c r="N62" i="1" s="1"/>
  <c r="O62" i="1" s="1"/>
  <c r="P62" i="1" s="1"/>
  <c r="M59" i="1"/>
  <c r="N59" i="1" s="1"/>
  <c r="O59" i="1" s="1"/>
  <c r="P59" i="1" s="1"/>
  <c r="M54" i="1"/>
  <c r="N54" i="1" s="1"/>
  <c r="O54" i="1" s="1"/>
  <c r="P54" i="1" s="1"/>
  <c r="M52" i="1"/>
  <c r="N52" i="1" s="1"/>
  <c r="O52" i="1" s="1"/>
  <c r="P52" i="1" s="1"/>
  <c r="M58" i="1"/>
  <c r="N58" i="1" s="1"/>
  <c r="O58" i="1" s="1"/>
  <c r="P58" i="1" s="1"/>
  <c r="M61" i="1"/>
  <c r="N61" i="1" s="1"/>
  <c r="O61" i="1" s="1"/>
  <c r="P61" i="1" s="1"/>
  <c r="M55" i="1"/>
  <c r="N55" i="1" s="1"/>
  <c r="O55" i="1" s="1"/>
  <c r="P55" i="1" s="1"/>
  <c r="M56" i="1"/>
  <c r="N56" i="1" s="1"/>
  <c r="O56" i="1" s="1"/>
  <c r="P56" i="1" s="1"/>
  <c r="M49" i="1"/>
  <c r="N49" i="1" s="1"/>
  <c r="O49" i="1" s="1"/>
  <c r="P49" i="1" s="1"/>
  <c r="M44" i="1"/>
  <c r="N44" i="1" s="1"/>
  <c r="O44" i="1" s="1"/>
  <c r="P44" i="1" s="1"/>
  <c r="M47" i="1"/>
  <c r="N47" i="1" s="1"/>
  <c r="O47" i="1" s="1"/>
  <c r="P47" i="1" s="1"/>
  <c r="M43" i="1"/>
  <c r="N43" i="1" s="1"/>
  <c r="O43" i="1" s="1"/>
  <c r="P43" i="1" s="1"/>
  <c r="M50" i="1"/>
  <c r="N50" i="1" s="1"/>
  <c r="O50" i="1" s="1"/>
  <c r="P50" i="1" s="1"/>
  <c r="M42" i="1"/>
  <c r="N42" i="1" s="1"/>
  <c r="O42" i="1" s="1"/>
  <c r="P42" i="1" s="1"/>
  <c r="M48" i="1"/>
  <c r="N48" i="1" s="1"/>
  <c r="O48" i="1" s="1"/>
  <c r="P48" i="1" s="1"/>
  <c r="M45" i="1"/>
  <c r="N45" i="1" s="1"/>
  <c r="O45" i="1" s="1"/>
  <c r="P45" i="1" s="1"/>
  <c r="M46" i="1"/>
  <c r="N46" i="1" s="1"/>
  <c r="O46" i="1" s="1"/>
  <c r="P46" i="1" s="1"/>
  <c r="M32" i="1"/>
  <c r="N32" i="1" s="1"/>
  <c r="O32" i="1" s="1"/>
  <c r="P32" i="1" s="1"/>
  <c r="M36" i="1"/>
  <c r="N36" i="1" s="1"/>
  <c r="O36" i="1" s="1"/>
  <c r="P36" i="1" s="1"/>
  <c r="M38" i="1"/>
  <c r="N38" i="1" s="1"/>
  <c r="O38" i="1" s="1"/>
  <c r="P38" i="1" s="1"/>
  <c r="M33" i="1"/>
  <c r="N33" i="1" s="1"/>
  <c r="O33" i="1" s="1"/>
  <c r="P33" i="1" s="1"/>
  <c r="M39" i="1"/>
  <c r="N39" i="1" s="1"/>
  <c r="O39" i="1" s="1"/>
  <c r="P39" i="1" s="1"/>
  <c r="M37" i="1"/>
  <c r="N37" i="1" s="1"/>
  <c r="O37" i="1" s="1"/>
  <c r="P37" i="1" s="1"/>
  <c r="M35" i="1"/>
  <c r="N35" i="1" s="1"/>
  <c r="O35" i="1" s="1"/>
  <c r="P35" i="1" s="1"/>
  <c r="M34" i="1"/>
  <c r="N34" i="1" s="1"/>
  <c r="O34" i="1" s="1"/>
  <c r="P34" i="1" s="1"/>
  <c r="M40" i="1"/>
  <c r="N40" i="1" s="1"/>
  <c r="O40" i="1" s="1"/>
  <c r="P40" i="1" s="1"/>
  <c r="M29" i="1"/>
  <c r="N29" i="1" s="1"/>
  <c r="O29" i="1" s="1"/>
  <c r="P29" i="1" s="1"/>
  <c r="M26" i="1"/>
  <c r="N26" i="1" s="1"/>
  <c r="O26" i="1" s="1"/>
  <c r="P26" i="1" s="1"/>
  <c r="M28" i="1"/>
  <c r="N28" i="1" s="1"/>
  <c r="O28" i="1" s="1"/>
  <c r="P28" i="1" s="1"/>
  <c r="M25" i="1"/>
  <c r="N25" i="1" s="1"/>
  <c r="O25" i="1" s="1"/>
  <c r="P25" i="1" s="1"/>
  <c r="M27" i="1"/>
  <c r="N27" i="1" s="1"/>
  <c r="O27" i="1" s="1"/>
  <c r="P27" i="1" s="1"/>
  <c r="M30" i="1"/>
  <c r="N30" i="1" s="1"/>
  <c r="O30" i="1" s="1"/>
  <c r="P30" i="1" s="1"/>
  <c r="M24" i="1"/>
  <c r="N24" i="1" s="1"/>
  <c r="O24" i="1" s="1"/>
  <c r="P24" i="1" s="1"/>
  <c r="M21" i="1"/>
  <c r="N21" i="1" s="1"/>
  <c r="O21" i="1" s="1"/>
  <c r="P21" i="1" s="1"/>
  <c r="M11" i="1"/>
  <c r="N11" i="1" s="1"/>
  <c r="O11" i="1" s="1"/>
  <c r="P11" i="1" s="1"/>
  <c r="M10" i="1"/>
  <c r="N10" i="1" s="1"/>
  <c r="O10" i="1" s="1"/>
  <c r="P10" i="1" s="1"/>
  <c r="M12" i="1"/>
  <c r="N12" i="1" s="1"/>
  <c r="O12" i="1" s="1"/>
  <c r="P12" i="1" s="1"/>
  <c r="M8" i="1"/>
  <c r="N8" i="1" s="1"/>
  <c r="O8" i="1" s="1"/>
  <c r="P8" i="1" s="1"/>
  <c r="M9" i="1"/>
  <c r="N9" i="1" s="1"/>
  <c r="O9" i="1" s="1"/>
  <c r="P9" i="1" s="1"/>
  <c r="M13" i="1"/>
  <c r="N13" i="1" s="1"/>
  <c r="O13" i="1" s="1"/>
  <c r="P13" i="1" s="1"/>
  <c r="M14" i="1"/>
  <c r="N14" i="1" s="1"/>
  <c r="O14" i="1" s="1"/>
  <c r="P14" i="1" s="1"/>
  <c r="M16" i="1"/>
  <c r="N16" i="1" s="1"/>
  <c r="O16" i="1" s="1"/>
  <c r="P16" i="1" s="1"/>
  <c r="M20" i="1"/>
  <c r="N20" i="1" s="1"/>
  <c r="O20" i="1" s="1"/>
  <c r="P20" i="1" s="1"/>
  <c r="M19" i="1"/>
  <c r="N19" i="1" s="1"/>
  <c r="O19" i="1" s="1"/>
  <c r="P19" i="1" s="1"/>
  <c r="M18" i="1"/>
  <c r="N18" i="1" s="1"/>
  <c r="O18" i="1" s="1"/>
  <c r="P18" i="1" s="1"/>
  <c r="M22" i="1"/>
  <c r="N22" i="1" s="1"/>
  <c r="O22" i="1" s="1"/>
  <c r="P22" i="1" s="1"/>
  <c r="M17" i="1"/>
  <c r="N17" i="1" s="1"/>
  <c r="O17" i="1" s="1"/>
  <c r="P17" i="1" s="1"/>
  <c r="Q49" i="1" l="1"/>
  <c r="R49" i="1" s="1"/>
  <c r="S49" i="1" s="1"/>
  <c r="Q55" i="1"/>
  <c r="R55" i="1" s="1"/>
  <c r="S55" i="1" s="1"/>
  <c r="Q52" i="1"/>
  <c r="R52" i="1" s="1"/>
  <c r="S52" i="1" s="1"/>
  <c r="Q60" i="1"/>
  <c r="R60" i="1" s="1"/>
  <c r="S60" i="1" s="1"/>
  <c r="Q61" i="1"/>
  <c r="R61" i="1" s="1"/>
  <c r="S61" i="1" s="1"/>
  <c r="Q57" i="1"/>
  <c r="R57" i="1" s="1"/>
  <c r="S57" i="1" s="1"/>
  <c r="Q58" i="1"/>
  <c r="R58" i="1" s="1"/>
  <c r="S58" i="1" s="1"/>
  <c r="Q54" i="1"/>
  <c r="R54" i="1" s="1"/>
  <c r="S54" i="1" s="1"/>
  <c r="Q53" i="1"/>
  <c r="R53" i="1" s="1"/>
  <c r="S53" i="1" s="1"/>
  <c r="Q59" i="1"/>
  <c r="R59" i="1" s="1"/>
  <c r="S59" i="1" s="1"/>
  <c r="Q62" i="1"/>
  <c r="R62" i="1" s="1"/>
  <c r="S62" i="1" s="1"/>
  <c r="Q56" i="1"/>
  <c r="R56" i="1" s="1"/>
  <c r="S56" i="1" s="1"/>
  <c r="Q46" i="1"/>
  <c r="R46" i="1" s="1"/>
  <c r="S46" i="1" s="1"/>
  <c r="Q42" i="1"/>
  <c r="R42" i="1" s="1"/>
  <c r="S42" i="1" s="1"/>
  <c r="Q43" i="1"/>
  <c r="R43" i="1" s="1"/>
  <c r="S43" i="1" s="1"/>
  <c r="Q44" i="1"/>
  <c r="R44" i="1" s="1"/>
  <c r="S44" i="1" s="1"/>
  <c r="Q48" i="1"/>
  <c r="R48" i="1" s="1"/>
  <c r="S48" i="1" s="1"/>
  <c r="Q50" i="1"/>
  <c r="R50" i="1" s="1"/>
  <c r="S50" i="1" s="1"/>
  <c r="Q47" i="1"/>
  <c r="R47" i="1" s="1"/>
  <c r="S47" i="1" s="1"/>
  <c r="Q45" i="1"/>
  <c r="R45" i="1" s="1"/>
  <c r="S45" i="1" s="1"/>
  <c r="Q39" i="1"/>
  <c r="R39" i="1" s="1"/>
  <c r="S39" i="1" s="1"/>
  <c r="Q36" i="1"/>
  <c r="R36" i="1" s="1"/>
  <c r="S36" i="1" s="1"/>
  <c r="Q40" i="1"/>
  <c r="R40" i="1" s="1"/>
  <c r="S40" i="1" s="1"/>
  <c r="Q33" i="1"/>
  <c r="R33" i="1" s="1"/>
  <c r="S33" i="1" s="1"/>
  <c r="Q37" i="1"/>
  <c r="R37" i="1" s="1"/>
  <c r="S37" i="1" s="1"/>
  <c r="Q38" i="1"/>
  <c r="R38" i="1" s="1"/>
  <c r="S38" i="1" s="1"/>
  <c r="Q35" i="1"/>
  <c r="R35" i="1" s="1"/>
  <c r="S35" i="1" s="1"/>
  <c r="Q34" i="1"/>
  <c r="R34" i="1" s="1"/>
  <c r="S34" i="1" s="1"/>
  <c r="Q32" i="1"/>
  <c r="R32" i="1" s="1"/>
  <c r="S32" i="1" s="1"/>
  <c r="Q29" i="1"/>
  <c r="R29" i="1" s="1"/>
  <c r="S29" i="1" s="1"/>
  <c r="Q26" i="1"/>
  <c r="R26" i="1" s="1"/>
  <c r="S26" i="1" s="1"/>
  <c r="Q28" i="1"/>
  <c r="R28" i="1" s="1"/>
  <c r="S28" i="1" s="1"/>
  <c r="Q25" i="1"/>
  <c r="R25" i="1" s="1"/>
  <c r="S25" i="1" s="1"/>
  <c r="Q27" i="1"/>
  <c r="R27" i="1" s="1"/>
  <c r="S27" i="1" s="1"/>
  <c r="Q30" i="1"/>
  <c r="R30" i="1" s="1"/>
  <c r="S30" i="1" s="1"/>
  <c r="Q24" i="1"/>
  <c r="R24" i="1" s="1"/>
  <c r="S24" i="1" s="1"/>
  <c r="Q17" i="1"/>
  <c r="R17" i="1" s="1"/>
  <c r="S17" i="1" s="1"/>
  <c r="Q14" i="1"/>
  <c r="R14" i="1" s="1"/>
  <c r="S14" i="1" s="1"/>
  <c r="Q22" i="1"/>
  <c r="R22" i="1" s="1"/>
  <c r="S22" i="1" s="1"/>
  <c r="Q18" i="1"/>
  <c r="R18" i="1" s="1"/>
  <c r="S18" i="1" s="1"/>
  <c r="Q19" i="1"/>
  <c r="R19" i="1" s="1"/>
  <c r="S19" i="1" s="1"/>
  <c r="Q13" i="1"/>
  <c r="R13" i="1" s="1"/>
  <c r="S13" i="1" s="1"/>
  <c r="Q8" i="1"/>
  <c r="R8" i="1" s="1"/>
  <c r="S8" i="1" s="1"/>
  <c r="Q16" i="1"/>
  <c r="R16" i="1" s="1"/>
  <c r="S16" i="1" s="1"/>
  <c r="Q9" i="1"/>
  <c r="R9" i="1" s="1"/>
  <c r="S9" i="1" s="1"/>
  <c r="Q20" i="1"/>
  <c r="R20" i="1" s="1"/>
  <c r="S20" i="1" s="1"/>
  <c r="Q11" i="1"/>
  <c r="R11" i="1" s="1"/>
  <c r="S11" i="1" s="1"/>
  <c r="Q12" i="1"/>
  <c r="R12" i="1" s="1"/>
  <c r="S12" i="1" s="1"/>
  <c r="Q10" i="1"/>
  <c r="R10" i="1" s="1"/>
  <c r="S10" i="1" s="1"/>
  <c r="Q21" i="1"/>
  <c r="R21" i="1" s="1"/>
  <c r="S21" i="1" s="1"/>
</calcChain>
</file>

<file path=xl/sharedStrings.xml><?xml version="1.0" encoding="utf-8"?>
<sst xmlns="http://schemas.openxmlformats.org/spreadsheetml/2006/main" count="119" uniqueCount="70">
  <si>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</si>
  <si>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</si>
  <si>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</si>
  <si>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</si>
  <si>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</si>
  <si>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</si>
  <si>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</si>
  <si>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</si>
  <si>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</si>
  <si>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</si>
  <si>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</si>
  <si>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</si>
  <si>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</si>
  <si>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</si>
  <si>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</si>
  <si>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</si>
  <si>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</si>
  <si>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</si>
  <si>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</si>
  <si>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Oakbank</t>
  </si>
  <si>
    <t xml:space="preserve">A Midnight Shadow   </t>
  </si>
  <si>
    <t xml:space="preserve">Cassies Girl        </t>
  </si>
  <si>
    <t xml:space="preserve">Chantilly Lass      </t>
  </si>
  <si>
    <t xml:space="preserve">Cityofchurches      </t>
  </si>
  <si>
    <t xml:space="preserve">Frusciante          </t>
  </si>
  <si>
    <t xml:space="preserve">Lady Nelson         </t>
  </si>
  <si>
    <t xml:space="preserve">Adore Her Boots     </t>
  </si>
  <si>
    <t xml:space="preserve">Havaduel            </t>
  </si>
  <si>
    <t xml:space="preserve">Native Blue         </t>
  </si>
  <si>
    <t xml:space="preserve">Swankytoff          </t>
  </si>
  <si>
    <t xml:space="preserve">Blue Bear           </t>
  </si>
  <si>
    <t xml:space="preserve">Kates Rebel         </t>
  </si>
  <si>
    <t xml:space="preserve">Im Bulletproof      </t>
  </si>
  <si>
    <t xml:space="preserve">Hotfootit           </t>
  </si>
  <si>
    <t xml:space="preserve">King Of Avalon      </t>
  </si>
  <si>
    <t xml:space="preserve">Magus Man           </t>
  </si>
  <si>
    <t xml:space="preserve">Order Is Restored   </t>
  </si>
  <si>
    <t xml:space="preserve">Chromatica          </t>
  </si>
  <si>
    <t xml:space="preserve">Leftrightgoodnite   </t>
  </si>
  <si>
    <t xml:space="preserve">Table Of Dreams     </t>
  </si>
  <si>
    <t xml:space="preserve">Aesculus            </t>
  </si>
  <si>
    <t xml:space="preserve">Turf Tapper         </t>
  </si>
  <si>
    <t xml:space="preserve">Chevite             </t>
  </si>
  <si>
    <t xml:space="preserve">Final Chance        </t>
  </si>
  <si>
    <t xml:space="preserve">Riched              </t>
  </si>
  <si>
    <t xml:space="preserve">Unicorny            </t>
  </si>
  <si>
    <t xml:space="preserve">Wild Tycoon         </t>
  </si>
  <si>
    <t xml:space="preserve">Valley Rattler      </t>
  </si>
  <si>
    <t xml:space="preserve">Zeduki              </t>
  </si>
  <si>
    <t xml:space="preserve">Little Wonder       </t>
  </si>
  <si>
    <t xml:space="preserve">Yardstick           </t>
  </si>
  <si>
    <t xml:space="preserve">Plaisir             </t>
  </si>
  <si>
    <t xml:space="preserve">Equal Balance       </t>
  </si>
  <si>
    <t xml:space="preserve">Pretentious Lass    </t>
  </si>
  <si>
    <t xml:space="preserve">Southern Magnolia   </t>
  </si>
  <si>
    <t xml:space="preserve">Sacred Kiwi         </t>
  </si>
  <si>
    <t xml:space="preserve">Bignota             </t>
  </si>
  <si>
    <t xml:space="preserve">Pollyanna           </t>
  </si>
  <si>
    <t xml:space="preserve">Grey Vitality       </t>
  </si>
  <si>
    <t xml:space="preserve">Angry Ant           </t>
  </si>
  <si>
    <t xml:space="preserve">Field Of Steel      </t>
  </si>
  <si>
    <t xml:space="preserve">Hot Sparky          </t>
  </si>
  <si>
    <t xml:space="preserve">Not A Single Bid    </t>
  </si>
  <si>
    <t xml:space="preserve">All Clubs           </t>
  </si>
  <si>
    <t xml:space="preserve">Apache Fox          </t>
  </si>
  <si>
    <t xml:space="preserve">Balcrest Belle      </t>
  </si>
  <si>
    <t xml:space="preserve">Grenado             </t>
  </si>
  <si>
    <t xml:space="preserve">Self Sufficient     </t>
  </si>
  <si>
    <t xml:space="preserve">Sugar Glider        </t>
  </si>
  <si>
    <t xml:space="preserve">Utah Joe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</si>
</sst>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53340</xdr:colOff>
      <xdr:row>5</xdr:row>
      <xdr:rowOff>124693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8B604B-6A93-AABE-9465-BA0DD87E0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31280" cy="1039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62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AC10" sqref="AC10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15.6640625" style="9" bestFit="1" customWidth="1"/>
    <col min="4" max="4" width="5.88671875" style="9" bestFit="1" customWidth="1"/>
    <col min="5" max="5" width="5.6640625" style="9" bestFit="1" customWidth="1"/>
    <col min="6" max="6" width="25.33203125" style="9" bestFit="1" customWidth="1"/>
    <col min="7" max="7" width="11.6640625" style="10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3" style="12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3</v>
      </c>
      <c r="B8" s="5">
        <v>0.66319444444444442</v>
      </c>
      <c r="C8" s="1" t="s">
        <v>19</v>
      </c>
      <c r="D8" s="1">
        <v>1</v>
      </c>
      <c r="E8" s="1">
        <v>6</v>
      </c>
      <c r="F8" s="1" t="s">
        <v>25</v>
      </c>
      <c r="G8" s="1">
        <v>74.64</v>
      </c>
      <c r="H8" s="1">
        <f>1+COUNTIFS(A:A,A8,G:G,"&gt;"&amp;G8)</f>
        <v>1</v>
      </c>
      <c r="I8" s="2">
        <f>AVERAGEIF(A:A,A8,G:G)</f>
        <v>49.280000000000008</v>
      </c>
      <c r="J8" s="2">
        <f t="shared" ref="J8:J14" si="0">G8-I8</f>
        <v>25.359999999999992</v>
      </c>
      <c r="K8" s="2">
        <f t="shared" ref="K8:K14" si="1">90+J8</f>
        <v>115.35999999999999</v>
      </c>
      <c r="L8" s="2">
        <f t="shared" ref="L8:L14" si="2">EXP(0.06*K8)</f>
        <v>1013.9410029871168</v>
      </c>
      <c r="M8" s="2">
        <f>SUMIF(A:A,A8,L:L)</f>
        <v>2114.3998900863044</v>
      </c>
      <c r="N8" s="3">
        <f t="shared" ref="N8:N14" si="3">L8/M8</f>
        <v>0.47954079440749986</v>
      </c>
      <c r="O8" s="6">
        <f t="shared" ref="O8:O14" si="4">1/N8</f>
        <v>2.0853283217240306</v>
      </c>
      <c r="P8" s="3">
        <f t="shared" ref="P8:P14" si="5">IF(O8&gt;21,"",N8)</f>
        <v>0.47954079440749986</v>
      </c>
      <c r="Q8" s="3">
        <f>IF(ISNUMBER(P8),SUMIF(A:A,A8,P:P),"")</f>
        <v>0.95282665692574819</v>
      </c>
      <c r="R8" s="3">
        <f t="shared" ref="R8:R14" si="6">IFERROR(P8*(1/Q8),"")</f>
        <v>0.50328230315755063</v>
      </c>
      <c r="S8" s="7">
        <f t="shared" ref="S8:S14" si="7">IFERROR(1/R8,"")</f>
        <v>1.9869564133808888</v>
      </c>
    </row>
    <row r="9" spans="1:19" x14ac:dyDescent="0.3">
      <c r="A9" s="1">
        <v>3</v>
      </c>
      <c r="B9" s="5">
        <v>0.66319444444444442</v>
      </c>
      <c r="C9" s="1" t="s">
        <v>19</v>
      </c>
      <c r="D9" s="1">
        <v>1</v>
      </c>
      <c r="E9" s="1">
        <v>2</v>
      </c>
      <c r="F9" s="1" t="s">
        <v>21</v>
      </c>
      <c r="G9" s="1">
        <v>55.84</v>
      </c>
      <c r="H9" s="1">
        <f>1+COUNTIFS(A:A,A9,G:G,"&gt;"&amp;G9)</f>
        <v>2</v>
      </c>
      <c r="I9" s="2">
        <f>AVERAGEIF(A:A,A9,G:G)</f>
        <v>49.280000000000008</v>
      </c>
      <c r="J9" s="2">
        <f t="shared" si="0"/>
        <v>6.5599999999999952</v>
      </c>
      <c r="K9" s="2">
        <f t="shared" si="1"/>
        <v>96.56</v>
      </c>
      <c r="L9" s="2">
        <f t="shared" si="2"/>
        <v>328.19239285326586</v>
      </c>
      <c r="M9" s="2">
        <f>SUMIF(A:A,A9,L:L)</f>
        <v>2114.3998900863044</v>
      </c>
      <c r="N9" s="3">
        <f t="shared" si="3"/>
        <v>0.15521774967547405</v>
      </c>
      <c r="O9" s="6">
        <f t="shared" si="4"/>
        <v>6.442562156008437</v>
      </c>
      <c r="P9" s="3">
        <f t="shared" si="5"/>
        <v>0.15521774967547405</v>
      </c>
      <c r="Q9" s="3">
        <f>IF(ISNUMBER(P9),SUMIF(A:A,A9,P:P),"")</f>
        <v>0.95282665692574819</v>
      </c>
      <c r="R9" s="3">
        <f t="shared" si="6"/>
        <v>0.1629024005019728</v>
      </c>
      <c r="S9" s="7">
        <f t="shared" si="7"/>
        <v>6.1386449611458591</v>
      </c>
    </row>
    <row r="10" spans="1:19" x14ac:dyDescent="0.3">
      <c r="A10" s="1">
        <v>3</v>
      </c>
      <c r="B10" s="5">
        <v>0.66319444444444442</v>
      </c>
      <c r="C10" s="1" t="s">
        <v>19</v>
      </c>
      <c r="D10" s="1">
        <v>1</v>
      </c>
      <c r="E10" s="1">
        <v>4</v>
      </c>
      <c r="F10" s="1" t="s">
        <v>23</v>
      </c>
      <c r="G10" s="1">
        <v>45.99</v>
      </c>
      <c r="H10" s="1">
        <f>1+COUNTIFS(A:A,A10,G:G,"&gt;"&amp;G10)</f>
        <v>3</v>
      </c>
      <c r="I10" s="2">
        <f>AVERAGEIF(A:A,A10,G:G)</f>
        <v>49.280000000000008</v>
      </c>
      <c r="J10" s="2">
        <f t="shared" si="0"/>
        <v>-3.2900000000000063</v>
      </c>
      <c r="K10" s="2">
        <f t="shared" si="1"/>
        <v>86.71</v>
      </c>
      <c r="L10" s="2">
        <f t="shared" si="2"/>
        <v>181.74416293555618</v>
      </c>
      <c r="M10" s="2">
        <f>SUMIF(A:A,A10,L:L)</f>
        <v>2114.3998900863044</v>
      </c>
      <c r="N10" s="3">
        <f t="shared" si="3"/>
        <v>8.5955435292865937E-2</v>
      </c>
      <c r="O10" s="6">
        <f t="shared" si="4"/>
        <v>11.633935615506065</v>
      </c>
      <c r="P10" s="3">
        <f t="shared" si="5"/>
        <v>8.5955435292865937E-2</v>
      </c>
      <c r="Q10" s="3">
        <f>IF(ISNUMBER(P10),SUMIF(A:A,A10,P:P),"")</f>
        <v>0.95282665692574819</v>
      </c>
      <c r="R10" s="3">
        <f t="shared" si="6"/>
        <v>9.0210989237220998E-2</v>
      </c>
      <c r="S10" s="7">
        <f t="shared" si="7"/>
        <v>11.085123979412041</v>
      </c>
    </row>
    <row r="11" spans="1:19" x14ac:dyDescent="0.3">
      <c r="A11" s="1">
        <v>3</v>
      </c>
      <c r="B11" s="5">
        <v>0.66319444444444442</v>
      </c>
      <c r="C11" s="1" t="s">
        <v>19</v>
      </c>
      <c r="D11" s="1">
        <v>1</v>
      </c>
      <c r="E11" s="1">
        <v>1</v>
      </c>
      <c r="F11" s="1" t="s">
        <v>20</v>
      </c>
      <c r="G11" s="1">
        <v>45.71</v>
      </c>
      <c r="H11" s="1">
        <f>1+COUNTIFS(A:A,A11,G:G,"&gt;"&amp;G11)</f>
        <v>4</v>
      </c>
      <c r="I11" s="2">
        <f>AVERAGEIF(A:A,A11,G:G)</f>
        <v>49.280000000000008</v>
      </c>
      <c r="J11" s="2">
        <f t="shared" si="0"/>
        <v>-3.5700000000000074</v>
      </c>
      <c r="K11" s="2">
        <f t="shared" si="1"/>
        <v>86.429999999999993</v>
      </c>
      <c r="L11" s="2">
        <f t="shared" si="2"/>
        <v>178.71636570840272</v>
      </c>
      <c r="M11" s="2">
        <f>SUMIF(A:A,A11,L:L)</f>
        <v>2114.3998900863044</v>
      </c>
      <c r="N11" s="3">
        <f t="shared" si="3"/>
        <v>8.4523446367142957E-2</v>
      </c>
      <c r="O11" s="6">
        <f t="shared" si="4"/>
        <v>11.831036747558993</v>
      </c>
      <c r="P11" s="3">
        <f t="shared" si="5"/>
        <v>8.4523446367142957E-2</v>
      </c>
      <c r="Q11" s="3">
        <f>IF(ISNUMBER(P11),SUMIF(A:A,A11,P:P),"")</f>
        <v>0.95282665692574819</v>
      </c>
      <c r="R11" s="3">
        <f t="shared" si="6"/>
        <v>8.8708104200037816E-2</v>
      </c>
      <c r="S11" s="7">
        <f t="shared" si="7"/>
        <v>11.272927192142312</v>
      </c>
    </row>
    <row r="12" spans="1:19" x14ac:dyDescent="0.3">
      <c r="A12" s="1">
        <v>3</v>
      </c>
      <c r="B12" s="5">
        <v>0.66319444444444442</v>
      </c>
      <c r="C12" s="1" t="s">
        <v>19</v>
      </c>
      <c r="D12" s="1">
        <v>1</v>
      </c>
      <c r="E12" s="1">
        <v>3</v>
      </c>
      <c r="F12" s="1" t="s">
        <v>22</v>
      </c>
      <c r="G12" s="1">
        <v>44.72</v>
      </c>
      <c r="H12" s="1">
        <f>1+COUNTIFS(A:A,A12,G:G,"&gt;"&amp;G12)</f>
        <v>5</v>
      </c>
      <c r="I12" s="2">
        <f>AVERAGEIF(A:A,A12,G:G)</f>
        <v>49.280000000000008</v>
      </c>
      <c r="J12" s="2">
        <f t="shared" si="0"/>
        <v>-4.5600000000000094</v>
      </c>
      <c r="K12" s="2">
        <f t="shared" si="1"/>
        <v>85.44</v>
      </c>
      <c r="L12" s="2">
        <f t="shared" si="2"/>
        <v>168.40975033775533</v>
      </c>
      <c r="M12" s="2">
        <f>SUMIF(A:A,A12,L:L)</f>
        <v>2114.3998900863044</v>
      </c>
      <c r="N12" s="3">
        <f t="shared" si="3"/>
        <v>7.9648959086391774E-2</v>
      </c>
      <c r="O12" s="6">
        <f t="shared" si="4"/>
        <v>12.555091886578747</v>
      </c>
      <c r="P12" s="3">
        <f t="shared" si="5"/>
        <v>7.9648959086391774E-2</v>
      </c>
      <c r="Q12" s="3">
        <f>IF(ISNUMBER(P12),SUMIF(A:A,A12,P:P),"")</f>
        <v>0.95282665692574819</v>
      </c>
      <c r="R12" s="3">
        <f t="shared" si="6"/>
        <v>8.3592286705512123E-2</v>
      </c>
      <c r="S12" s="7">
        <f t="shared" si="7"/>
        <v>11.962826229684412</v>
      </c>
    </row>
    <row r="13" spans="1:19" x14ac:dyDescent="0.3">
      <c r="A13" s="1">
        <v>3</v>
      </c>
      <c r="B13" s="5">
        <v>0.66319444444444442</v>
      </c>
      <c r="C13" s="1" t="s">
        <v>19</v>
      </c>
      <c r="D13" s="1">
        <v>1</v>
      </c>
      <c r="E13" s="1">
        <v>5</v>
      </c>
      <c r="F13" s="1" t="s">
        <v>24</v>
      </c>
      <c r="G13" s="1">
        <v>42.07</v>
      </c>
      <c r="H13" s="1">
        <f>1+COUNTIFS(A:A,A13,G:G,"&gt;"&amp;G13)</f>
        <v>6</v>
      </c>
      <c r="I13" s="2">
        <f>AVERAGEIF(A:A,A13,G:G)</f>
        <v>49.280000000000008</v>
      </c>
      <c r="J13" s="2">
        <f t="shared" si="0"/>
        <v>-7.210000000000008</v>
      </c>
      <c r="K13" s="2">
        <f t="shared" si="1"/>
        <v>82.789999999999992</v>
      </c>
      <c r="L13" s="2">
        <f t="shared" si="2"/>
        <v>143.65290385300577</v>
      </c>
      <c r="M13" s="2">
        <f>SUMIF(A:A,A13,L:L)</f>
        <v>2114.3998900863044</v>
      </c>
      <c r="N13" s="3">
        <f t="shared" si="3"/>
        <v>6.7940272096373516E-2</v>
      </c>
      <c r="O13" s="6">
        <f t="shared" si="4"/>
        <v>14.718810642699465</v>
      </c>
      <c r="P13" s="3">
        <f t="shared" si="5"/>
        <v>6.7940272096373516E-2</v>
      </c>
      <c r="Q13" s="3">
        <f>IF(ISNUMBER(P13),SUMIF(A:A,A13,P:P),"")</f>
        <v>0.95282665692574819</v>
      </c>
      <c r="R13" s="3">
        <f t="shared" si="6"/>
        <v>7.1303916197705583E-2</v>
      </c>
      <c r="S13" s="7">
        <f t="shared" si="7"/>
        <v>14.024475138606455</v>
      </c>
    </row>
    <row r="14" spans="1:19" x14ac:dyDescent="0.3">
      <c r="A14" s="1">
        <v>3</v>
      </c>
      <c r="B14" s="5">
        <v>0.66319444444444442</v>
      </c>
      <c r="C14" s="1" t="s">
        <v>19</v>
      </c>
      <c r="D14" s="1">
        <v>1</v>
      </c>
      <c r="E14" s="1">
        <v>8</v>
      </c>
      <c r="F14" s="1" t="s">
        <v>26</v>
      </c>
      <c r="G14" s="1">
        <v>35.99</v>
      </c>
      <c r="H14" s="1">
        <f>1+COUNTIFS(A:A,A14,G:G,"&gt;"&amp;G14)</f>
        <v>7</v>
      </c>
      <c r="I14" s="2">
        <f>AVERAGEIF(A:A,A14,G:G)</f>
        <v>49.280000000000008</v>
      </c>
      <c r="J14" s="2">
        <f t="shared" si="0"/>
        <v>-13.290000000000006</v>
      </c>
      <c r="K14" s="2">
        <f t="shared" si="1"/>
        <v>76.709999999999994</v>
      </c>
      <c r="L14" s="2">
        <f t="shared" si="2"/>
        <v>99.74331141120193</v>
      </c>
      <c r="M14" s="2">
        <f>SUMIF(A:A,A14,L:L)</f>
        <v>2114.3998900863044</v>
      </c>
      <c r="N14" s="3">
        <f t="shared" si="3"/>
        <v>4.7173343074251986E-2</v>
      </c>
      <c r="O14" s="6">
        <f t="shared" si="4"/>
        <v>21.198412807546326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/>
      <c r="B15" s="5"/>
      <c r="C15" s="1"/>
      <c r="D15" s="1"/>
      <c r="E15" s="1"/>
      <c r="F15" s="1"/>
      <c r="G15" s="1"/>
      <c r="H15" s="1"/>
      <c r="I15" s="2"/>
      <c r="J15" s="2"/>
      <c r="K15" s="2"/>
      <c r="L15" s="2"/>
      <c r="M15" s="2"/>
      <c r="N15" s="3"/>
      <c r="O15" s="6"/>
      <c r="P15" s="3"/>
      <c r="Q15" s="3"/>
      <c r="R15" s="3"/>
      <c r="S15" s="7"/>
    </row>
    <row r="16" spans="1:19" x14ac:dyDescent="0.3">
      <c r="A16" s="1">
        <v>10</v>
      </c>
      <c r="B16" s="5">
        <v>0.71180555555555547</v>
      </c>
      <c r="C16" s="1" t="s">
        <v>19</v>
      </c>
      <c r="D16" s="1">
        <v>3</v>
      </c>
      <c r="E16" s="1">
        <v>3</v>
      </c>
      <c r="F16" s="1" t="s">
        <v>29</v>
      </c>
      <c r="G16" s="1">
        <v>73.08</v>
      </c>
      <c r="H16" s="1">
        <f>1+COUNTIFS(A:A,A16,G:G,"&gt;"&amp;G16)</f>
        <v>1</v>
      </c>
      <c r="I16" s="2">
        <f>AVERAGEIF(A:A,A16,G:G)</f>
        <v>47.639999999999993</v>
      </c>
      <c r="J16" s="2">
        <f t="shared" ref="J16:J27" si="8">G16-I16</f>
        <v>25.440000000000005</v>
      </c>
      <c r="K16" s="2">
        <f t="shared" ref="K16:K27" si="9">90+J16</f>
        <v>115.44</v>
      </c>
      <c r="L16" s="2">
        <f t="shared" ref="L16:L27" si="10">EXP(0.06*K16)</f>
        <v>1018.8196191132186</v>
      </c>
      <c r="M16" s="2">
        <f>SUMIF(A:A,A16,L:L)</f>
        <v>2248.828927836003</v>
      </c>
      <c r="N16" s="3">
        <f t="shared" ref="N16:N27" si="11">L16/M16</f>
        <v>0.45304451863913253</v>
      </c>
      <c r="O16" s="6">
        <f t="shared" ref="O16:O27" si="12">1/N16</f>
        <v>2.2072885971644185</v>
      </c>
      <c r="P16" s="3">
        <f t="shared" ref="P16:P27" si="13">IF(O16&gt;21,"",N16)</f>
        <v>0.45304451863913253</v>
      </c>
      <c r="Q16" s="3">
        <f>IF(ISNUMBER(P16),SUMIF(A:A,A16,P:P),"")</f>
        <v>0.92499279572730086</v>
      </c>
      <c r="R16" s="3">
        <f t="shared" ref="R16:R27" si="14">IFERROR(P16*(1/Q16),"")</f>
        <v>0.48978167260525951</v>
      </c>
      <c r="S16" s="7">
        <f t="shared" ref="S16:S27" si="15">IFERROR(1/R16,"")</f>
        <v>2.0417260504681072</v>
      </c>
    </row>
    <row r="17" spans="1:19" x14ac:dyDescent="0.3">
      <c r="A17" s="1">
        <v>10</v>
      </c>
      <c r="B17" s="5">
        <v>0.71180555555555547</v>
      </c>
      <c r="C17" s="1" t="s">
        <v>19</v>
      </c>
      <c r="D17" s="1">
        <v>3</v>
      </c>
      <c r="E17" s="1">
        <v>1</v>
      </c>
      <c r="F17" s="1" t="s">
        <v>27</v>
      </c>
      <c r="G17" s="1">
        <v>55.62</v>
      </c>
      <c r="H17" s="1">
        <f>1+COUNTIFS(A:A,A17,G:G,"&gt;"&amp;G17)</f>
        <v>2</v>
      </c>
      <c r="I17" s="2">
        <f>AVERAGEIF(A:A,A17,G:G)</f>
        <v>47.639999999999993</v>
      </c>
      <c r="J17" s="2">
        <f t="shared" si="8"/>
        <v>7.980000000000004</v>
      </c>
      <c r="K17" s="2">
        <f t="shared" si="9"/>
        <v>97.98</v>
      </c>
      <c r="L17" s="2">
        <f t="shared" si="10"/>
        <v>357.38012813843784</v>
      </c>
      <c r="M17" s="2">
        <f>SUMIF(A:A,A17,L:L)</f>
        <v>2248.828927836003</v>
      </c>
      <c r="N17" s="3">
        <f t="shared" si="11"/>
        <v>0.15891832576270556</v>
      </c>
      <c r="O17" s="6">
        <f t="shared" si="12"/>
        <v>6.2925404933675484</v>
      </c>
      <c r="P17" s="3">
        <f t="shared" si="13"/>
        <v>0.15891832576270556</v>
      </c>
      <c r="Q17" s="3">
        <f>IF(ISNUMBER(P17),SUMIF(A:A,A17,P:P),"")</f>
        <v>0.92499279572730086</v>
      </c>
      <c r="R17" s="3">
        <f t="shared" si="14"/>
        <v>0.17180493350518661</v>
      </c>
      <c r="S17" s="7">
        <f t="shared" si="15"/>
        <v>5.8205546231872969</v>
      </c>
    </row>
    <row r="18" spans="1:19" x14ac:dyDescent="0.3">
      <c r="A18" s="1">
        <v>10</v>
      </c>
      <c r="B18" s="5">
        <v>0.71180555555555547</v>
      </c>
      <c r="C18" s="1" t="s">
        <v>19</v>
      </c>
      <c r="D18" s="1">
        <v>3</v>
      </c>
      <c r="E18" s="1">
        <v>5</v>
      </c>
      <c r="F18" s="1" t="s">
        <v>30</v>
      </c>
      <c r="G18" s="1">
        <v>52.96</v>
      </c>
      <c r="H18" s="1">
        <f>1+COUNTIFS(A:A,A18,G:G,"&gt;"&amp;G18)</f>
        <v>3</v>
      </c>
      <c r="I18" s="2">
        <f>AVERAGEIF(A:A,A18,G:G)</f>
        <v>47.639999999999993</v>
      </c>
      <c r="J18" s="2">
        <f t="shared" si="8"/>
        <v>5.3200000000000074</v>
      </c>
      <c r="K18" s="2">
        <f t="shared" si="9"/>
        <v>95.320000000000007</v>
      </c>
      <c r="L18" s="2">
        <f t="shared" si="10"/>
        <v>304.661096562105</v>
      </c>
      <c r="M18" s="2">
        <f>SUMIF(A:A,A18,L:L)</f>
        <v>2248.828927836003</v>
      </c>
      <c r="N18" s="3">
        <f t="shared" si="11"/>
        <v>0.13547544359244501</v>
      </c>
      <c r="O18" s="6">
        <f t="shared" si="12"/>
        <v>7.3814115199233532</v>
      </c>
      <c r="P18" s="3">
        <f t="shared" si="13"/>
        <v>0.13547544359244501</v>
      </c>
      <c r="Q18" s="3">
        <f>IF(ISNUMBER(P18),SUMIF(A:A,A18,P:P),"")</f>
        <v>0.92499279572730086</v>
      </c>
      <c r="R18" s="3">
        <f t="shared" si="14"/>
        <v>0.14646107971676012</v>
      </c>
      <c r="S18" s="7">
        <f t="shared" si="15"/>
        <v>6.8277524782276071</v>
      </c>
    </row>
    <row r="19" spans="1:19" x14ac:dyDescent="0.3">
      <c r="A19" s="1">
        <v>10</v>
      </c>
      <c r="B19" s="5">
        <v>0.71180555555555547</v>
      </c>
      <c r="C19" s="1" t="s">
        <v>19</v>
      </c>
      <c r="D19" s="1">
        <v>3</v>
      </c>
      <c r="E19" s="1">
        <v>2</v>
      </c>
      <c r="F19" s="1" t="s">
        <v>28</v>
      </c>
      <c r="G19" s="1">
        <v>51.55</v>
      </c>
      <c r="H19" s="1">
        <f>1+COUNTIFS(A:A,A19,G:G,"&gt;"&amp;G19)</f>
        <v>4</v>
      </c>
      <c r="I19" s="2">
        <f>AVERAGEIF(A:A,A19,G:G)</f>
        <v>47.639999999999993</v>
      </c>
      <c r="J19" s="2">
        <f t="shared" si="8"/>
        <v>3.9100000000000037</v>
      </c>
      <c r="K19" s="2">
        <f t="shared" si="9"/>
        <v>93.91</v>
      </c>
      <c r="L19" s="2">
        <f t="shared" si="10"/>
        <v>279.94691614520264</v>
      </c>
      <c r="M19" s="2">
        <f>SUMIF(A:A,A19,L:L)</f>
        <v>2248.828927836003</v>
      </c>
      <c r="N19" s="3">
        <f t="shared" si="11"/>
        <v>0.12448564347426337</v>
      </c>
      <c r="O19" s="6">
        <f t="shared" si="12"/>
        <v>8.0330548334012803</v>
      </c>
      <c r="P19" s="3">
        <f t="shared" si="13"/>
        <v>0.12448564347426337</v>
      </c>
      <c r="Q19" s="3">
        <f>IF(ISNUMBER(P19),SUMIF(A:A,A19,P:P),"")</f>
        <v>0.92499279572730086</v>
      </c>
      <c r="R19" s="3">
        <f t="shared" si="14"/>
        <v>0.13458012219044704</v>
      </c>
      <c r="S19" s="7">
        <f t="shared" si="15"/>
        <v>7.4305178485785577</v>
      </c>
    </row>
    <row r="20" spans="1:19" x14ac:dyDescent="0.3">
      <c r="A20" s="1">
        <v>10</v>
      </c>
      <c r="B20" s="5">
        <v>0.71180555555555547</v>
      </c>
      <c r="C20" s="1" t="s">
        <v>19</v>
      </c>
      <c r="D20" s="1">
        <v>3</v>
      </c>
      <c r="E20" s="1">
        <v>6</v>
      </c>
      <c r="F20" s="1" t="s">
        <v>31</v>
      </c>
      <c r="G20" s="1">
        <v>37.340000000000003</v>
      </c>
      <c r="H20" s="1">
        <f>1+COUNTIFS(A:A,A20,G:G,"&gt;"&amp;G20)</f>
        <v>5</v>
      </c>
      <c r="I20" s="2">
        <f>AVERAGEIF(A:A,A20,G:G)</f>
        <v>47.639999999999993</v>
      </c>
      <c r="J20" s="2">
        <f t="shared" si="8"/>
        <v>-10.29999999999999</v>
      </c>
      <c r="K20" s="2">
        <f t="shared" si="9"/>
        <v>79.700000000000017</v>
      </c>
      <c r="L20" s="2">
        <f t="shared" si="10"/>
        <v>119.34279711248891</v>
      </c>
      <c r="M20" s="2">
        <f>SUMIF(A:A,A20,L:L)</f>
        <v>2248.828927836003</v>
      </c>
      <c r="N20" s="3">
        <f t="shared" si="11"/>
        <v>5.3068864258754345E-2</v>
      </c>
      <c r="O20" s="6">
        <f t="shared" si="12"/>
        <v>18.843440762632074</v>
      </c>
      <c r="P20" s="3">
        <f t="shared" si="13"/>
        <v>5.3068864258754345E-2</v>
      </c>
      <c r="Q20" s="3">
        <f>IF(ISNUMBER(P20),SUMIF(A:A,A20,P:P),"")</f>
        <v>0.92499279572730086</v>
      </c>
      <c r="R20" s="3">
        <f t="shared" si="14"/>
        <v>5.7372191982346742E-2</v>
      </c>
      <c r="S20" s="7">
        <f t="shared" si="15"/>
        <v>17.430046952148825</v>
      </c>
    </row>
    <row r="21" spans="1:19" x14ac:dyDescent="0.3">
      <c r="A21" s="1">
        <v>10</v>
      </c>
      <c r="B21" s="5">
        <v>0.71180555555555547</v>
      </c>
      <c r="C21" s="1" t="s">
        <v>19</v>
      </c>
      <c r="D21" s="1">
        <v>3</v>
      </c>
      <c r="E21" s="1">
        <v>7</v>
      </c>
      <c r="F21" s="1" t="s">
        <v>32</v>
      </c>
      <c r="G21" s="1">
        <v>33.19</v>
      </c>
      <c r="H21" s="1">
        <f>1+COUNTIFS(A:A,A21,G:G,"&gt;"&amp;G21)</f>
        <v>6</v>
      </c>
      <c r="I21" s="2">
        <f>AVERAGEIF(A:A,A21,G:G)</f>
        <v>47.639999999999993</v>
      </c>
      <c r="J21" s="2">
        <f t="shared" si="8"/>
        <v>-14.449999999999996</v>
      </c>
      <c r="K21" s="2">
        <f t="shared" si="9"/>
        <v>75.550000000000011</v>
      </c>
      <c r="L21" s="2">
        <f t="shared" si="10"/>
        <v>93.037254596609756</v>
      </c>
      <c r="M21" s="2">
        <f>SUMIF(A:A,A21,L:L)</f>
        <v>2248.828927836003</v>
      </c>
      <c r="N21" s="3">
        <f t="shared" si="11"/>
        <v>4.1371423786395967E-2</v>
      </c>
      <c r="O21" s="6">
        <f t="shared" si="12"/>
        <v>24.171273513889236</v>
      </c>
      <c r="P21" s="3" t="str">
        <f t="shared" si="13"/>
        <v/>
      </c>
      <c r="Q21" s="3" t="str">
        <f>IF(ISNUMBER(P21),SUMIF(A:A,A21,P:P),"")</f>
        <v/>
      </c>
      <c r="R21" s="3" t="str">
        <f t="shared" si="14"/>
        <v/>
      </c>
      <c r="S21" s="7" t="str">
        <f t="shared" si="15"/>
        <v/>
      </c>
    </row>
    <row r="22" spans="1:19" x14ac:dyDescent="0.3">
      <c r="A22" s="1">
        <v>10</v>
      </c>
      <c r="B22" s="5">
        <v>0.71180555555555547</v>
      </c>
      <c r="C22" s="1" t="s">
        <v>19</v>
      </c>
      <c r="D22" s="1">
        <v>3</v>
      </c>
      <c r="E22" s="1">
        <v>8</v>
      </c>
      <c r="F22" s="1" t="s">
        <v>33</v>
      </c>
      <c r="G22" s="1">
        <v>29.74</v>
      </c>
      <c r="H22" s="1">
        <f>1+COUNTIFS(A:A,A22,G:G,"&gt;"&amp;G22)</f>
        <v>7</v>
      </c>
      <c r="I22" s="2">
        <f>AVERAGEIF(A:A,A22,G:G)</f>
        <v>47.639999999999993</v>
      </c>
      <c r="J22" s="2">
        <f t="shared" si="8"/>
        <v>-17.899999999999995</v>
      </c>
      <c r="K22" s="2">
        <f t="shared" si="9"/>
        <v>72.100000000000009</v>
      </c>
      <c r="L22" s="2">
        <f t="shared" si="10"/>
        <v>75.641116167940197</v>
      </c>
      <c r="M22" s="2">
        <f>SUMIF(A:A,A22,L:L)</f>
        <v>2248.828927836003</v>
      </c>
      <c r="N22" s="3">
        <f t="shared" si="11"/>
        <v>3.363578048630312E-2</v>
      </c>
      <c r="O22" s="6">
        <f t="shared" si="12"/>
        <v>29.730245159829472</v>
      </c>
      <c r="P22" s="3" t="str">
        <f t="shared" si="13"/>
        <v/>
      </c>
      <c r="Q22" s="3" t="str">
        <f>IF(ISNUMBER(P22),SUMIF(A:A,A22,P:P),"")</f>
        <v/>
      </c>
      <c r="R22" s="3" t="str">
        <f t="shared" si="14"/>
        <v/>
      </c>
      <c r="S22" s="7" t="str">
        <f t="shared" si="15"/>
        <v/>
      </c>
    </row>
    <row r="23" spans="1:19" x14ac:dyDescent="0.3">
      <c r="A23" s="1"/>
      <c r="B23" s="5"/>
      <c r="C23" s="1"/>
      <c r="D23" s="1"/>
      <c r="E23" s="1"/>
      <c r="F23" s="1"/>
      <c r="G23" s="1"/>
      <c r="H23" s="1"/>
      <c r="I23" s="2"/>
      <c r="J23" s="2"/>
      <c r="K23" s="2"/>
      <c r="L23" s="2"/>
      <c r="M23" s="2"/>
      <c r="N23" s="3"/>
      <c r="O23" s="6"/>
      <c r="P23" s="3"/>
      <c r="Q23" s="3"/>
      <c r="R23" s="3"/>
      <c r="S23" s="7"/>
    </row>
    <row r="24" spans="1:19" x14ac:dyDescent="0.3">
      <c r="A24" s="1">
        <v>14</v>
      </c>
      <c r="B24" s="5">
        <v>0.73611111111111116</v>
      </c>
      <c r="C24" s="1" t="s">
        <v>19</v>
      </c>
      <c r="D24" s="1">
        <v>4</v>
      </c>
      <c r="E24" s="1">
        <v>1</v>
      </c>
      <c r="F24" s="1" t="s">
        <v>34</v>
      </c>
      <c r="G24" s="1">
        <v>59.31</v>
      </c>
      <c r="H24" s="1">
        <f>1+COUNTIFS(A:A,A24,G:G,"&gt;"&amp;G24)</f>
        <v>1</v>
      </c>
      <c r="I24" s="2">
        <f>AVERAGEIF(A:A,A24,G:G)</f>
        <v>46.401428571428582</v>
      </c>
      <c r="J24" s="2">
        <f t="shared" si="8"/>
        <v>12.90857142857142</v>
      </c>
      <c r="K24" s="2">
        <f t="shared" si="9"/>
        <v>102.90857142857142</v>
      </c>
      <c r="L24" s="2">
        <f t="shared" si="10"/>
        <v>480.34965456052288</v>
      </c>
      <c r="M24" s="2">
        <f>SUMIF(A:A,A24,L:L)</f>
        <v>1820.4522783942373</v>
      </c>
      <c r="N24" s="3">
        <f t="shared" si="11"/>
        <v>0.26386281050125848</v>
      </c>
      <c r="O24" s="6">
        <f t="shared" si="12"/>
        <v>3.7898482097583455</v>
      </c>
      <c r="P24" s="3">
        <f t="shared" si="13"/>
        <v>0.26386281050125848</v>
      </c>
      <c r="Q24" s="3">
        <f>IF(ISNUMBER(P24),SUMIF(A:A,A24,P:P),"")</f>
        <v>0.99999999999999989</v>
      </c>
      <c r="R24" s="3">
        <f t="shared" si="14"/>
        <v>0.26386281050125848</v>
      </c>
      <c r="S24" s="7">
        <f t="shared" si="15"/>
        <v>3.7898482097583455</v>
      </c>
    </row>
    <row r="25" spans="1:19" x14ac:dyDescent="0.3">
      <c r="A25" s="1">
        <v>14</v>
      </c>
      <c r="B25" s="5">
        <v>0.73611111111111116</v>
      </c>
      <c r="C25" s="1" t="s">
        <v>19</v>
      </c>
      <c r="D25" s="1">
        <v>4</v>
      </c>
      <c r="E25" s="1">
        <v>3</v>
      </c>
      <c r="F25" s="1" t="s">
        <v>36</v>
      </c>
      <c r="G25" s="1">
        <v>54.86</v>
      </c>
      <c r="H25" s="1">
        <f>1+COUNTIFS(A:A,A25,G:G,"&gt;"&amp;G25)</f>
        <v>2</v>
      </c>
      <c r="I25" s="2">
        <f>AVERAGEIF(A:A,A25,G:G)</f>
        <v>46.401428571428582</v>
      </c>
      <c r="J25" s="2">
        <f t="shared" si="8"/>
        <v>8.4585714285714175</v>
      </c>
      <c r="K25" s="2">
        <f t="shared" si="9"/>
        <v>98.458571428571418</v>
      </c>
      <c r="L25" s="2">
        <f t="shared" si="10"/>
        <v>367.79079538468682</v>
      </c>
      <c r="M25" s="2">
        <f>SUMIF(A:A,A25,L:L)</f>
        <v>1820.4522783942373</v>
      </c>
      <c r="N25" s="3">
        <f t="shared" si="11"/>
        <v>0.20203264856198444</v>
      </c>
      <c r="O25" s="6">
        <f t="shared" si="12"/>
        <v>4.9496950473982224</v>
      </c>
      <c r="P25" s="3">
        <f t="shared" si="13"/>
        <v>0.20203264856198444</v>
      </c>
      <c r="Q25" s="3">
        <f>IF(ISNUMBER(P25),SUMIF(A:A,A25,P:P),"")</f>
        <v>0.99999999999999989</v>
      </c>
      <c r="R25" s="3">
        <f t="shared" si="14"/>
        <v>0.20203264856198444</v>
      </c>
      <c r="S25" s="7">
        <f t="shared" si="15"/>
        <v>4.9496950473982224</v>
      </c>
    </row>
    <row r="26" spans="1:19" x14ac:dyDescent="0.3">
      <c r="A26" s="1">
        <v>14</v>
      </c>
      <c r="B26" s="5">
        <v>0.73611111111111116</v>
      </c>
      <c r="C26" s="1" t="s">
        <v>19</v>
      </c>
      <c r="D26" s="1">
        <v>4</v>
      </c>
      <c r="E26" s="1">
        <v>7</v>
      </c>
      <c r="F26" s="1" t="s">
        <v>39</v>
      </c>
      <c r="G26" s="1">
        <v>52.19</v>
      </c>
      <c r="H26" s="1">
        <f>1+COUNTIFS(A:A,A26,G:G,"&gt;"&amp;G26)</f>
        <v>3</v>
      </c>
      <c r="I26" s="2">
        <f>AVERAGEIF(A:A,A26,G:G)</f>
        <v>46.401428571428582</v>
      </c>
      <c r="J26" s="2">
        <f t="shared" si="8"/>
        <v>5.7885714285714158</v>
      </c>
      <c r="K26" s="2">
        <f t="shared" si="9"/>
        <v>95.788571428571416</v>
      </c>
      <c r="L26" s="2">
        <f t="shared" si="10"/>
        <v>313.34796606541317</v>
      </c>
      <c r="M26" s="2">
        <f>SUMIF(A:A,A26,L:L)</f>
        <v>1820.4522783942373</v>
      </c>
      <c r="N26" s="3">
        <f t="shared" si="11"/>
        <v>0.17212643791014801</v>
      </c>
      <c r="O26" s="6">
        <f t="shared" si="12"/>
        <v>5.8096827665835482</v>
      </c>
      <c r="P26" s="3">
        <f t="shared" si="13"/>
        <v>0.17212643791014801</v>
      </c>
      <c r="Q26" s="3">
        <f>IF(ISNUMBER(P26),SUMIF(A:A,A26,P:P),"")</f>
        <v>0.99999999999999989</v>
      </c>
      <c r="R26" s="3">
        <f t="shared" si="14"/>
        <v>0.17212643791014801</v>
      </c>
      <c r="S26" s="7">
        <f t="shared" si="15"/>
        <v>5.8096827665835482</v>
      </c>
    </row>
    <row r="27" spans="1:19" x14ac:dyDescent="0.3">
      <c r="A27" s="1">
        <v>14</v>
      </c>
      <c r="B27" s="5">
        <v>0.73611111111111116</v>
      </c>
      <c r="C27" s="1" t="s">
        <v>19</v>
      </c>
      <c r="D27" s="1">
        <v>4</v>
      </c>
      <c r="E27" s="1">
        <v>5</v>
      </c>
      <c r="F27" s="1" t="s">
        <v>37</v>
      </c>
      <c r="G27" s="1">
        <v>52.11</v>
      </c>
      <c r="H27" s="1">
        <f>1+COUNTIFS(A:A,A27,G:G,"&gt;"&amp;G27)</f>
        <v>4</v>
      </c>
      <c r="I27" s="2">
        <f>AVERAGEIF(A:A,A27,G:G)</f>
        <v>46.401428571428582</v>
      </c>
      <c r="J27" s="2">
        <f t="shared" si="8"/>
        <v>5.7085714285714175</v>
      </c>
      <c r="K27" s="2">
        <f t="shared" si="9"/>
        <v>95.708571428571418</v>
      </c>
      <c r="L27" s="2">
        <f t="shared" si="10"/>
        <v>311.84749982816282</v>
      </c>
      <c r="M27" s="2">
        <f>SUMIF(A:A,A27,L:L)</f>
        <v>1820.4522783942373</v>
      </c>
      <c r="N27" s="3">
        <f t="shared" si="11"/>
        <v>0.17130221073591312</v>
      </c>
      <c r="O27" s="6">
        <f t="shared" si="12"/>
        <v>5.8376362786213143</v>
      </c>
      <c r="P27" s="3">
        <f t="shared" si="13"/>
        <v>0.17130221073591312</v>
      </c>
      <c r="Q27" s="3">
        <f>IF(ISNUMBER(P27),SUMIF(A:A,A27,P:P),"")</f>
        <v>0.99999999999999989</v>
      </c>
      <c r="R27" s="3">
        <f t="shared" si="14"/>
        <v>0.17130221073591312</v>
      </c>
      <c r="S27" s="7">
        <f t="shared" si="15"/>
        <v>5.8376362786213143</v>
      </c>
    </row>
    <row r="28" spans="1:19" x14ac:dyDescent="0.3">
      <c r="A28" s="1">
        <v>14</v>
      </c>
      <c r="B28" s="5">
        <v>0.73611111111111116</v>
      </c>
      <c r="C28" s="1" t="s">
        <v>19</v>
      </c>
      <c r="D28" s="1">
        <v>4</v>
      </c>
      <c r="E28" s="1">
        <v>6</v>
      </c>
      <c r="F28" s="1" t="s">
        <v>38</v>
      </c>
      <c r="G28" s="1">
        <v>37.619999999999997</v>
      </c>
      <c r="H28" s="1">
        <f>1+COUNTIFS(A:A,A28,G:G,"&gt;"&amp;G28)</f>
        <v>5</v>
      </c>
      <c r="I28" s="2">
        <f>AVERAGEIF(A:A,A28,G:G)</f>
        <v>46.401428571428582</v>
      </c>
      <c r="J28" s="2">
        <f t="shared" ref="J28:J40" si="16">G28-I28</f>
        <v>-8.7814285714285845</v>
      </c>
      <c r="K28" s="2">
        <f t="shared" ref="K28:K40" si="17">90+J28</f>
        <v>81.218571428571408</v>
      </c>
      <c r="L28" s="2">
        <f t="shared" ref="L28:L40" si="18">EXP(0.06*K28)</f>
        <v>130.72740609944361</v>
      </c>
      <c r="M28" s="2">
        <f>SUMIF(A:A,A28,L:L)</f>
        <v>1820.4522783942373</v>
      </c>
      <c r="N28" s="3">
        <f t="shared" ref="N28:N40" si="19">L28/M28</f>
        <v>7.1810399894005505E-2</v>
      </c>
      <c r="O28" s="6">
        <f t="shared" ref="O28:O40" si="20">1/N28</f>
        <v>13.925559549536455</v>
      </c>
      <c r="P28" s="3">
        <f t="shared" ref="P28:P40" si="21">IF(O28&gt;21,"",N28)</f>
        <v>7.1810399894005505E-2</v>
      </c>
      <c r="Q28" s="3">
        <f>IF(ISNUMBER(P28),SUMIF(A:A,A28,P:P),"")</f>
        <v>0.99999999999999989</v>
      </c>
      <c r="R28" s="3">
        <f t="shared" ref="R28:R40" si="22">IFERROR(P28*(1/Q28),"")</f>
        <v>7.1810399894005505E-2</v>
      </c>
      <c r="S28" s="7">
        <f t="shared" ref="S28:S40" si="23">IFERROR(1/R28,"")</f>
        <v>13.925559549536455</v>
      </c>
    </row>
    <row r="29" spans="1:19" x14ac:dyDescent="0.3">
      <c r="A29" s="1">
        <v>14</v>
      </c>
      <c r="B29" s="5">
        <v>0.73611111111111116</v>
      </c>
      <c r="C29" s="1" t="s">
        <v>19</v>
      </c>
      <c r="D29" s="1">
        <v>4</v>
      </c>
      <c r="E29" s="1">
        <v>8</v>
      </c>
      <c r="F29" s="1" t="s">
        <v>40</v>
      </c>
      <c r="G29" s="1">
        <v>36.25</v>
      </c>
      <c r="H29" s="1">
        <f>1+COUNTIFS(A:A,A29,G:G,"&gt;"&amp;G29)</f>
        <v>6</v>
      </c>
      <c r="I29" s="2">
        <f>AVERAGEIF(A:A,A29,G:G)</f>
        <v>46.401428571428582</v>
      </c>
      <c r="J29" s="2">
        <f t="shared" si="16"/>
        <v>-10.151428571428582</v>
      </c>
      <c r="K29" s="2">
        <f t="shared" si="17"/>
        <v>79.848571428571418</v>
      </c>
      <c r="L29" s="2">
        <f t="shared" si="18"/>
        <v>120.41140878238228</v>
      </c>
      <c r="M29" s="2">
        <f>SUMIF(A:A,A29,L:L)</f>
        <v>1820.4522783942373</v>
      </c>
      <c r="N29" s="3">
        <f t="shared" si="19"/>
        <v>6.6143677706615486E-2</v>
      </c>
      <c r="O29" s="6">
        <f t="shared" si="20"/>
        <v>15.118602936407074</v>
      </c>
      <c r="P29" s="3">
        <f t="shared" si="21"/>
        <v>6.6143677706615486E-2</v>
      </c>
      <c r="Q29" s="3">
        <f>IF(ISNUMBER(P29),SUMIF(A:A,A29,P:P),"")</f>
        <v>0.99999999999999989</v>
      </c>
      <c r="R29" s="3">
        <f t="shared" si="22"/>
        <v>6.6143677706615486E-2</v>
      </c>
      <c r="S29" s="7">
        <f t="shared" si="23"/>
        <v>15.118602936407074</v>
      </c>
    </row>
    <row r="30" spans="1:19" x14ac:dyDescent="0.3">
      <c r="A30" s="1">
        <v>14</v>
      </c>
      <c r="B30" s="5">
        <v>0.73611111111111116</v>
      </c>
      <c r="C30" s="1" t="s">
        <v>19</v>
      </c>
      <c r="D30" s="1">
        <v>4</v>
      </c>
      <c r="E30" s="1">
        <v>2</v>
      </c>
      <c r="F30" s="1" t="s">
        <v>35</v>
      </c>
      <c r="G30" s="1">
        <v>32.47</v>
      </c>
      <c r="H30" s="1">
        <f>1+COUNTIFS(A:A,A30,G:G,"&gt;"&amp;G30)</f>
        <v>7</v>
      </c>
      <c r="I30" s="2">
        <f>AVERAGEIF(A:A,A30,G:G)</f>
        <v>46.401428571428582</v>
      </c>
      <c r="J30" s="2">
        <f t="shared" si="16"/>
        <v>-13.931428571428583</v>
      </c>
      <c r="K30" s="2">
        <f t="shared" si="17"/>
        <v>76.068571428571417</v>
      </c>
      <c r="L30" s="2">
        <f t="shared" si="18"/>
        <v>95.977547673625622</v>
      </c>
      <c r="M30" s="2">
        <f>SUMIF(A:A,A30,L:L)</f>
        <v>1820.4522783942373</v>
      </c>
      <c r="N30" s="3">
        <f t="shared" si="19"/>
        <v>5.2721814690074899E-2</v>
      </c>
      <c r="O30" s="6">
        <f t="shared" si="20"/>
        <v>18.967480650628175</v>
      </c>
      <c r="P30" s="3">
        <f t="shared" si="21"/>
        <v>5.2721814690074899E-2</v>
      </c>
      <c r="Q30" s="3">
        <f>IF(ISNUMBER(P30),SUMIF(A:A,A30,P:P),"")</f>
        <v>0.99999999999999989</v>
      </c>
      <c r="R30" s="3">
        <f t="shared" si="22"/>
        <v>5.2721814690074899E-2</v>
      </c>
      <c r="S30" s="7">
        <f t="shared" si="23"/>
        <v>18.967480650628175</v>
      </c>
    </row>
    <row r="31" spans="1:19" x14ac:dyDescent="0.3">
      <c r="A31" s="1"/>
      <c r="B31" s="5"/>
      <c r="C31" s="1"/>
      <c r="D31" s="1"/>
      <c r="E31" s="1"/>
      <c r="F31" s="1"/>
      <c r="G31" s="1"/>
      <c r="H31" s="1"/>
      <c r="I31" s="2"/>
      <c r="J31" s="2"/>
      <c r="K31" s="2"/>
      <c r="L31" s="2"/>
      <c r="M31" s="2"/>
      <c r="N31" s="3"/>
      <c r="O31" s="6"/>
      <c r="P31" s="3"/>
      <c r="Q31" s="3"/>
      <c r="R31" s="3"/>
      <c r="S31" s="7"/>
    </row>
    <row r="32" spans="1:19" x14ac:dyDescent="0.3">
      <c r="A32" s="1">
        <v>19</v>
      </c>
      <c r="B32" s="5">
        <v>0.75694444444444453</v>
      </c>
      <c r="C32" s="1" t="s">
        <v>19</v>
      </c>
      <c r="D32" s="1">
        <v>5</v>
      </c>
      <c r="E32" s="1">
        <v>4</v>
      </c>
      <c r="F32" s="1" t="s">
        <v>44</v>
      </c>
      <c r="G32" s="1">
        <v>65.64</v>
      </c>
      <c r="H32" s="1">
        <f>1+COUNTIFS(A:A,A32,G:G,"&gt;"&amp;G32)</f>
        <v>1</v>
      </c>
      <c r="I32" s="2">
        <f>AVERAGEIF(A:A,A32,G:G)</f>
        <v>48.849999999999994</v>
      </c>
      <c r="J32" s="2">
        <f t="shared" si="16"/>
        <v>16.790000000000006</v>
      </c>
      <c r="K32" s="2">
        <f t="shared" si="17"/>
        <v>106.79</v>
      </c>
      <c r="L32" s="2">
        <f t="shared" si="18"/>
        <v>606.31521039178972</v>
      </c>
      <c r="M32" s="2">
        <f>SUMIF(A:A,A32,L:L)</f>
        <v>2607.825091715983</v>
      </c>
      <c r="N32" s="3">
        <f t="shared" si="19"/>
        <v>0.23249841882333694</v>
      </c>
      <c r="O32" s="6">
        <f t="shared" si="20"/>
        <v>4.3011045195960937</v>
      </c>
      <c r="P32" s="3">
        <f t="shared" si="21"/>
        <v>0.23249841882333694</v>
      </c>
      <c r="Q32" s="3">
        <f>IF(ISNUMBER(P32),SUMIF(A:A,A32,P:P),"")</f>
        <v>0.94928198376638995</v>
      </c>
      <c r="R32" s="3">
        <f t="shared" si="22"/>
        <v>0.24492029007110366</v>
      </c>
      <c r="S32" s="7">
        <f t="shared" si="23"/>
        <v>4.0829610307487654</v>
      </c>
    </row>
    <row r="33" spans="1:19" x14ac:dyDescent="0.3">
      <c r="A33" s="1">
        <v>19</v>
      </c>
      <c r="B33" s="5">
        <v>0.75694444444444453</v>
      </c>
      <c r="C33" s="1" t="s">
        <v>19</v>
      </c>
      <c r="D33" s="1">
        <v>5</v>
      </c>
      <c r="E33" s="1">
        <v>2</v>
      </c>
      <c r="F33" s="1" t="s">
        <v>42</v>
      </c>
      <c r="G33" s="1">
        <v>62.97</v>
      </c>
      <c r="H33" s="1">
        <f>1+COUNTIFS(A:A,A33,G:G,"&gt;"&amp;G33)</f>
        <v>2</v>
      </c>
      <c r="I33" s="2">
        <f>AVERAGEIF(A:A,A33,G:G)</f>
        <v>48.849999999999994</v>
      </c>
      <c r="J33" s="2">
        <f t="shared" si="16"/>
        <v>14.120000000000005</v>
      </c>
      <c r="K33" s="2">
        <f t="shared" si="17"/>
        <v>104.12</v>
      </c>
      <c r="L33" s="2">
        <f t="shared" si="18"/>
        <v>516.56441747563315</v>
      </c>
      <c r="M33" s="2">
        <f>SUMIF(A:A,A33,L:L)</f>
        <v>2607.825091715983</v>
      </c>
      <c r="N33" s="3">
        <f t="shared" si="19"/>
        <v>0.19808246309024008</v>
      </c>
      <c r="O33" s="6">
        <f t="shared" si="20"/>
        <v>5.0484024905548139</v>
      </c>
      <c r="P33" s="3">
        <f t="shared" si="21"/>
        <v>0.19808246309024008</v>
      </c>
      <c r="Q33" s="3">
        <f>IF(ISNUMBER(P33),SUMIF(A:A,A33,P:P),"")</f>
        <v>0.94928198376638995</v>
      </c>
      <c r="R33" s="3">
        <f t="shared" si="22"/>
        <v>0.20866556668896652</v>
      </c>
      <c r="S33" s="7">
        <f t="shared" si="23"/>
        <v>4.7923575310850577</v>
      </c>
    </row>
    <row r="34" spans="1:19" x14ac:dyDescent="0.3">
      <c r="A34" s="1">
        <v>19</v>
      </c>
      <c r="B34" s="5">
        <v>0.75694444444444453</v>
      </c>
      <c r="C34" s="1" t="s">
        <v>19</v>
      </c>
      <c r="D34" s="1">
        <v>5</v>
      </c>
      <c r="E34" s="1">
        <v>3</v>
      </c>
      <c r="F34" s="1" t="s">
        <v>43</v>
      </c>
      <c r="G34" s="1">
        <v>61.15</v>
      </c>
      <c r="H34" s="1">
        <f>1+COUNTIFS(A:A,A34,G:G,"&gt;"&amp;G34)</f>
        <v>3</v>
      </c>
      <c r="I34" s="2">
        <f>AVERAGEIF(A:A,A34,G:G)</f>
        <v>48.849999999999994</v>
      </c>
      <c r="J34" s="2">
        <f t="shared" si="16"/>
        <v>12.300000000000004</v>
      </c>
      <c r="K34" s="2">
        <f t="shared" si="17"/>
        <v>102.30000000000001</v>
      </c>
      <c r="L34" s="2">
        <f t="shared" si="18"/>
        <v>463.12639120627097</v>
      </c>
      <c r="M34" s="2">
        <f>SUMIF(A:A,A34,L:L)</f>
        <v>2607.825091715983</v>
      </c>
      <c r="N34" s="3">
        <f t="shared" si="19"/>
        <v>0.17759104806431927</v>
      </c>
      <c r="O34" s="6">
        <f t="shared" si="20"/>
        <v>5.6309144571173633</v>
      </c>
      <c r="P34" s="3">
        <f t="shared" si="21"/>
        <v>0.17759104806431927</v>
      </c>
      <c r="Q34" s="3">
        <f>IF(ISNUMBER(P34),SUMIF(A:A,A34,P:P),"")</f>
        <v>0.94928198376638995</v>
      </c>
      <c r="R34" s="3">
        <f t="shared" si="22"/>
        <v>0.1870793411244418</v>
      </c>
      <c r="S34" s="7">
        <f t="shared" si="23"/>
        <v>5.3453256462712151</v>
      </c>
    </row>
    <row r="35" spans="1:19" x14ac:dyDescent="0.3">
      <c r="A35" s="1">
        <v>19</v>
      </c>
      <c r="B35" s="5">
        <v>0.75694444444444453</v>
      </c>
      <c r="C35" s="1" t="s">
        <v>19</v>
      </c>
      <c r="D35" s="1">
        <v>5</v>
      </c>
      <c r="E35" s="1">
        <v>1</v>
      </c>
      <c r="F35" s="1" t="s">
        <v>41</v>
      </c>
      <c r="G35" s="1">
        <v>54.89</v>
      </c>
      <c r="H35" s="1">
        <f>1+COUNTIFS(A:A,A35,G:G,"&gt;"&amp;G35)</f>
        <v>4</v>
      </c>
      <c r="I35" s="2">
        <f>AVERAGEIF(A:A,A35,G:G)</f>
        <v>48.849999999999994</v>
      </c>
      <c r="J35" s="2">
        <f t="shared" si="16"/>
        <v>6.0400000000000063</v>
      </c>
      <c r="K35" s="2">
        <f t="shared" si="17"/>
        <v>96.04</v>
      </c>
      <c r="L35" s="2">
        <f t="shared" si="18"/>
        <v>318.1108796020502</v>
      </c>
      <c r="M35" s="2">
        <f>SUMIF(A:A,A35,L:L)</f>
        <v>2607.825091715983</v>
      </c>
      <c r="N35" s="3">
        <f t="shared" si="19"/>
        <v>0.12198321145561533</v>
      </c>
      <c r="O35" s="6">
        <f t="shared" si="20"/>
        <v>8.1978494258929953</v>
      </c>
      <c r="P35" s="3">
        <f t="shared" si="21"/>
        <v>0.12198321145561533</v>
      </c>
      <c r="Q35" s="3">
        <f>IF(ISNUMBER(P35),SUMIF(A:A,A35,P:P),"")</f>
        <v>0.94928198376638995</v>
      </c>
      <c r="R35" s="3">
        <f t="shared" si="22"/>
        <v>0.1285005020021894</v>
      </c>
      <c r="S35" s="7">
        <f t="shared" si="23"/>
        <v>7.7820707656298644</v>
      </c>
    </row>
    <row r="36" spans="1:19" x14ac:dyDescent="0.3">
      <c r="A36" s="1">
        <v>19</v>
      </c>
      <c r="B36" s="5">
        <v>0.75694444444444453</v>
      </c>
      <c r="C36" s="1" t="s">
        <v>19</v>
      </c>
      <c r="D36" s="1">
        <v>5</v>
      </c>
      <c r="E36" s="1">
        <v>5</v>
      </c>
      <c r="F36" s="1" t="s">
        <v>45</v>
      </c>
      <c r="G36" s="1">
        <v>49.65</v>
      </c>
      <c r="H36" s="1">
        <f>1+COUNTIFS(A:A,A36,G:G,"&gt;"&amp;G36)</f>
        <v>5</v>
      </c>
      <c r="I36" s="2">
        <f>AVERAGEIF(A:A,A36,G:G)</f>
        <v>48.849999999999994</v>
      </c>
      <c r="J36" s="2">
        <f t="shared" si="16"/>
        <v>0.80000000000000426</v>
      </c>
      <c r="K36" s="2">
        <f t="shared" si="17"/>
        <v>90.800000000000011</v>
      </c>
      <c r="L36" s="2">
        <f t="shared" si="18"/>
        <v>232.29311478198952</v>
      </c>
      <c r="M36" s="2">
        <f>SUMIF(A:A,A36,L:L)</f>
        <v>2607.825091715983</v>
      </c>
      <c r="N36" s="3">
        <f t="shared" si="19"/>
        <v>8.9075419789422156E-2</v>
      </c>
      <c r="O36" s="6">
        <f t="shared" si="20"/>
        <v>11.226441619517932</v>
      </c>
      <c r="P36" s="3">
        <f t="shared" si="21"/>
        <v>8.9075419789422156E-2</v>
      </c>
      <c r="Q36" s="3">
        <f>IF(ISNUMBER(P36),SUMIF(A:A,A36,P:P),"")</f>
        <v>0.94928198376638995</v>
      </c>
      <c r="R36" s="3">
        <f t="shared" si="22"/>
        <v>9.3834520524665135E-2</v>
      </c>
      <c r="S36" s="7">
        <f t="shared" si="23"/>
        <v>10.657058771213546</v>
      </c>
    </row>
    <row r="37" spans="1:19" x14ac:dyDescent="0.3">
      <c r="A37" s="1">
        <v>19</v>
      </c>
      <c r="B37" s="5">
        <v>0.75694444444444453</v>
      </c>
      <c r="C37" s="1" t="s">
        <v>19</v>
      </c>
      <c r="D37" s="1">
        <v>5</v>
      </c>
      <c r="E37" s="1">
        <v>8</v>
      </c>
      <c r="F37" s="1" t="s">
        <v>48</v>
      </c>
      <c r="G37" s="1">
        <v>45.52</v>
      </c>
      <c r="H37" s="1">
        <f>1+COUNTIFS(A:A,A37,G:G,"&gt;"&amp;G37)</f>
        <v>6</v>
      </c>
      <c r="I37" s="2">
        <f>AVERAGEIF(A:A,A37,G:G)</f>
        <v>48.849999999999994</v>
      </c>
      <c r="J37" s="2">
        <f t="shared" si="16"/>
        <v>-3.3299999999999912</v>
      </c>
      <c r="K37" s="2">
        <f t="shared" si="17"/>
        <v>86.670000000000016</v>
      </c>
      <c r="L37" s="2">
        <f t="shared" si="18"/>
        <v>181.30849994921286</v>
      </c>
      <c r="M37" s="2">
        <f>SUMIF(A:A,A37,L:L)</f>
        <v>2607.825091715983</v>
      </c>
      <c r="N37" s="3">
        <f t="shared" si="19"/>
        <v>6.9524793102557922E-2</v>
      </c>
      <c r="O37" s="6">
        <f t="shared" si="20"/>
        <v>14.383358157209798</v>
      </c>
      <c r="P37" s="3">
        <f t="shared" si="21"/>
        <v>6.9524793102557922E-2</v>
      </c>
      <c r="Q37" s="3">
        <f>IF(ISNUMBER(P37),SUMIF(A:A,A37,P:P),"")</f>
        <v>0.94928198376638995</v>
      </c>
      <c r="R37" s="3">
        <f t="shared" si="22"/>
        <v>7.3239347518963729E-2</v>
      </c>
      <c r="S37" s="7">
        <f t="shared" si="23"/>
        <v>13.653862764698605</v>
      </c>
    </row>
    <row r="38" spans="1:19" x14ac:dyDescent="0.3">
      <c r="A38" s="1">
        <v>19</v>
      </c>
      <c r="B38" s="5">
        <v>0.75694444444444453</v>
      </c>
      <c r="C38" s="1" t="s">
        <v>19</v>
      </c>
      <c r="D38" s="1">
        <v>5</v>
      </c>
      <c r="E38" s="1">
        <v>7</v>
      </c>
      <c r="F38" s="1" t="s">
        <v>47</v>
      </c>
      <c r="G38" s="1">
        <v>43.21</v>
      </c>
      <c r="H38" s="1">
        <f>1+COUNTIFS(A:A,A38,G:G,"&gt;"&amp;G38)</f>
        <v>7</v>
      </c>
      <c r="I38" s="2">
        <f>AVERAGEIF(A:A,A38,G:G)</f>
        <v>48.849999999999994</v>
      </c>
      <c r="J38" s="2">
        <f t="shared" si="16"/>
        <v>-5.6399999999999935</v>
      </c>
      <c r="K38" s="2">
        <f t="shared" si="17"/>
        <v>84.360000000000014</v>
      </c>
      <c r="L38" s="2">
        <f t="shared" si="18"/>
        <v>157.84286297297012</v>
      </c>
      <c r="M38" s="2">
        <f>SUMIF(A:A,A38,L:L)</f>
        <v>2607.825091715983</v>
      </c>
      <c r="N38" s="3">
        <f t="shared" si="19"/>
        <v>6.0526629440898372E-2</v>
      </c>
      <c r="O38" s="6">
        <f t="shared" si="20"/>
        <v>16.521653514119048</v>
      </c>
      <c r="P38" s="3">
        <f t="shared" si="21"/>
        <v>6.0526629440898372E-2</v>
      </c>
      <c r="Q38" s="3">
        <f>IF(ISNUMBER(P38),SUMIF(A:A,A38,P:P),"")</f>
        <v>0.94928198376638995</v>
      </c>
      <c r="R38" s="3">
        <f t="shared" si="22"/>
        <v>6.3760432069669887E-2</v>
      </c>
      <c r="S38" s="7">
        <f t="shared" si="23"/>
        <v>15.683708022983875</v>
      </c>
    </row>
    <row r="39" spans="1:19" x14ac:dyDescent="0.3">
      <c r="A39" s="1">
        <v>19</v>
      </c>
      <c r="B39" s="5">
        <v>0.75694444444444453</v>
      </c>
      <c r="C39" s="1" t="s">
        <v>19</v>
      </c>
      <c r="D39" s="1">
        <v>5</v>
      </c>
      <c r="E39" s="1">
        <v>6</v>
      </c>
      <c r="F39" s="1" t="s">
        <v>46</v>
      </c>
      <c r="G39" s="1">
        <v>31.98</v>
      </c>
      <c r="H39" s="1">
        <f>1+COUNTIFS(A:A,A39,G:G,"&gt;"&amp;G39)</f>
        <v>8</v>
      </c>
      <c r="I39" s="2">
        <f>AVERAGEIF(A:A,A39,G:G)</f>
        <v>48.849999999999994</v>
      </c>
      <c r="J39" s="2">
        <f t="shared" si="16"/>
        <v>-16.869999999999994</v>
      </c>
      <c r="K39" s="2">
        <f t="shared" si="17"/>
        <v>73.13000000000001</v>
      </c>
      <c r="L39" s="2">
        <f t="shared" si="18"/>
        <v>80.463205065502734</v>
      </c>
      <c r="M39" s="2">
        <f>SUMIF(A:A,A39,L:L)</f>
        <v>2607.825091715983</v>
      </c>
      <c r="N39" s="3">
        <f t="shared" si="19"/>
        <v>3.0854525221458349E-2</v>
      </c>
      <c r="O39" s="6">
        <f t="shared" si="20"/>
        <v>32.410156786484322</v>
      </c>
      <c r="P39" s="3" t="str">
        <f t="shared" si="21"/>
        <v/>
      </c>
      <c r="Q39" s="3" t="str">
        <f>IF(ISNUMBER(P39),SUMIF(A:A,A39,P:P),"")</f>
        <v/>
      </c>
      <c r="R39" s="3" t="str">
        <f t="shared" si="22"/>
        <v/>
      </c>
      <c r="S39" s="7" t="str">
        <f t="shared" si="23"/>
        <v/>
      </c>
    </row>
    <row r="40" spans="1:19" x14ac:dyDescent="0.3">
      <c r="A40" s="1">
        <v>19</v>
      </c>
      <c r="B40" s="5">
        <v>0.75694444444444453</v>
      </c>
      <c r="C40" s="1" t="s">
        <v>19</v>
      </c>
      <c r="D40" s="1">
        <v>5</v>
      </c>
      <c r="E40" s="1">
        <v>10</v>
      </c>
      <c r="F40" s="1" t="s">
        <v>49</v>
      </c>
      <c r="G40" s="1">
        <v>24.64</v>
      </c>
      <c r="H40" s="1">
        <f>1+COUNTIFS(A:A,A40,G:G,"&gt;"&amp;G40)</f>
        <v>9</v>
      </c>
      <c r="I40" s="2">
        <f>AVERAGEIF(A:A,A40,G:G)</f>
        <v>48.849999999999994</v>
      </c>
      <c r="J40" s="2">
        <f t="shared" si="16"/>
        <v>-24.209999999999994</v>
      </c>
      <c r="K40" s="2">
        <f t="shared" si="17"/>
        <v>65.790000000000006</v>
      </c>
      <c r="L40" s="2">
        <f t="shared" si="18"/>
        <v>51.800510270563613</v>
      </c>
      <c r="M40" s="2">
        <f>SUMIF(A:A,A40,L:L)</f>
        <v>2607.825091715983</v>
      </c>
      <c r="N40" s="3">
        <f t="shared" si="19"/>
        <v>1.9863491012151509E-2</v>
      </c>
      <c r="O40" s="6">
        <f t="shared" si="20"/>
        <v>50.343617815632157</v>
      </c>
      <c r="P40" s="3" t="str">
        <f t="shared" si="21"/>
        <v/>
      </c>
      <c r="Q40" s="3" t="str">
        <f>IF(ISNUMBER(P40),SUMIF(A:A,A40,P:P),"")</f>
        <v/>
      </c>
      <c r="R40" s="3" t="str">
        <f t="shared" si="22"/>
        <v/>
      </c>
      <c r="S40" s="7" t="str">
        <f t="shared" si="23"/>
        <v/>
      </c>
    </row>
    <row r="41" spans="1:19" x14ac:dyDescent="0.3">
      <c r="A41" s="1"/>
      <c r="B41" s="5"/>
      <c r="C41" s="1"/>
      <c r="D41" s="1"/>
      <c r="E41" s="1"/>
      <c r="F41" s="1"/>
      <c r="G41" s="1"/>
      <c r="H41" s="1"/>
      <c r="I41" s="2"/>
      <c r="J41" s="2"/>
      <c r="K41" s="2"/>
      <c r="L41" s="2"/>
      <c r="M41" s="2"/>
      <c r="N41" s="3"/>
      <c r="O41" s="6"/>
      <c r="P41" s="3"/>
      <c r="Q41" s="3"/>
      <c r="R41" s="3"/>
      <c r="S41" s="7"/>
    </row>
    <row r="42" spans="1:19" x14ac:dyDescent="0.3">
      <c r="A42" s="1">
        <v>22</v>
      </c>
      <c r="B42" s="5">
        <v>0.77777777777777779</v>
      </c>
      <c r="C42" s="1" t="s">
        <v>19</v>
      </c>
      <c r="D42" s="1">
        <v>6</v>
      </c>
      <c r="E42" s="1">
        <v>1</v>
      </c>
      <c r="F42" s="1" t="s">
        <v>50</v>
      </c>
      <c r="G42" s="1">
        <v>67.33</v>
      </c>
      <c r="H42" s="1">
        <f>1+COUNTIFS(A:A,A42,G:G,"&gt;"&amp;G42)</f>
        <v>1</v>
      </c>
      <c r="I42" s="2">
        <f>AVERAGEIF(A:A,A42,G:G)</f>
        <v>48.050000000000004</v>
      </c>
      <c r="J42" s="2">
        <f t="shared" ref="J42:J50" si="24">G42-I42</f>
        <v>19.279999999999994</v>
      </c>
      <c r="K42" s="2">
        <f t="shared" ref="K42:K50" si="25">90+J42</f>
        <v>109.28</v>
      </c>
      <c r="L42" s="2">
        <f t="shared" ref="L42:L50" si="26">EXP(0.06*K42)</f>
        <v>704.01523742963582</v>
      </c>
      <c r="M42" s="2">
        <f>SUMIF(A:A,A42,L:L)</f>
        <v>2467.6374939333004</v>
      </c>
      <c r="N42" s="3">
        <f t="shared" ref="N42:N50" si="27">L42/M42</f>
        <v>0.28529929503845719</v>
      </c>
      <c r="O42" s="6">
        <f t="shared" ref="O42:O50" si="28">1/N42</f>
        <v>3.5050910303343161</v>
      </c>
      <c r="P42" s="3">
        <f t="shared" ref="P42:P50" si="29">IF(O42&gt;21,"",N42)</f>
        <v>0.28529929503845719</v>
      </c>
      <c r="Q42" s="3">
        <f>IF(ISNUMBER(P42),SUMIF(A:A,A42,P:P),"")</f>
        <v>0.97843355170703417</v>
      </c>
      <c r="R42" s="3">
        <f t="shared" ref="R42:R50" si="30">IFERROR(P42*(1/Q42),"")</f>
        <v>0.29158780843186216</v>
      </c>
      <c r="S42" s="7">
        <f t="shared" ref="S42:S50" si="31">IFERROR(1/R42,"")</f>
        <v>3.4294986658664732</v>
      </c>
    </row>
    <row r="43" spans="1:19" x14ac:dyDescent="0.3">
      <c r="A43" s="1">
        <v>22</v>
      </c>
      <c r="B43" s="5">
        <v>0.77777777777777779</v>
      </c>
      <c r="C43" s="1" t="s">
        <v>19</v>
      </c>
      <c r="D43" s="1">
        <v>6</v>
      </c>
      <c r="E43" s="1">
        <v>6</v>
      </c>
      <c r="F43" s="1" t="s">
        <v>53</v>
      </c>
      <c r="G43" s="1">
        <v>56.27</v>
      </c>
      <c r="H43" s="1">
        <f>1+COUNTIFS(A:A,A43,G:G,"&gt;"&amp;G43)</f>
        <v>2</v>
      </c>
      <c r="I43" s="2">
        <f>AVERAGEIF(A:A,A43,G:G)</f>
        <v>48.050000000000004</v>
      </c>
      <c r="J43" s="2">
        <f t="shared" si="24"/>
        <v>8.2199999999999989</v>
      </c>
      <c r="K43" s="2">
        <f t="shared" si="25"/>
        <v>98.22</v>
      </c>
      <c r="L43" s="2">
        <f t="shared" si="26"/>
        <v>362.56363365266782</v>
      </c>
      <c r="M43" s="2">
        <f>SUMIF(A:A,A43,L:L)</f>
        <v>2467.6374939333004</v>
      </c>
      <c r="N43" s="3">
        <f t="shared" si="27"/>
        <v>0.1469274293910805</v>
      </c>
      <c r="O43" s="6">
        <f t="shared" si="28"/>
        <v>6.8060810982969997</v>
      </c>
      <c r="P43" s="3">
        <f t="shared" si="29"/>
        <v>0.1469274293910805</v>
      </c>
      <c r="Q43" s="3">
        <f>IF(ISNUMBER(P43),SUMIF(A:A,A43,P:P),"")</f>
        <v>0.97843355170703417</v>
      </c>
      <c r="R43" s="3">
        <f t="shared" si="30"/>
        <v>0.15016597615110608</v>
      </c>
      <c r="S43" s="7">
        <f t="shared" si="31"/>
        <v>6.659298102212845</v>
      </c>
    </row>
    <row r="44" spans="1:19" x14ac:dyDescent="0.3">
      <c r="A44" s="1">
        <v>22</v>
      </c>
      <c r="B44" s="5">
        <v>0.77777777777777779</v>
      </c>
      <c r="C44" s="1" t="s">
        <v>19</v>
      </c>
      <c r="D44" s="1">
        <v>6</v>
      </c>
      <c r="E44" s="1">
        <v>3</v>
      </c>
      <c r="F44" s="1" t="s">
        <v>51</v>
      </c>
      <c r="G44" s="1">
        <v>53.4</v>
      </c>
      <c r="H44" s="1">
        <f>1+COUNTIFS(A:A,A44,G:G,"&gt;"&amp;G44)</f>
        <v>3</v>
      </c>
      <c r="I44" s="2">
        <f>AVERAGEIF(A:A,A44,G:G)</f>
        <v>48.050000000000004</v>
      </c>
      <c r="J44" s="2">
        <f t="shared" si="24"/>
        <v>5.3499999999999943</v>
      </c>
      <c r="K44" s="2">
        <f t="shared" si="25"/>
        <v>95.35</v>
      </c>
      <c r="L44" s="2">
        <f t="shared" si="26"/>
        <v>305.2099803831569</v>
      </c>
      <c r="M44" s="2">
        <f>SUMIF(A:A,A44,L:L)</f>
        <v>2467.6374939333004</v>
      </c>
      <c r="N44" s="3">
        <f t="shared" si="27"/>
        <v>0.12368509602140396</v>
      </c>
      <c r="O44" s="6">
        <f t="shared" si="28"/>
        <v>8.0850484995132152</v>
      </c>
      <c r="P44" s="3">
        <f t="shared" si="29"/>
        <v>0.12368509602140396</v>
      </c>
      <c r="Q44" s="3">
        <f>IF(ISNUMBER(P44),SUMIF(A:A,A44,P:P),"")</f>
        <v>0.97843355170703417</v>
      </c>
      <c r="R44" s="3">
        <f t="shared" si="30"/>
        <v>0.12641133964142531</v>
      </c>
      <c r="S44" s="7">
        <f t="shared" si="31"/>
        <v>7.9106827191023417</v>
      </c>
    </row>
    <row r="45" spans="1:19" x14ac:dyDescent="0.3">
      <c r="A45" s="1">
        <v>22</v>
      </c>
      <c r="B45" s="5">
        <v>0.77777777777777779</v>
      </c>
      <c r="C45" s="1" t="s">
        <v>19</v>
      </c>
      <c r="D45" s="1">
        <v>6</v>
      </c>
      <c r="E45" s="1">
        <v>4</v>
      </c>
      <c r="F45" s="1" t="s">
        <v>52</v>
      </c>
      <c r="G45" s="1">
        <v>53.03</v>
      </c>
      <c r="H45" s="1">
        <f>1+COUNTIFS(A:A,A45,G:G,"&gt;"&amp;G45)</f>
        <v>4</v>
      </c>
      <c r="I45" s="2">
        <f>AVERAGEIF(A:A,A45,G:G)</f>
        <v>48.050000000000004</v>
      </c>
      <c r="J45" s="2">
        <f t="shared" si="24"/>
        <v>4.9799999999999969</v>
      </c>
      <c r="K45" s="2">
        <f t="shared" si="25"/>
        <v>94.97999999999999</v>
      </c>
      <c r="L45" s="2">
        <f t="shared" si="26"/>
        <v>298.50897518438029</v>
      </c>
      <c r="M45" s="2">
        <f>SUMIF(A:A,A45,L:L)</f>
        <v>2467.6374939333004</v>
      </c>
      <c r="N45" s="3">
        <f t="shared" si="27"/>
        <v>0.1209695410765423</v>
      </c>
      <c r="O45" s="6">
        <f t="shared" si="28"/>
        <v>8.266543719193411</v>
      </c>
      <c r="P45" s="3">
        <f t="shared" si="29"/>
        <v>0.1209695410765423</v>
      </c>
      <c r="Q45" s="3">
        <f>IF(ISNUMBER(P45),SUMIF(A:A,A45,P:P),"")</f>
        <v>0.97843355170703417</v>
      </c>
      <c r="R45" s="3">
        <f t="shared" si="30"/>
        <v>0.12363592894529378</v>
      </c>
      <c r="S45" s="7">
        <f t="shared" si="31"/>
        <v>8.0882637315118835</v>
      </c>
    </row>
    <row r="46" spans="1:19" x14ac:dyDescent="0.3">
      <c r="A46" s="1">
        <v>22</v>
      </c>
      <c r="B46" s="5">
        <v>0.77777777777777779</v>
      </c>
      <c r="C46" s="1" t="s">
        <v>19</v>
      </c>
      <c r="D46" s="1">
        <v>6</v>
      </c>
      <c r="E46" s="1">
        <v>12</v>
      </c>
      <c r="F46" s="1" t="s">
        <v>57</v>
      </c>
      <c r="G46" s="1">
        <v>51.51</v>
      </c>
      <c r="H46" s="1">
        <f>1+COUNTIFS(A:A,A46,G:G,"&gt;"&amp;G46)</f>
        <v>5</v>
      </c>
      <c r="I46" s="2">
        <f>AVERAGEIF(A:A,A46,G:G)</f>
        <v>48.050000000000004</v>
      </c>
      <c r="J46" s="2">
        <f t="shared" si="24"/>
        <v>3.4599999999999937</v>
      </c>
      <c r="K46" s="2">
        <f t="shared" si="25"/>
        <v>93.46</v>
      </c>
      <c r="L46" s="2">
        <f t="shared" si="26"/>
        <v>272.48947786000383</v>
      </c>
      <c r="M46" s="2">
        <f>SUMIF(A:A,A46,L:L)</f>
        <v>2467.6374939333004</v>
      </c>
      <c r="N46" s="3">
        <f t="shared" si="27"/>
        <v>0.11042524622434235</v>
      </c>
      <c r="O46" s="6">
        <f t="shared" si="28"/>
        <v>9.0559001151636824</v>
      </c>
      <c r="P46" s="3">
        <f t="shared" si="29"/>
        <v>0.11042524622434235</v>
      </c>
      <c r="Q46" s="3">
        <f>IF(ISNUMBER(P46),SUMIF(A:A,A46,P:P),"")</f>
        <v>0.97843355170703417</v>
      </c>
      <c r="R46" s="3">
        <f t="shared" si="30"/>
        <v>0.11285921872945569</v>
      </c>
      <c r="S46" s="7">
        <f t="shared" si="31"/>
        <v>8.8605965135837419</v>
      </c>
    </row>
    <row r="47" spans="1:19" x14ac:dyDescent="0.3">
      <c r="A47" s="1">
        <v>22</v>
      </c>
      <c r="B47" s="5">
        <v>0.77777777777777779</v>
      </c>
      <c r="C47" s="1" t="s">
        <v>19</v>
      </c>
      <c r="D47" s="1">
        <v>6</v>
      </c>
      <c r="E47" s="1">
        <v>11</v>
      </c>
      <c r="F47" s="1" t="s">
        <v>56</v>
      </c>
      <c r="G47" s="1">
        <v>44.07</v>
      </c>
      <c r="H47" s="1">
        <f>1+COUNTIFS(A:A,A47,G:G,"&gt;"&amp;G47)</f>
        <v>6</v>
      </c>
      <c r="I47" s="2">
        <f>AVERAGEIF(A:A,A47,G:G)</f>
        <v>48.050000000000004</v>
      </c>
      <c r="J47" s="2">
        <f t="shared" si="24"/>
        <v>-3.980000000000004</v>
      </c>
      <c r="K47" s="2">
        <f t="shared" si="25"/>
        <v>86.02</v>
      </c>
      <c r="L47" s="2">
        <f t="shared" si="26"/>
        <v>174.37357840041938</v>
      </c>
      <c r="M47" s="2">
        <f>SUMIF(A:A,A47,L:L)</f>
        <v>2467.6374939333004</v>
      </c>
      <c r="N47" s="3">
        <f t="shared" si="27"/>
        <v>7.0664179333114252E-2</v>
      </c>
      <c r="O47" s="6">
        <f t="shared" si="28"/>
        <v>14.151441500310266</v>
      </c>
      <c r="P47" s="3">
        <f t="shared" si="29"/>
        <v>7.0664179333114252E-2</v>
      </c>
      <c r="Q47" s="3">
        <f>IF(ISNUMBER(P47),SUMIF(A:A,A47,P:P),"")</f>
        <v>0.97843355170703417</v>
      </c>
      <c r="R47" s="3">
        <f t="shared" si="30"/>
        <v>7.2221745881290836E-2</v>
      </c>
      <c r="S47" s="7">
        <f t="shared" si="31"/>
        <v>13.846245168922891</v>
      </c>
    </row>
    <row r="48" spans="1:19" x14ac:dyDescent="0.3">
      <c r="A48" s="1">
        <v>22</v>
      </c>
      <c r="B48" s="5">
        <v>0.77777777777777779</v>
      </c>
      <c r="C48" s="1" t="s">
        <v>19</v>
      </c>
      <c r="D48" s="1">
        <v>6</v>
      </c>
      <c r="E48" s="1">
        <v>9</v>
      </c>
      <c r="F48" s="1" t="s">
        <v>54</v>
      </c>
      <c r="G48" s="1">
        <v>43.38</v>
      </c>
      <c r="H48" s="1">
        <f>1+COUNTIFS(A:A,A48,G:G,"&gt;"&amp;G48)</f>
        <v>7</v>
      </c>
      <c r="I48" s="2">
        <f>AVERAGEIF(A:A,A48,G:G)</f>
        <v>48.050000000000004</v>
      </c>
      <c r="J48" s="2">
        <f t="shared" si="24"/>
        <v>-4.6700000000000017</v>
      </c>
      <c r="K48" s="2">
        <f t="shared" si="25"/>
        <v>85.33</v>
      </c>
      <c r="L48" s="2">
        <f t="shared" si="26"/>
        <v>167.3019058936641</v>
      </c>
      <c r="M48" s="2">
        <f>SUMIF(A:A,A48,L:L)</f>
        <v>2467.6374939333004</v>
      </c>
      <c r="N48" s="3">
        <f t="shared" si="27"/>
        <v>6.7798412977990774E-2</v>
      </c>
      <c r="O48" s="6">
        <f t="shared" si="28"/>
        <v>14.749607786905388</v>
      </c>
      <c r="P48" s="3">
        <f t="shared" si="29"/>
        <v>6.7798412977990774E-2</v>
      </c>
      <c r="Q48" s="3">
        <f>IF(ISNUMBER(P48),SUMIF(A:A,A48,P:P),"")</f>
        <v>0.97843355170703417</v>
      </c>
      <c r="R48" s="3">
        <f t="shared" si="30"/>
        <v>6.9292812843248855E-2</v>
      </c>
      <c r="S48" s="7">
        <f t="shared" si="31"/>
        <v>14.431511133227566</v>
      </c>
    </row>
    <row r="49" spans="1:19" x14ac:dyDescent="0.3">
      <c r="A49" s="1">
        <v>22</v>
      </c>
      <c r="B49" s="5">
        <v>0.77777777777777779</v>
      </c>
      <c r="C49" s="1" t="s">
        <v>19</v>
      </c>
      <c r="D49" s="1">
        <v>6</v>
      </c>
      <c r="E49" s="1">
        <v>13</v>
      </c>
      <c r="F49" s="1" t="s">
        <v>58</v>
      </c>
      <c r="G49" s="1">
        <v>39.17</v>
      </c>
      <c r="H49" s="1">
        <f>1+COUNTIFS(A:A,A49,G:G,"&gt;"&amp;G49)</f>
        <v>8</v>
      </c>
      <c r="I49" s="2">
        <f>AVERAGEIF(A:A,A49,G:G)</f>
        <v>48.050000000000004</v>
      </c>
      <c r="J49" s="2">
        <f t="shared" si="24"/>
        <v>-8.8800000000000026</v>
      </c>
      <c r="K49" s="2">
        <f t="shared" si="25"/>
        <v>81.12</v>
      </c>
      <c r="L49" s="2">
        <f t="shared" si="26"/>
        <v>129.95652871067583</v>
      </c>
      <c r="M49" s="2">
        <f>SUMIF(A:A,A49,L:L)</f>
        <v>2467.6374939333004</v>
      </c>
      <c r="N49" s="3">
        <f t="shared" si="27"/>
        <v>5.2664351644102762E-2</v>
      </c>
      <c r="O49" s="6">
        <f t="shared" si="28"/>
        <v>18.988176418801082</v>
      </c>
      <c r="P49" s="3">
        <f t="shared" si="29"/>
        <v>5.2664351644102762E-2</v>
      </c>
      <c r="Q49" s="3">
        <f>IF(ISNUMBER(P49),SUMIF(A:A,A49,P:P),"")</f>
        <v>0.97843355170703417</v>
      </c>
      <c r="R49" s="3">
        <f t="shared" si="30"/>
        <v>5.382516937631724E-2</v>
      </c>
      <c r="S49" s="7">
        <f t="shared" si="31"/>
        <v>18.578668893887293</v>
      </c>
    </row>
    <row r="50" spans="1:19" x14ac:dyDescent="0.3">
      <c r="A50" s="1">
        <v>22</v>
      </c>
      <c r="B50" s="5">
        <v>0.77777777777777779</v>
      </c>
      <c r="C50" s="1" t="s">
        <v>19</v>
      </c>
      <c r="D50" s="1">
        <v>6</v>
      </c>
      <c r="E50" s="1">
        <v>10</v>
      </c>
      <c r="F50" s="1" t="s">
        <v>55</v>
      </c>
      <c r="G50" s="1">
        <v>24.29</v>
      </c>
      <c r="H50" s="1">
        <f>1+COUNTIFS(A:A,A50,G:G,"&gt;"&amp;G50)</f>
        <v>9</v>
      </c>
      <c r="I50" s="2">
        <f>AVERAGEIF(A:A,A50,G:G)</f>
        <v>48.050000000000004</v>
      </c>
      <c r="J50" s="2">
        <f t="shared" si="24"/>
        <v>-23.760000000000005</v>
      </c>
      <c r="K50" s="2">
        <f t="shared" si="25"/>
        <v>66.239999999999995</v>
      </c>
      <c r="L50" s="2">
        <f t="shared" si="26"/>
        <v>53.218176418696487</v>
      </c>
      <c r="M50" s="2">
        <f>SUMIF(A:A,A50,L:L)</f>
        <v>2467.6374939333004</v>
      </c>
      <c r="N50" s="3">
        <f t="shared" si="27"/>
        <v>2.1566448292965903E-2</v>
      </c>
      <c r="O50" s="6">
        <f t="shared" si="28"/>
        <v>46.368321126207846</v>
      </c>
      <c r="P50" s="3" t="str">
        <f t="shared" si="29"/>
        <v/>
      </c>
      <c r="Q50" s="3" t="str">
        <f>IF(ISNUMBER(P50),SUMIF(A:A,A50,P:P),"")</f>
        <v/>
      </c>
      <c r="R50" s="3" t="str">
        <f t="shared" si="30"/>
        <v/>
      </c>
      <c r="S50" s="7" t="str">
        <f t="shared" si="31"/>
        <v/>
      </c>
    </row>
    <row r="51" spans="1:19" x14ac:dyDescent="0.3">
      <c r="A51" s="1"/>
      <c r="B51" s="5"/>
      <c r="C51" s="1"/>
      <c r="D51" s="1"/>
      <c r="E51" s="1"/>
      <c r="F51" s="1"/>
      <c r="G51" s="1"/>
      <c r="H51" s="1"/>
      <c r="I51" s="2"/>
      <c r="J51" s="2"/>
      <c r="K51" s="2"/>
      <c r="L51" s="2"/>
      <c r="M51" s="2"/>
      <c r="N51" s="3"/>
      <c r="O51" s="6"/>
      <c r="P51" s="3"/>
      <c r="Q51" s="3"/>
      <c r="R51" s="3"/>
      <c r="S51" s="7"/>
    </row>
    <row r="52" spans="1:19" x14ac:dyDescent="0.3">
      <c r="A52" s="1">
        <v>25</v>
      </c>
      <c r="B52" s="5">
        <v>0.79861111111111116</v>
      </c>
      <c r="C52" s="1" t="s">
        <v>19</v>
      </c>
      <c r="D52" s="1">
        <v>7</v>
      </c>
      <c r="E52" s="1">
        <v>6</v>
      </c>
      <c r="F52" s="1" t="s">
        <v>63</v>
      </c>
      <c r="G52" s="1">
        <v>73.709999999999994</v>
      </c>
      <c r="H52" s="1">
        <f>1+COUNTIFS(A:A,A52,G:G,"&gt;"&amp;G52)</f>
        <v>1</v>
      </c>
      <c r="I52" s="2">
        <f>AVERAGEIF(A:A,A52,G:G)</f>
        <v>49.303636363636357</v>
      </c>
      <c r="J52" s="2">
        <f t="shared" ref="J52:J62" si="32">G52-I52</f>
        <v>24.406363636363636</v>
      </c>
      <c r="K52" s="2">
        <f t="shared" ref="K52:K62" si="33">90+J52</f>
        <v>114.40636363636364</v>
      </c>
      <c r="L52" s="2">
        <f t="shared" ref="L52:L62" si="34">EXP(0.06*K52)</f>
        <v>957.55371450571954</v>
      </c>
      <c r="M52" s="2">
        <f>SUMIF(A:A,A52,L:L)</f>
        <v>2985.7049376120508</v>
      </c>
      <c r="N52" s="3">
        <f t="shared" ref="N52:N62" si="35">L52/M52</f>
        <v>0.3207127745421372</v>
      </c>
      <c r="O52" s="6">
        <f t="shared" ref="O52:O62" si="36">1/N52</f>
        <v>3.1180547810346542</v>
      </c>
      <c r="P52" s="3">
        <f t="shared" ref="P52:P62" si="37">IF(O52&gt;21,"",N52)</f>
        <v>0.3207127745421372</v>
      </c>
      <c r="Q52" s="3">
        <f>IF(ISNUMBER(P52),SUMIF(A:A,A52,P:P),"")</f>
        <v>0.86540791865721689</v>
      </c>
      <c r="R52" s="3">
        <f t="shared" ref="R52:R62" si="38">IFERROR(P52*(1/Q52),"")</f>
        <v>0.37059144898946744</v>
      </c>
      <c r="S52" s="7">
        <f t="shared" ref="S52:S62" si="39">IFERROR(1/R52,"")</f>
        <v>2.6983892983143845</v>
      </c>
    </row>
    <row r="53" spans="1:19" x14ac:dyDescent="0.3">
      <c r="A53" s="1">
        <v>25</v>
      </c>
      <c r="B53" s="5">
        <v>0.79861111111111116</v>
      </c>
      <c r="C53" s="1" t="s">
        <v>19</v>
      </c>
      <c r="D53" s="1">
        <v>7</v>
      </c>
      <c r="E53" s="1">
        <v>4</v>
      </c>
      <c r="F53" s="1" t="s">
        <v>61</v>
      </c>
      <c r="G53" s="1">
        <v>56.3</v>
      </c>
      <c r="H53" s="1">
        <f>1+COUNTIFS(A:A,A53,G:G,"&gt;"&amp;G53)</f>
        <v>2</v>
      </c>
      <c r="I53" s="2">
        <f>AVERAGEIF(A:A,A53,G:G)</f>
        <v>49.303636363636357</v>
      </c>
      <c r="J53" s="2">
        <f t="shared" si="32"/>
        <v>6.9963636363636397</v>
      </c>
      <c r="K53" s="2">
        <f t="shared" si="33"/>
        <v>96.99636363636364</v>
      </c>
      <c r="L53" s="2">
        <f t="shared" si="34"/>
        <v>336.89854047464235</v>
      </c>
      <c r="M53" s="2">
        <f>SUMIF(A:A,A53,L:L)</f>
        <v>2985.7049376120508</v>
      </c>
      <c r="N53" s="3">
        <f t="shared" si="35"/>
        <v>0.11283718502475057</v>
      </c>
      <c r="O53" s="6">
        <f t="shared" si="36"/>
        <v>8.8623267212900814</v>
      </c>
      <c r="P53" s="3">
        <f t="shared" si="37"/>
        <v>0.11283718502475057</v>
      </c>
      <c r="Q53" s="3">
        <f>IF(ISNUMBER(P53),SUMIF(A:A,A53,P:P),"")</f>
        <v>0.86540791865721689</v>
      </c>
      <c r="R53" s="3">
        <f t="shared" si="38"/>
        <v>0.13038612496154511</v>
      </c>
      <c r="S53" s="7">
        <f t="shared" si="39"/>
        <v>7.6695277223318881</v>
      </c>
    </row>
    <row r="54" spans="1:19" x14ac:dyDescent="0.3">
      <c r="A54" s="1">
        <v>25</v>
      </c>
      <c r="B54" s="5">
        <v>0.79861111111111116</v>
      </c>
      <c r="C54" s="1" t="s">
        <v>19</v>
      </c>
      <c r="D54" s="1">
        <v>7</v>
      </c>
      <c r="E54" s="1">
        <v>2</v>
      </c>
      <c r="F54" s="1" t="s">
        <v>59</v>
      </c>
      <c r="G54" s="1">
        <v>54.77</v>
      </c>
      <c r="H54" s="1">
        <f>1+COUNTIFS(A:A,A54,G:G,"&gt;"&amp;G54)</f>
        <v>3</v>
      </c>
      <c r="I54" s="2">
        <f>AVERAGEIF(A:A,A54,G:G)</f>
        <v>49.303636363636357</v>
      </c>
      <c r="J54" s="2">
        <f t="shared" si="32"/>
        <v>5.4663636363636456</v>
      </c>
      <c r="K54" s="2">
        <f t="shared" si="33"/>
        <v>95.466363636363639</v>
      </c>
      <c r="L54" s="2">
        <f t="shared" si="34"/>
        <v>307.3483571660222</v>
      </c>
      <c r="M54" s="2">
        <f>SUMIF(A:A,A54,L:L)</f>
        <v>2985.7049376120508</v>
      </c>
      <c r="N54" s="3">
        <f t="shared" si="35"/>
        <v>0.10293996345527619</v>
      </c>
      <c r="O54" s="6">
        <f t="shared" si="36"/>
        <v>9.7144001846713799</v>
      </c>
      <c r="P54" s="3">
        <f t="shared" si="37"/>
        <v>0.10293996345527619</v>
      </c>
      <c r="Q54" s="3">
        <f>IF(ISNUMBER(P54),SUMIF(A:A,A54,P:P),"")</f>
        <v>0.86540791865721689</v>
      </c>
      <c r="R54" s="3">
        <f t="shared" si="38"/>
        <v>0.11894964355653199</v>
      </c>
      <c r="S54" s="7">
        <f t="shared" si="39"/>
        <v>8.4069188448197423</v>
      </c>
    </row>
    <row r="55" spans="1:19" x14ac:dyDescent="0.3">
      <c r="A55" s="1">
        <v>25</v>
      </c>
      <c r="B55" s="5">
        <v>0.79861111111111116</v>
      </c>
      <c r="C55" s="1" t="s">
        <v>19</v>
      </c>
      <c r="D55" s="1">
        <v>7</v>
      </c>
      <c r="E55" s="1">
        <v>5</v>
      </c>
      <c r="F55" s="1" t="s">
        <v>62</v>
      </c>
      <c r="G55" s="1">
        <v>52.58</v>
      </c>
      <c r="H55" s="1">
        <f>1+COUNTIFS(A:A,A55,G:G,"&gt;"&amp;G55)</f>
        <v>4</v>
      </c>
      <c r="I55" s="2">
        <f>AVERAGEIF(A:A,A55,G:G)</f>
        <v>49.303636363636357</v>
      </c>
      <c r="J55" s="2">
        <f t="shared" si="32"/>
        <v>3.2763636363636408</v>
      </c>
      <c r="K55" s="2">
        <f t="shared" si="33"/>
        <v>93.276363636363641</v>
      </c>
      <c r="L55" s="2">
        <f t="shared" si="34"/>
        <v>269.50361882522691</v>
      </c>
      <c r="M55" s="2">
        <f>SUMIF(A:A,A55,L:L)</f>
        <v>2985.7049376120508</v>
      </c>
      <c r="N55" s="3">
        <f t="shared" si="35"/>
        <v>9.0264652554975608E-2</v>
      </c>
      <c r="O55" s="6">
        <f t="shared" si="36"/>
        <v>11.078533752633135</v>
      </c>
      <c r="P55" s="3">
        <f t="shared" si="37"/>
        <v>9.0264652554975608E-2</v>
      </c>
      <c r="Q55" s="3">
        <f>IF(ISNUMBER(P55),SUMIF(A:A,A55,P:P),"")</f>
        <v>0.86540791865721689</v>
      </c>
      <c r="R55" s="3">
        <f t="shared" si="38"/>
        <v>0.10430301203510123</v>
      </c>
      <c r="S55" s="7">
        <f t="shared" si="39"/>
        <v>9.5874508366399684</v>
      </c>
    </row>
    <row r="56" spans="1:19" x14ac:dyDescent="0.3">
      <c r="A56" s="1">
        <v>25</v>
      </c>
      <c r="B56" s="5">
        <v>0.79861111111111116</v>
      </c>
      <c r="C56" s="1" t="s">
        <v>19</v>
      </c>
      <c r="D56" s="1">
        <v>7</v>
      </c>
      <c r="E56" s="1">
        <v>9</v>
      </c>
      <c r="F56" s="1" t="s">
        <v>66</v>
      </c>
      <c r="G56" s="1">
        <v>47.71</v>
      </c>
      <c r="H56" s="1">
        <f>1+COUNTIFS(A:A,A56,G:G,"&gt;"&amp;G56)</f>
        <v>5</v>
      </c>
      <c r="I56" s="2">
        <f>AVERAGEIF(A:A,A56,G:G)</f>
        <v>49.303636363636357</v>
      </c>
      <c r="J56" s="2">
        <f t="shared" si="32"/>
        <v>-1.5936363636363566</v>
      </c>
      <c r="K56" s="2">
        <f t="shared" si="33"/>
        <v>88.406363636363636</v>
      </c>
      <c r="L56" s="2">
        <f t="shared" si="34"/>
        <v>201.21657552993051</v>
      </c>
      <c r="M56" s="2">
        <f>SUMIF(A:A,A56,L:L)</f>
        <v>2985.7049376120508</v>
      </c>
      <c r="N56" s="3">
        <f t="shared" si="35"/>
        <v>6.7393322426181318E-2</v>
      </c>
      <c r="O56" s="6">
        <f t="shared" si="36"/>
        <v>14.838265335491378</v>
      </c>
      <c r="P56" s="3">
        <f t="shared" si="37"/>
        <v>6.7393322426181318E-2</v>
      </c>
      <c r="Q56" s="3">
        <f>IF(ISNUMBER(P56),SUMIF(A:A,A56,P:P),"")</f>
        <v>0.86540791865721689</v>
      </c>
      <c r="R56" s="3">
        <f t="shared" si="38"/>
        <v>7.7874631111245263E-2</v>
      </c>
      <c r="S56" s="7">
        <f t="shared" si="39"/>
        <v>12.841152320471126</v>
      </c>
    </row>
    <row r="57" spans="1:19" x14ac:dyDescent="0.3">
      <c r="A57" s="1">
        <v>25</v>
      </c>
      <c r="B57" s="5">
        <v>0.79861111111111116</v>
      </c>
      <c r="C57" s="1" t="s">
        <v>19</v>
      </c>
      <c r="D57" s="1">
        <v>7</v>
      </c>
      <c r="E57" s="1">
        <v>8</v>
      </c>
      <c r="F57" s="1" t="s">
        <v>65</v>
      </c>
      <c r="G57" s="1">
        <v>46.23</v>
      </c>
      <c r="H57" s="1">
        <f>1+COUNTIFS(A:A,A57,G:G,"&gt;"&amp;G57)</f>
        <v>6</v>
      </c>
      <c r="I57" s="2">
        <f>AVERAGEIF(A:A,A57,G:G)</f>
        <v>49.303636363636357</v>
      </c>
      <c r="J57" s="2">
        <f t="shared" si="32"/>
        <v>-3.0736363636363606</v>
      </c>
      <c r="K57" s="2">
        <f t="shared" si="33"/>
        <v>86.926363636363646</v>
      </c>
      <c r="L57" s="2">
        <f t="shared" si="34"/>
        <v>184.11891355394448</v>
      </c>
      <c r="M57" s="2">
        <f>SUMIF(A:A,A57,L:L)</f>
        <v>2985.7049376120508</v>
      </c>
      <c r="N57" s="3">
        <f t="shared" si="35"/>
        <v>6.1666814839781758E-2</v>
      </c>
      <c r="O57" s="6">
        <f t="shared" si="36"/>
        <v>16.216177251867595</v>
      </c>
      <c r="P57" s="3">
        <f t="shared" si="37"/>
        <v>6.1666814839781758E-2</v>
      </c>
      <c r="Q57" s="3">
        <f>IF(ISNUMBER(P57),SUMIF(A:A,A57,P:P),"")</f>
        <v>0.86540791865721689</v>
      </c>
      <c r="R57" s="3">
        <f t="shared" si="38"/>
        <v>7.1257511643139496E-2</v>
      </c>
      <c r="S57" s="7">
        <f t="shared" si="39"/>
        <v>14.033608204115245</v>
      </c>
    </row>
    <row r="58" spans="1:19" x14ac:dyDescent="0.3">
      <c r="A58" s="1">
        <v>25</v>
      </c>
      <c r="B58" s="5">
        <v>0.79861111111111116</v>
      </c>
      <c r="C58" s="1" t="s">
        <v>19</v>
      </c>
      <c r="D58" s="1">
        <v>7</v>
      </c>
      <c r="E58" s="1">
        <v>10</v>
      </c>
      <c r="F58" s="1" t="s">
        <v>67</v>
      </c>
      <c r="G58" s="1">
        <v>46.19</v>
      </c>
      <c r="H58" s="1">
        <f>1+COUNTIFS(A:A,A58,G:G,"&gt;"&amp;G58)</f>
        <v>7</v>
      </c>
      <c r="I58" s="2">
        <f>AVERAGEIF(A:A,A58,G:G)</f>
        <v>49.303636363636357</v>
      </c>
      <c r="J58" s="2">
        <f t="shared" si="32"/>
        <v>-3.1136363636363598</v>
      </c>
      <c r="K58" s="2">
        <f t="shared" si="33"/>
        <v>86.88636363636364</v>
      </c>
      <c r="L58" s="2">
        <f t="shared" si="34"/>
        <v>183.67755799993037</v>
      </c>
      <c r="M58" s="2">
        <f>SUMIF(A:A,A58,L:L)</f>
        <v>2985.7049376120508</v>
      </c>
      <c r="N58" s="3">
        <f t="shared" si="35"/>
        <v>6.1518991942597849E-2</v>
      </c>
      <c r="O58" s="6">
        <f t="shared" si="36"/>
        <v>16.255142817247073</v>
      </c>
      <c r="P58" s="3">
        <f t="shared" si="37"/>
        <v>6.1518991942597849E-2</v>
      </c>
      <c r="Q58" s="3">
        <f>IF(ISNUMBER(P58),SUMIF(A:A,A58,P:P),"")</f>
        <v>0.86540791865721689</v>
      </c>
      <c r="R58" s="3">
        <f t="shared" si="38"/>
        <v>7.1086698672750609E-2</v>
      </c>
      <c r="S58" s="7">
        <f t="shared" si="39"/>
        <v>14.0673293129496</v>
      </c>
    </row>
    <row r="59" spans="1:19" x14ac:dyDescent="0.3">
      <c r="A59" s="1">
        <v>25</v>
      </c>
      <c r="B59" s="5">
        <v>0.79861111111111116</v>
      </c>
      <c r="C59" s="1" t="s">
        <v>19</v>
      </c>
      <c r="D59" s="1">
        <v>7</v>
      </c>
      <c r="E59" s="1">
        <v>11</v>
      </c>
      <c r="F59" s="1" t="s">
        <v>68</v>
      </c>
      <c r="G59" s="1">
        <v>42.08</v>
      </c>
      <c r="H59" s="1">
        <f>1+COUNTIFS(A:A,A59,G:G,"&gt;"&amp;G59)</f>
        <v>8</v>
      </c>
      <c r="I59" s="2">
        <f>AVERAGEIF(A:A,A59,G:G)</f>
        <v>49.303636363636357</v>
      </c>
      <c r="J59" s="2">
        <f t="shared" si="32"/>
        <v>-7.2236363636363592</v>
      </c>
      <c r="K59" s="2">
        <f t="shared" si="33"/>
        <v>82.776363636363641</v>
      </c>
      <c r="L59" s="2">
        <f t="shared" si="34"/>
        <v>143.53541772800392</v>
      </c>
      <c r="M59" s="2">
        <f>SUMIF(A:A,A59,L:L)</f>
        <v>2985.7049376120508</v>
      </c>
      <c r="N59" s="3">
        <f t="shared" si="35"/>
        <v>4.8074213871516287E-2</v>
      </c>
      <c r="O59" s="6">
        <f t="shared" si="36"/>
        <v>20.801172176681074</v>
      </c>
      <c r="P59" s="3">
        <f t="shared" si="37"/>
        <v>4.8074213871516287E-2</v>
      </c>
      <c r="Q59" s="3">
        <f>IF(ISNUMBER(P59),SUMIF(A:A,A59,P:P),"")</f>
        <v>0.86540791865721689</v>
      </c>
      <c r="R59" s="3">
        <f t="shared" si="38"/>
        <v>5.5550929030218646E-2</v>
      </c>
      <c r="S59" s="7">
        <f t="shared" si="39"/>
        <v>18.001499119051978</v>
      </c>
    </row>
    <row r="60" spans="1:19" x14ac:dyDescent="0.3">
      <c r="A60" s="1">
        <v>25</v>
      </c>
      <c r="B60" s="5">
        <v>0.79861111111111116</v>
      </c>
      <c r="C60" s="1" t="s">
        <v>19</v>
      </c>
      <c r="D60" s="1">
        <v>7</v>
      </c>
      <c r="E60" s="1">
        <v>3</v>
      </c>
      <c r="F60" s="1" t="s">
        <v>60</v>
      </c>
      <c r="G60" s="1">
        <v>41.47</v>
      </c>
      <c r="H60" s="1">
        <f>1+COUNTIFS(A:A,A60,G:G,"&gt;"&amp;G60)</f>
        <v>9</v>
      </c>
      <c r="I60" s="2">
        <f>AVERAGEIF(A:A,A60,G:G)</f>
        <v>49.303636363636357</v>
      </c>
      <c r="J60" s="2">
        <f t="shared" si="32"/>
        <v>-7.8336363636363586</v>
      </c>
      <c r="K60" s="2">
        <f t="shared" si="33"/>
        <v>82.166363636363641</v>
      </c>
      <c r="L60" s="2">
        <f t="shared" si="34"/>
        <v>138.37699637169968</v>
      </c>
      <c r="M60" s="2">
        <f>SUMIF(A:A,A60,L:L)</f>
        <v>2985.7049376120508</v>
      </c>
      <c r="N60" s="3">
        <f t="shared" si="35"/>
        <v>4.6346507529432153E-2</v>
      </c>
      <c r="O60" s="6">
        <f t="shared" si="36"/>
        <v>21.576598827105887</v>
      </c>
      <c r="P60" s="3" t="str">
        <f t="shared" si="37"/>
        <v/>
      </c>
      <c r="Q60" s="3" t="str">
        <f>IF(ISNUMBER(P60),SUMIF(A:A,A60,P:P),"")</f>
        <v/>
      </c>
      <c r="R60" s="3" t="str">
        <f t="shared" si="38"/>
        <v/>
      </c>
      <c r="S60" s="7" t="str">
        <f t="shared" si="39"/>
        <v/>
      </c>
    </row>
    <row r="61" spans="1:19" x14ac:dyDescent="0.3">
      <c r="A61" s="1">
        <v>25</v>
      </c>
      <c r="B61" s="5">
        <v>0.79861111111111116</v>
      </c>
      <c r="C61" s="1" t="s">
        <v>19</v>
      </c>
      <c r="D61" s="1">
        <v>7</v>
      </c>
      <c r="E61" s="1">
        <v>14</v>
      </c>
      <c r="F61" s="1" t="s">
        <v>69</v>
      </c>
      <c r="G61" s="1">
        <v>40.78</v>
      </c>
      <c r="H61" s="1">
        <f>1+COUNTIFS(A:A,A61,G:G,"&gt;"&amp;G61)</f>
        <v>10</v>
      </c>
      <c r="I61" s="2">
        <f>AVERAGEIF(A:A,A61,G:G)</f>
        <v>49.303636363636357</v>
      </c>
      <c r="J61" s="2">
        <f t="shared" si="32"/>
        <v>-8.5236363636363564</v>
      </c>
      <c r="K61" s="2">
        <f t="shared" si="33"/>
        <v>81.476363636363644</v>
      </c>
      <c r="L61" s="2">
        <f t="shared" si="34"/>
        <v>132.7651553474706</v>
      </c>
      <c r="M61" s="2">
        <f>SUMIF(A:A,A61,L:L)</f>
        <v>2985.7049376120508</v>
      </c>
      <c r="N61" s="3">
        <f t="shared" si="35"/>
        <v>4.4466937665198554E-2</v>
      </c>
      <c r="O61" s="6">
        <f t="shared" si="36"/>
        <v>22.48861856710759</v>
      </c>
      <c r="P61" s="3" t="str">
        <f t="shared" si="37"/>
        <v/>
      </c>
      <c r="Q61" s="3" t="str">
        <f>IF(ISNUMBER(P61),SUMIF(A:A,A61,P:P),"")</f>
        <v/>
      </c>
      <c r="R61" s="3" t="str">
        <f t="shared" si="38"/>
        <v/>
      </c>
      <c r="S61" s="7" t="str">
        <f t="shared" si="39"/>
        <v/>
      </c>
    </row>
    <row r="62" spans="1:19" x14ac:dyDescent="0.3">
      <c r="A62" s="1">
        <v>25</v>
      </c>
      <c r="B62" s="5">
        <v>0.79861111111111116</v>
      </c>
      <c r="C62" s="1" t="s">
        <v>19</v>
      </c>
      <c r="D62" s="1">
        <v>7</v>
      </c>
      <c r="E62" s="1">
        <v>7</v>
      </c>
      <c r="F62" s="1" t="s">
        <v>64</v>
      </c>
      <c r="G62" s="1">
        <v>40.520000000000003</v>
      </c>
      <c r="H62" s="1">
        <f>1+COUNTIFS(A:A,A62,G:G,"&gt;"&amp;G62)</f>
        <v>11</v>
      </c>
      <c r="I62" s="2">
        <f>AVERAGEIF(A:A,A62,G:G)</f>
        <v>49.303636363636357</v>
      </c>
      <c r="J62" s="2">
        <f t="shared" si="32"/>
        <v>-8.7836363636363544</v>
      </c>
      <c r="K62" s="2">
        <f t="shared" si="33"/>
        <v>81.216363636363639</v>
      </c>
      <c r="L62" s="2">
        <f t="shared" si="34"/>
        <v>130.71009010946051</v>
      </c>
      <c r="M62" s="2">
        <f>SUMIF(A:A,A62,L:L)</f>
        <v>2985.7049376120508</v>
      </c>
      <c r="N62" s="3">
        <f t="shared" si="35"/>
        <v>4.3778636148152562E-2</v>
      </c>
      <c r="O62" s="6">
        <f t="shared" si="36"/>
        <v>22.842191716888365</v>
      </c>
      <c r="P62" s="3" t="str">
        <f t="shared" si="37"/>
        <v/>
      </c>
      <c r="Q62" s="3" t="str">
        <f>IF(ISNUMBER(P62),SUMIF(A:A,A62,P:P),"")</f>
        <v/>
      </c>
      <c r="R62" s="3" t="str">
        <f t="shared" si="38"/>
        <v/>
      </c>
      <c r="S62" s="7" t="str">
        <f t="shared" si="39"/>
        <v/>
      </c>
    </row>
  </sheetData>
  <autoFilter ref="A7:S14" xr:uid="{00000000-0009-0000-0000-000000000000}"/>
  <sortState xmlns:xlrd2="http://schemas.microsoft.com/office/spreadsheetml/2017/richdata2" ref="A8:T62">
    <sortCondition ref="B8:B62"/>
    <sortCondition ref="H8:H62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4:G1048576 G7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3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6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21122022 - Oakbank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2022-12-20T22:07:13Z</cp:lastPrinted>
  <dcterms:created xsi:type="dcterms:W3CDTF">2016-03-11T05:58:01Z</dcterms:created>
  <dcterms:modified xsi:type="dcterms:W3CDTF">2022-12-20T22:07:36Z</dcterms:modified>
</cp:coreProperties>
</file>