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codeName="ThisWorkbook"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xr:revisionPtr revIDLastSave="0" documentId="13_ncr:9_{EA10B8DE-0D9C-4B62-8496-C798818E35E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DBR 22122022 - Belmont" sheetId="1" r:id="rId1"/>
  </sheets>
  <definedNames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GoalSeekTargetValue" hidden="1">0</definedName>
    <definedName name="_AtRisk_SimSetting_LiveUpdate" hidden="1">TRUE</definedName>
    <definedName name="_AtRisk_SimSetting_LiveUpdatePeriod" hidden="1">-1</definedName>
    <definedName name="_AtRisk_SimSetting_MacroMode" hidden="1">0</definedName>
    <definedName name="_AtRisk_SimSetting_MacroRecalculationBehavior" hidden="1">0</definedName>
    <definedName name="_AtRisk_SimSetting_MultipleCPUManualCount" hidden="1">8</definedName>
    <definedName name="_AtRisk_SimSetting_MultipleCPUMode" hidden="1">0</definedName>
    <definedName name="_AtRisk_SimSetting_RandomNumberGenerator" hidden="1">0</definedName>
    <definedName name="_AtRisk_SimSetting_ReportOptionCustomItemCumulativeOverlay01" hidden="1">0</definedName>
    <definedName name="_AtRisk_SimSetting_ReportOptionCustomItemCumulativeOverlay02" hidden="1">0</definedName>
    <definedName name="_AtRisk_SimSetting_ReportOptionCustomItemCumulativeOverlay03" hidden="1">0</definedName>
    <definedName name="_AtRisk_SimSetting_ReportOptionCustomItemCumulativeOverlay04" hidden="1">0</definedName>
    <definedName name="_AtRisk_SimSetting_ReportOptionCustomItemCumulativeOverlay05" hidden="1">0</definedName>
    <definedName name="_AtRisk_SimSetting_ReportOptionCustomItemCumulativeOverlay06" hidden="1">0</definedName>
    <definedName name="_AtRisk_SimSetting_ReportOptionCustomItemDistributionFormat01" hidden="1">1</definedName>
    <definedName name="_AtRisk_SimSetting_ReportOptionCustomItemDistributionFormat02" hidden="1">1</definedName>
    <definedName name="_AtRisk_SimSetting_ReportOptionCustomItemDistributionFormat03" hidden="1">4</definedName>
    <definedName name="_AtRisk_SimSetting_ReportOptionCustomItemDistributionFormat04" hidden="1">1</definedName>
    <definedName name="_AtRisk_SimSetting_ReportOptionCustomItemDistributionFormat05" hidden="1">1</definedName>
    <definedName name="_AtRisk_SimSetting_ReportOptionCustomItemDistributionFormat06" hidden="1">1</definedName>
    <definedName name="_AtRisk_SimSetting_ReportOptionCustomItemGraphFormat01" hidden="1">1</definedName>
    <definedName name="_AtRisk_SimSetting_ReportOptionCustomItemGraphFormat02" hidden="1">1</definedName>
    <definedName name="_AtRisk_SimSetting_ReportOptionCustomItemGraphFormat03" hidden="1">1</definedName>
    <definedName name="_AtRisk_SimSetting_ReportOptionCustomItemGraphFormat04" hidden="1">1</definedName>
    <definedName name="_AtRisk_SimSetting_ReportOptionCustomItemGraphFormat05" hidden="1">1</definedName>
    <definedName name="_AtRisk_SimSetting_ReportOptionCustomItemGraphFormat06" hidden="1">1</definedName>
    <definedName name="_AtRisk_SimSetting_ReportOptionCustomItemItemIndex01" hidden="1">0</definedName>
    <definedName name="_AtRisk_SimSetting_ReportOptionCustomItemItemIndex02" hidden="1">1</definedName>
    <definedName name="_AtRisk_SimSetting_ReportOptionCustomItemItemIndex03" hidden="1">2</definedName>
    <definedName name="_AtRisk_SimSetting_ReportOptionCustomItemItemIndex04" hidden="1">3</definedName>
    <definedName name="_AtRisk_SimSetting_ReportOptionCustomItemItemIndex05" hidden="1">4</definedName>
    <definedName name="_AtRisk_SimSetting_ReportOptionCustomItemItemIndex06" hidden="1">5</definedName>
    <definedName name="_AtRisk_SimSetting_ReportOptionCustomItemItemSize01" hidden="1">0</definedName>
    <definedName name="_AtRisk_SimSetting_ReportOptionCustomItemItemSize02" hidden="1">0</definedName>
    <definedName name="_AtRisk_SimSetting_ReportOptionCustomItemItemSize03" hidden="1">0</definedName>
    <definedName name="_AtRisk_SimSetting_ReportOptionCustomItemItemSize04" hidden="1">0</definedName>
    <definedName name="_AtRisk_SimSetting_ReportOptionCustomItemItemSize05" hidden="1">0</definedName>
    <definedName name="_AtRisk_SimSetting_ReportOptionCustomItemItemSize06" hidden="1">0</definedName>
    <definedName name="_AtRisk_SimSetting_ReportOptionCustomItemItemType01" hidden="1">1</definedName>
    <definedName name="_AtRisk_SimSetting_ReportOptionCustomItemItemType02" hidden="1">5</definedName>
    <definedName name="_AtRisk_SimSetting_ReportOptionCustomItemItemType03" hidden="1">1</definedName>
    <definedName name="_AtRisk_SimSetting_ReportOptionCustomItemItemType04" hidden="1">3</definedName>
    <definedName name="_AtRisk_SimSetting_ReportOptionCustomItemItemType05" hidden="1">2</definedName>
    <definedName name="_AtRisk_SimSetting_ReportOptionCustomItemItemType06" hidden="1">4</definedName>
    <definedName name="_AtRisk_SimSetting_ReportOptionCustomItemLegendType01" hidden="1">0</definedName>
    <definedName name="_AtRisk_SimSetting_ReportOptionCustomItemLegendType02" hidden="1">0</definedName>
    <definedName name="_AtRisk_SimSetting_ReportOptionCustomItemLegendType03" hidden="1">0</definedName>
    <definedName name="_AtRisk_SimSetting_ReportOptionCustomItemLegendType04" hidden="1">0</definedName>
    <definedName name="_AtRisk_SimSetting_ReportOptionCustomItemLegendType05" hidden="1">0</definedName>
    <definedName name="_AtRisk_SimSetting_ReportOptionCustomItemLegendType06" hidden="1">0</definedName>
    <definedName name="_AtRisk_SimSetting_ReportOptionCustomItemsCount" hidden="1">6</definedName>
    <definedName name="_AtRisk_SimSetting_ReportOptionCustomItemSensitivityFormat01" hidden="1">1</definedName>
    <definedName name="_AtRisk_SimSetting_ReportOptionCustomItemSensitivityFormat02" hidden="1">1</definedName>
    <definedName name="_AtRisk_SimSetting_ReportOptionCustomItemSensitivityFormat03" hidden="1">1</definedName>
    <definedName name="_AtRisk_SimSetting_ReportOptionCustomItemSensitivityFormat04" hidden="1">1</definedName>
    <definedName name="_AtRisk_SimSetting_ReportOptionCustomItemSensitivityFormat05" hidden="1">1</definedName>
    <definedName name="_AtRisk_SimSetting_ReportOptionCustomItemSensitivityFormat06" hidden="1">1</definedName>
    <definedName name="_AtRisk_SimSetting_ReportOptionCustomItemSummaryGraphType01" hidden="1">0</definedName>
    <definedName name="_AtRisk_SimSetting_ReportOptionCustomItemSummaryGraphType02" hidden="1">0</definedName>
    <definedName name="_AtRisk_SimSetting_ReportOptionCustomItemSummaryGraphType03" hidden="1">0</definedName>
    <definedName name="_AtRisk_SimSetting_ReportOptionCustomItemSummaryGraphType04" hidden="1">0</definedName>
    <definedName name="_AtRisk_SimSetting_ReportOptionCustomItemSummaryGraphType05" hidden="1">0</definedName>
    <definedName name="_AtRisk_SimSetting_ReportOptionCustomItemSummaryGraphType06" hidden="1">0</definedName>
    <definedName name="_AtRisk_SimSetting_ReportOptionDataMode" hidden="1">1</definedName>
    <definedName name="_AtRisk_SimSetting_ReportOptionReportMultiSimType" hidden="1">0</definedName>
    <definedName name="_AtRisk_SimSetting_ReportOptionReportPlacement" hidden="1">1</definedName>
    <definedName name="_AtRisk_SimSetting_ReportOptionReportSelection" hidden="1">2</definedName>
    <definedName name="_AtRisk_SimSetting_ReportOptionReportsFileType" hidden="1">1</definedName>
    <definedName name="_AtRisk_SimSetting_ReportOptionReportStyle" hidden="1">2</definedName>
    <definedName name="_AtRisk_SimSetting_ReportOptionSelectiveQR" hidden="1">FALSE</definedName>
    <definedName name="_AtRisk_SimSetting_ReportsList" hidden="1">2</definedName>
    <definedName name="_AtRisk_SimSetting_ShowSimulationProgressWindow" hidden="1">TRUE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xlnm._FilterDatabase" localSheetId="0" hidden="1">'DBR 22122022 - Belmont'!$A$7:$S$7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7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I33" i="1"/>
  <c r="J33" i="1" s="1"/>
  <c r="K33" i="1" s="1"/>
  <c r="L33" i="1" s="1"/>
  <c r="H37" i="1"/>
  <c r="I37" i="1"/>
  <c r="J37" i="1" s="1"/>
  <c r="K37" i="1" s="1"/>
  <c r="L37" i="1" s="1"/>
  <c r="H40" i="1"/>
  <c r="I40" i="1"/>
  <c r="J40" i="1" s="1"/>
  <c r="K40" i="1" s="1"/>
  <c r="L40" i="1" s="1"/>
  <c r="H36" i="1"/>
  <c r="I36" i="1"/>
  <c r="J36" i="1" s="1"/>
  <c r="K36" i="1" s="1"/>
  <c r="L36" i="1" s="1"/>
  <c r="H42" i="1"/>
  <c r="I42" i="1"/>
  <c r="J42" i="1" s="1"/>
  <c r="K42" i="1" s="1"/>
  <c r="L42" i="1" s="1"/>
  <c r="H39" i="1"/>
  <c r="I39" i="1"/>
  <c r="J39" i="1" s="1"/>
  <c r="K39" i="1" s="1"/>
  <c r="L39" i="1" s="1"/>
  <c r="H34" i="1"/>
  <c r="I34" i="1"/>
  <c r="J34" i="1" s="1"/>
  <c r="K34" i="1" s="1"/>
  <c r="L34" i="1" s="1"/>
  <c r="H41" i="1"/>
  <c r="I41" i="1"/>
  <c r="J41" i="1" s="1"/>
  <c r="K41" i="1" s="1"/>
  <c r="L41" i="1" s="1"/>
  <c r="H44" i="1"/>
  <c r="I44" i="1"/>
  <c r="J44" i="1"/>
  <c r="K44" i="1" s="1"/>
  <c r="L44" i="1" s="1"/>
  <c r="H52" i="1"/>
  <c r="I52" i="1"/>
  <c r="J52" i="1" s="1"/>
  <c r="K52" i="1" s="1"/>
  <c r="L52" i="1" s="1"/>
  <c r="H46" i="1"/>
  <c r="I46" i="1"/>
  <c r="J46" i="1" s="1"/>
  <c r="K46" i="1" s="1"/>
  <c r="L46" i="1" s="1"/>
  <c r="H50" i="1"/>
  <c r="I50" i="1"/>
  <c r="J50" i="1" s="1"/>
  <c r="K50" i="1" s="1"/>
  <c r="L50" i="1" s="1"/>
  <c r="H47" i="1"/>
  <c r="I47" i="1"/>
  <c r="J47" i="1" s="1"/>
  <c r="K47" i="1" s="1"/>
  <c r="L47" i="1" s="1"/>
  <c r="H49" i="1"/>
  <c r="I49" i="1"/>
  <c r="J49" i="1" s="1"/>
  <c r="K49" i="1" s="1"/>
  <c r="L49" i="1" s="1"/>
  <c r="H45" i="1"/>
  <c r="I45" i="1"/>
  <c r="J45" i="1" s="1"/>
  <c r="K45" i="1" s="1"/>
  <c r="L45" i="1" s="1"/>
  <c r="H48" i="1"/>
  <c r="I48" i="1"/>
  <c r="J48" i="1" s="1"/>
  <c r="K48" i="1" s="1"/>
  <c r="L48" i="1" s="1"/>
  <c r="H55" i="1"/>
  <c r="I55" i="1"/>
  <c r="J55" i="1" s="1"/>
  <c r="K55" i="1" s="1"/>
  <c r="L55" i="1" s="1"/>
  <c r="H53" i="1"/>
  <c r="I53" i="1"/>
  <c r="J53" i="1" s="1"/>
  <c r="K53" i="1" s="1"/>
  <c r="L53" i="1" s="1"/>
  <c r="H54" i="1"/>
  <c r="I54" i="1"/>
  <c r="J54" i="1" s="1"/>
  <c r="K54" i="1" s="1"/>
  <c r="L54" i="1" s="1"/>
  <c r="H56" i="1"/>
  <c r="I56" i="1"/>
  <c r="J56" i="1" s="1"/>
  <c r="K56" i="1" s="1"/>
  <c r="L56" i="1" s="1"/>
  <c r="H51" i="1"/>
  <c r="I51" i="1"/>
  <c r="J51" i="1" s="1"/>
  <c r="K51" i="1" s="1"/>
  <c r="L51" i="1" s="1"/>
  <c r="H11" i="1"/>
  <c r="I11" i="1"/>
  <c r="J11" i="1" s="1"/>
  <c r="K11" i="1" s="1"/>
  <c r="L11" i="1" s="1"/>
  <c r="H14" i="1"/>
  <c r="I14" i="1"/>
  <c r="J14" i="1" s="1"/>
  <c r="K14" i="1" s="1"/>
  <c r="L14" i="1" s="1"/>
  <c r="H9" i="1"/>
  <c r="I9" i="1"/>
  <c r="J9" i="1" s="1"/>
  <c r="K9" i="1" s="1"/>
  <c r="L9" i="1" s="1"/>
  <c r="H20" i="1"/>
  <c r="I20" i="1"/>
  <c r="J20" i="1" s="1"/>
  <c r="K20" i="1" s="1"/>
  <c r="L20" i="1" s="1"/>
  <c r="H15" i="1"/>
  <c r="I15" i="1"/>
  <c r="J15" i="1" s="1"/>
  <c r="K15" i="1" s="1"/>
  <c r="L15" i="1" s="1"/>
  <c r="H19" i="1"/>
  <c r="I19" i="1"/>
  <c r="J19" i="1" s="1"/>
  <c r="K19" i="1" s="1"/>
  <c r="L19" i="1" s="1"/>
  <c r="H12" i="1"/>
  <c r="I12" i="1"/>
  <c r="J12" i="1" s="1"/>
  <c r="K12" i="1" s="1"/>
  <c r="L12" i="1" s="1"/>
  <c r="H13" i="1"/>
  <c r="I13" i="1"/>
  <c r="J13" i="1" s="1"/>
  <c r="K13" i="1" s="1"/>
  <c r="L13" i="1" s="1"/>
  <c r="H16" i="1"/>
  <c r="I16" i="1"/>
  <c r="J16" i="1" s="1"/>
  <c r="K16" i="1" s="1"/>
  <c r="L16" i="1" s="1"/>
  <c r="H18" i="1"/>
  <c r="I18" i="1"/>
  <c r="J18" i="1" s="1"/>
  <c r="K18" i="1" s="1"/>
  <c r="L18" i="1" s="1"/>
  <c r="H8" i="1"/>
  <c r="I8" i="1"/>
  <c r="J8" i="1" s="1"/>
  <c r="K8" i="1" s="1"/>
  <c r="L8" i="1" s="1"/>
  <c r="H10" i="1"/>
  <c r="I10" i="1"/>
  <c r="J10" i="1" s="1"/>
  <c r="K10" i="1" s="1"/>
  <c r="L10" i="1" s="1"/>
  <c r="H17" i="1"/>
  <c r="I17" i="1"/>
  <c r="J17" i="1" s="1"/>
  <c r="K17" i="1" s="1"/>
  <c r="L17" i="1" s="1"/>
  <c r="H24" i="1"/>
  <c r="I24" i="1"/>
  <c r="J24" i="1" s="1"/>
  <c r="K24" i="1" s="1"/>
  <c r="L24" i="1" s="1"/>
  <c r="H27" i="1"/>
  <c r="I27" i="1"/>
  <c r="J27" i="1" s="1"/>
  <c r="K27" i="1" s="1"/>
  <c r="L27" i="1" s="1"/>
  <c r="H22" i="1"/>
  <c r="I22" i="1"/>
  <c r="J22" i="1" s="1"/>
  <c r="K22" i="1" s="1"/>
  <c r="L22" i="1" s="1"/>
  <c r="H30" i="1"/>
  <c r="I30" i="1"/>
  <c r="J30" i="1" s="1"/>
  <c r="K30" i="1" s="1"/>
  <c r="L30" i="1" s="1"/>
  <c r="H28" i="1"/>
  <c r="I28" i="1"/>
  <c r="J28" i="1" s="1"/>
  <c r="K28" i="1" s="1"/>
  <c r="L28" i="1" s="1"/>
  <c r="H29" i="1"/>
  <c r="I29" i="1"/>
  <c r="J29" i="1" s="1"/>
  <c r="K29" i="1" s="1"/>
  <c r="L29" i="1" s="1"/>
  <c r="H26" i="1"/>
  <c r="I26" i="1"/>
  <c r="J26" i="1" s="1"/>
  <c r="K26" i="1" s="1"/>
  <c r="L26" i="1" s="1"/>
  <c r="H25" i="1"/>
  <c r="I25" i="1"/>
  <c r="J25" i="1" s="1"/>
  <c r="K25" i="1" s="1"/>
  <c r="L25" i="1" s="1"/>
  <c r="H23" i="1"/>
  <c r="I23" i="1"/>
  <c r="J23" i="1" s="1"/>
  <c r="K23" i="1" s="1"/>
  <c r="L23" i="1" s="1"/>
  <c r="H32" i="1"/>
  <c r="I32" i="1"/>
  <c r="J32" i="1" s="1"/>
  <c r="K32" i="1" s="1"/>
  <c r="L32" i="1" s="1"/>
  <c r="H38" i="1"/>
  <c r="I38" i="1"/>
  <c r="J38" i="1" s="1"/>
  <c r="K38" i="1" s="1"/>
  <c r="L38" i="1" s="1"/>
  <c r="H35" i="1"/>
  <c r="I35" i="1"/>
  <c r="J35" i="1" s="1"/>
  <c r="K35" i="1" s="1"/>
  <c r="L35" i="1" s="1"/>
  <c r="M37" i="1" l="1"/>
  <c r="N37" i="1" s="1"/>
  <c r="O37" i="1" s="1"/>
  <c r="P37" i="1" s="1"/>
  <c r="M39" i="1"/>
  <c r="N39" i="1" s="1"/>
  <c r="O39" i="1" s="1"/>
  <c r="P39" i="1" s="1"/>
  <c r="M44" i="1"/>
  <c r="N44" i="1" s="1"/>
  <c r="O44" i="1" s="1"/>
  <c r="P44" i="1" s="1"/>
  <c r="M47" i="1"/>
  <c r="M42" i="1"/>
  <c r="N42" i="1" s="1"/>
  <c r="O42" i="1" s="1"/>
  <c r="P42" i="1" s="1"/>
  <c r="M50" i="1"/>
  <c r="N50" i="1" s="1"/>
  <c r="O50" i="1" s="1"/>
  <c r="P50" i="1" s="1"/>
  <c r="M36" i="1"/>
  <c r="N36" i="1" s="1"/>
  <c r="O36" i="1" s="1"/>
  <c r="P36" i="1" s="1"/>
  <c r="M41" i="1"/>
  <c r="N41" i="1" s="1"/>
  <c r="O41" i="1" s="1"/>
  <c r="P41" i="1" s="1"/>
  <c r="M46" i="1"/>
  <c r="N46" i="1" s="1"/>
  <c r="O46" i="1" s="1"/>
  <c r="P46" i="1" s="1"/>
  <c r="M45" i="1"/>
  <c r="N45" i="1" s="1"/>
  <c r="O45" i="1" s="1"/>
  <c r="P45" i="1" s="1"/>
  <c r="M40" i="1"/>
  <c r="N40" i="1" s="1"/>
  <c r="O40" i="1" s="1"/>
  <c r="P40" i="1" s="1"/>
  <c r="M34" i="1"/>
  <c r="N34" i="1" s="1"/>
  <c r="O34" i="1" s="1"/>
  <c r="P34" i="1" s="1"/>
  <c r="M52" i="1"/>
  <c r="N52" i="1" s="1"/>
  <c r="O52" i="1" s="1"/>
  <c r="P52" i="1" s="1"/>
  <c r="M49" i="1"/>
  <c r="N49" i="1" s="1"/>
  <c r="O49" i="1" s="1"/>
  <c r="P49" i="1" s="1"/>
  <c r="M55" i="1"/>
  <c r="N55" i="1" s="1"/>
  <c r="O55" i="1" s="1"/>
  <c r="P55" i="1" s="1"/>
  <c r="M51" i="1"/>
  <c r="N51" i="1" s="1"/>
  <c r="O51" i="1" s="1"/>
  <c r="P51" i="1" s="1"/>
  <c r="M48" i="1"/>
  <c r="N48" i="1" s="1"/>
  <c r="O48" i="1" s="1"/>
  <c r="P48" i="1" s="1"/>
  <c r="M56" i="1"/>
  <c r="N56" i="1" s="1"/>
  <c r="O56" i="1" s="1"/>
  <c r="P56" i="1" s="1"/>
  <c r="M54" i="1"/>
  <c r="N54" i="1" s="1"/>
  <c r="O54" i="1" s="1"/>
  <c r="P54" i="1" s="1"/>
  <c r="M53" i="1"/>
  <c r="N53" i="1" s="1"/>
  <c r="O53" i="1" s="1"/>
  <c r="P53" i="1" s="1"/>
  <c r="N47" i="1"/>
  <c r="O47" i="1" s="1"/>
  <c r="P47" i="1" s="1"/>
  <c r="M33" i="1"/>
  <c r="N33" i="1" s="1"/>
  <c r="O33" i="1" s="1"/>
  <c r="P33" i="1" s="1"/>
  <c r="M14" i="1"/>
  <c r="N14" i="1" s="1"/>
  <c r="O14" i="1" s="1"/>
  <c r="P14" i="1" s="1"/>
  <c r="M15" i="1"/>
  <c r="N15" i="1" s="1"/>
  <c r="O15" i="1" s="1"/>
  <c r="P15" i="1" s="1"/>
  <c r="M16" i="1"/>
  <c r="N16" i="1" s="1"/>
  <c r="O16" i="1" s="1"/>
  <c r="P16" i="1" s="1"/>
  <c r="M11" i="1"/>
  <c r="N11" i="1" s="1"/>
  <c r="O11" i="1" s="1"/>
  <c r="P11" i="1" s="1"/>
  <c r="M20" i="1"/>
  <c r="N20" i="1" s="1"/>
  <c r="O20" i="1" s="1"/>
  <c r="P20" i="1" s="1"/>
  <c r="M13" i="1"/>
  <c r="N13" i="1" s="1"/>
  <c r="O13" i="1" s="1"/>
  <c r="P13" i="1" s="1"/>
  <c r="M12" i="1"/>
  <c r="N12" i="1" s="1"/>
  <c r="O12" i="1" s="1"/>
  <c r="P12" i="1" s="1"/>
  <c r="M9" i="1"/>
  <c r="N9" i="1" s="1"/>
  <c r="O9" i="1" s="1"/>
  <c r="P9" i="1" s="1"/>
  <c r="M19" i="1"/>
  <c r="N19" i="1" s="1"/>
  <c r="O19" i="1" s="1"/>
  <c r="P19" i="1" s="1"/>
  <c r="M17" i="1"/>
  <c r="N17" i="1" s="1"/>
  <c r="O17" i="1" s="1"/>
  <c r="P17" i="1" s="1"/>
  <c r="M30" i="1"/>
  <c r="N30" i="1" s="1"/>
  <c r="O30" i="1" s="1"/>
  <c r="P30" i="1" s="1"/>
  <c r="M25" i="1"/>
  <c r="N25" i="1" s="1"/>
  <c r="O25" i="1" s="1"/>
  <c r="P25" i="1" s="1"/>
  <c r="M38" i="1"/>
  <c r="N38" i="1" s="1"/>
  <c r="O38" i="1" s="1"/>
  <c r="P38" i="1" s="1"/>
  <c r="M10" i="1"/>
  <c r="N10" i="1" s="1"/>
  <c r="O10" i="1" s="1"/>
  <c r="P10" i="1" s="1"/>
  <c r="M22" i="1"/>
  <c r="N22" i="1" s="1"/>
  <c r="O22" i="1" s="1"/>
  <c r="P22" i="1" s="1"/>
  <c r="M26" i="1"/>
  <c r="N26" i="1" s="1"/>
  <c r="O26" i="1" s="1"/>
  <c r="P26" i="1" s="1"/>
  <c r="M32" i="1"/>
  <c r="N32" i="1" s="1"/>
  <c r="O32" i="1" s="1"/>
  <c r="P32" i="1" s="1"/>
  <c r="M8" i="1"/>
  <c r="N8" i="1" s="1"/>
  <c r="O8" i="1" s="1"/>
  <c r="P8" i="1" s="1"/>
  <c r="M27" i="1"/>
  <c r="N27" i="1" s="1"/>
  <c r="O27" i="1" s="1"/>
  <c r="P27" i="1" s="1"/>
  <c r="M29" i="1"/>
  <c r="N29" i="1" s="1"/>
  <c r="O29" i="1" s="1"/>
  <c r="P29" i="1" s="1"/>
  <c r="M18" i="1"/>
  <c r="N18" i="1" s="1"/>
  <c r="O18" i="1" s="1"/>
  <c r="P18" i="1" s="1"/>
  <c r="M24" i="1"/>
  <c r="N24" i="1" s="1"/>
  <c r="O24" i="1" s="1"/>
  <c r="P24" i="1" s="1"/>
  <c r="M28" i="1"/>
  <c r="N28" i="1" s="1"/>
  <c r="O28" i="1" s="1"/>
  <c r="P28" i="1" s="1"/>
  <c r="M23" i="1"/>
  <c r="N23" i="1" s="1"/>
  <c r="O23" i="1" s="1"/>
  <c r="P23" i="1" s="1"/>
  <c r="M35" i="1"/>
  <c r="N35" i="1" s="1"/>
  <c r="O35" i="1" s="1"/>
  <c r="P35" i="1" s="1"/>
  <c r="Q33" i="1" l="1"/>
  <c r="R33" i="1" s="1"/>
  <c r="S33" i="1" s="1"/>
  <c r="Q52" i="1"/>
  <c r="R52" i="1" s="1"/>
  <c r="S52" i="1" s="1"/>
  <c r="Q53" i="1"/>
  <c r="R53" i="1" s="1"/>
  <c r="S53" i="1" s="1"/>
  <c r="Q48" i="1"/>
  <c r="R48" i="1" s="1"/>
  <c r="S48" i="1" s="1"/>
  <c r="Q51" i="1"/>
  <c r="R51" i="1" s="1"/>
  <c r="S51" i="1" s="1"/>
  <c r="Q44" i="1"/>
  <c r="R44" i="1" s="1"/>
  <c r="S44" i="1" s="1"/>
  <c r="Q39" i="1"/>
  <c r="R39" i="1" s="1"/>
  <c r="S39" i="1" s="1"/>
  <c r="Q37" i="1"/>
  <c r="R37" i="1" s="1"/>
  <c r="S37" i="1" s="1"/>
  <c r="Q54" i="1"/>
  <c r="R54" i="1" s="1"/>
  <c r="S54" i="1" s="1"/>
  <c r="Q46" i="1"/>
  <c r="R46" i="1" s="1"/>
  <c r="S46" i="1" s="1"/>
  <c r="Q41" i="1"/>
  <c r="R41" i="1" s="1"/>
  <c r="S41" i="1" s="1"/>
  <c r="Q34" i="1"/>
  <c r="R34" i="1" s="1"/>
  <c r="S34" i="1" s="1"/>
  <c r="Q45" i="1"/>
  <c r="R45" i="1" s="1"/>
  <c r="S45" i="1" s="1"/>
  <c r="Q56" i="1"/>
  <c r="R56" i="1" s="1"/>
  <c r="S56" i="1" s="1"/>
  <c r="Q36" i="1"/>
  <c r="R36" i="1" s="1"/>
  <c r="S36" i="1" s="1"/>
  <c r="Q47" i="1"/>
  <c r="R47" i="1" s="1"/>
  <c r="S47" i="1" s="1"/>
  <c r="Q40" i="1"/>
  <c r="R40" i="1" s="1"/>
  <c r="S40" i="1" s="1"/>
  <c r="Q50" i="1"/>
  <c r="R50" i="1" s="1"/>
  <c r="S50" i="1" s="1"/>
  <c r="Q49" i="1"/>
  <c r="R49" i="1" s="1"/>
  <c r="S49" i="1" s="1"/>
  <c r="Q55" i="1"/>
  <c r="R55" i="1" s="1"/>
  <c r="S55" i="1" s="1"/>
  <c r="Q42" i="1"/>
  <c r="R42" i="1" s="1"/>
  <c r="S42" i="1" s="1"/>
  <c r="Q35" i="1"/>
  <c r="R35" i="1" s="1"/>
  <c r="S35" i="1" s="1"/>
  <c r="Q13" i="1"/>
  <c r="R13" i="1" s="1"/>
  <c r="S13" i="1" s="1"/>
  <c r="Q23" i="1"/>
  <c r="R23" i="1" s="1"/>
  <c r="S23" i="1" s="1"/>
  <c r="Q20" i="1"/>
  <c r="R20" i="1" s="1"/>
  <c r="S20" i="1" s="1"/>
  <c r="Q24" i="1"/>
  <c r="R24" i="1" s="1"/>
  <c r="S24" i="1" s="1"/>
  <c r="Q29" i="1"/>
  <c r="R29" i="1" s="1"/>
  <c r="S29" i="1" s="1"/>
  <c r="Q8" i="1"/>
  <c r="R8" i="1" s="1"/>
  <c r="S8" i="1" s="1"/>
  <c r="Q25" i="1"/>
  <c r="R25" i="1" s="1"/>
  <c r="S25" i="1" s="1"/>
  <c r="Q19" i="1"/>
  <c r="R19" i="1" s="1"/>
  <c r="S19" i="1" s="1"/>
  <c r="Q18" i="1"/>
  <c r="R18" i="1" s="1"/>
  <c r="S18" i="1" s="1"/>
  <c r="Q16" i="1"/>
  <c r="R16" i="1" s="1"/>
  <c r="S16" i="1" s="1"/>
  <c r="Q15" i="1"/>
  <c r="R15" i="1" s="1"/>
  <c r="S15" i="1" s="1"/>
  <c r="Q17" i="1"/>
  <c r="R17" i="1" s="1"/>
  <c r="S17" i="1" s="1"/>
  <c r="Q27" i="1"/>
  <c r="R27" i="1" s="1"/>
  <c r="S27" i="1" s="1"/>
  <c r="Q14" i="1"/>
  <c r="R14" i="1" s="1"/>
  <c r="S14" i="1" s="1"/>
  <c r="Q26" i="1"/>
  <c r="R26" i="1" s="1"/>
  <c r="S26" i="1" s="1"/>
  <c r="Q10" i="1"/>
  <c r="R10" i="1" s="1"/>
  <c r="S10" i="1" s="1"/>
  <c r="Q30" i="1"/>
  <c r="R30" i="1" s="1"/>
  <c r="S30" i="1" s="1"/>
  <c r="Q9" i="1"/>
  <c r="R9" i="1" s="1"/>
  <c r="S9" i="1" s="1"/>
  <c r="Q32" i="1"/>
  <c r="R32" i="1" s="1"/>
  <c r="S32" i="1" s="1"/>
  <c r="Q22" i="1"/>
  <c r="R22" i="1" s="1"/>
  <c r="S22" i="1" s="1"/>
  <c r="Q38" i="1"/>
  <c r="R38" i="1" s="1"/>
  <c r="S38" i="1" s="1"/>
  <c r="Q12" i="1"/>
  <c r="R12" i="1" s="1"/>
  <c r="S12" i="1" s="1"/>
  <c r="Q28" i="1"/>
  <c r="R28" i="1" s="1"/>
  <c r="S28" i="1" s="1"/>
  <c r="Q11" i="1"/>
  <c r="R11" i="1" s="1"/>
  <c r="S11" i="1" s="1"/>
</calcChain>
</file>

<file path=xl/sharedStrings.xml><?xml version="1.0" encoding="utf-8"?>
<sst xmlns="http://schemas.openxmlformats.org/spreadsheetml/2006/main" count="111" uniqueCount="66">
  <si>
    <t>RaceID</t>
  </si>
  <si>
    <t>Time</t>
  </si>
  <si>
    <t>Track</t>
  </si>
  <si>
    <t>RN</t>
  </si>
  <si>
    <t>TN</t>
  </si>
  <si>
    <t>Horse</t>
  </si>
  <si>
    <t>Rating</t>
  </si>
  <si>
    <t>Rank</t>
  </si>
  <si>
    <t>Average</t>
  </si>
  <si>
    <t>Margin</t>
  </si>
  <si>
    <t>NormRating</t>
  </si>
  <si>
    <t>EXP</t>
  </si>
  <si>
    <t>SUM</t>
  </si>
  <si>
    <t>PROB</t>
  </si>
  <si>
    <t>PRICE</t>
  </si>
  <si>
    <t>PROB_TRANS</t>
  </si>
  <si>
    <t>MODEL_SUM</t>
  </si>
  <si>
    <t>RAW_PROB</t>
  </si>
  <si>
    <t>Price</t>
  </si>
  <si>
    <t>Belmont</t>
  </si>
  <si>
    <t xml:space="preserve">Keep It Hush        </t>
  </si>
  <si>
    <t xml:space="preserve">Shabalala           </t>
  </si>
  <si>
    <t xml:space="preserve">Northeast Eagle     </t>
  </si>
  <si>
    <t xml:space="preserve">Run Teddy Run       </t>
  </si>
  <si>
    <t xml:space="preserve">Rommels Return      </t>
  </si>
  <si>
    <t xml:space="preserve">Campfire Jack       </t>
  </si>
  <si>
    <t xml:space="preserve">Ocean Avenue        </t>
  </si>
  <si>
    <t xml:space="preserve">Mr Bling            </t>
  </si>
  <si>
    <t xml:space="preserve">Jolly Odd           </t>
  </si>
  <si>
    <t xml:space="preserve">Musqueam            </t>
  </si>
  <si>
    <t xml:space="preserve">Belle Journee       </t>
  </si>
  <si>
    <t xml:space="preserve">Dun With The Blues  </t>
  </si>
  <si>
    <t xml:space="preserve">Sanaa               </t>
  </si>
  <si>
    <t xml:space="preserve">Gamblers Gold       </t>
  </si>
  <si>
    <t xml:space="preserve">Send It Son         </t>
  </si>
  <si>
    <t xml:space="preserve">War Hymn            </t>
  </si>
  <si>
    <t xml:space="preserve">Distorted Secrets   </t>
  </si>
  <si>
    <t xml:space="preserve">Ginger Locks        </t>
  </si>
  <si>
    <t xml:space="preserve">Cotchin             </t>
  </si>
  <si>
    <t xml:space="preserve">My Boy Chris        </t>
  </si>
  <si>
    <t xml:space="preserve">Night Shift         </t>
  </si>
  <si>
    <t xml:space="preserve">No Peer             </t>
  </si>
  <si>
    <t xml:space="preserve">Galaxy Affair       </t>
  </si>
  <si>
    <t xml:space="preserve">The Admiral         </t>
  </si>
  <si>
    <t xml:space="preserve">Candlelight Supper  </t>
  </si>
  <si>
    <t xml:space="preserve">Rulelee             </t>
  </si>
  <si>
    <t xml:space="preserve">Without Reg         </t>
  </si>
  <si>
    <t xml:space="preserve">Allaboutthecraic    </t>
  </si>
  <si>
    <t xml:space="preserve">Ambergate Rose      </t>
  </si>
  <si>
    <t xml:space="preserve">Beloved Star        </t>
  </si>
  <si>
    <t xml:space="preserve">Saturn Black        </t>
  </si>
  <si>
    <t xml:space="preserve">Sisu Warrior        </t>
  </si>
  <si>
    <t xml:space="preserve">Dream Evil          </t>
  </si>
  <si>
    <t xml:space="preserve">Stylax              </t>
  </si>
  <si>
    <t xml:space="preserve">Chuck A Luck        </t>
  </si>
  <si>
    <t xml:space="preserve">Truly Reliable      </t>
  </si>
  <si>
    <t xml:space="preserve">Crezee              </t>
  </si>
  <si>
    <t xml:space="preserve">Feels Danish        </t>
  </si>
  <si>
    <t xml:space="preserve">Ground Braker       </t>
  </si>
  <si>
    <t xml:space="preserve">Tell Nothin         </t>
  </si>
  <si>
    <t xml:space="preserve">Mystical Babe       </t>
  </si>
  <si>
    <t xml:space="preserve">Beanie              </t>
  </si>
  <si>
    <t xml:space="preserve">Decoy Noxious       </t>
  </si>
  <si>
    <t xml:space="preserve">Jarman              </t>
  </si>
  <si>
    <t xml:space="preserve">Private Scene       </t>
  </si>
  <si>
    <t xml:space="preserve">Time Stands Still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</si>
</sst>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* #,##0.00_-;\-&quot;$&quot;* #,##0.00_-;_-&quot;$&quot;* &quot;-&quot;??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rgb="FF9C57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2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0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</cellStyleXfs>
  <cellXfs count="13">
    <xf numFmtId="0" fontId="0" fillId="0" borderId="0" xfId="0"/>
    <xf numFmtId="0" fontId="18" fillId="0" borderId="11" xfId="0" applyFont="1" applyBorder="1" applyAlignment="1">
      <alignment horizontal="center"/>
    </xf>
    <xf numFmtId="2" fontId="18" fillId="0" borderId="11" xfId="0" applyNumberFormat="1" applyFont="1" applyBorder="1" applyAlignment="1">
      <alignment horizontal="center"/>
    </xf>
    <xf numFmtId="2" fontId="18" fillId="0" borderId="11" xfId="43" applyNumberFormat="1" applyFont="1" applyBorder="1" applyAlignment="1">
      <alignment horizontal="center"/>
    </xf>
    <xf numFmtId="0" fontId="16" fillId="0" borderId="10" xfId="0" applyFont="1" applyBorder="1" applyAlignment="1">
      <alignment horizontal="center"/>
    </xf>
    <xf numFmtId="20" fontId="18" fillId="0" borderId="11" xfId="0" applyNumberFormat="1" applyFont="1" applyBorder="1" applyAlignment="1">
      <alignment horizontal="center"/>
    </xf>
    <xf numFmtId="2" fontId="18" fillId="0" borderId="11" xfId="1" applyNumberFormat="1" applyFont="1" applyBorder="1" applyAlignment="1">
      <alignment horizontal="center"/>
    </xf>
    <xf numFmtId="164" fontId="18" fillId="0" borderId="11" xfId="1" applyFont="1" applyBorder="1" applyAlignment="1">
      <alignment horizontal="center"/>
    </xf>
    <xf numFmtId="0" fontId="0" fillId="0" borderId="0" xfId="0" applyAlignment="1">
      <alignment horizontal="center"/>
    </xf>
    <xf numFmtId="0" fontId="19" fillId="0" borderId="0" xfId="0" applyFont="1" applyAlignment="1">
      <alignment horizontal="center"/>
    </xf>
    <xf numFmtId="2" fontId="16" fillId="0" borderId="0" xfId="0" applyNumberFormat="1" applyFont="1" applyAlignment="1">
      <alignment horizontal="center"/>
    </xf>
    <xf numFmtId="2" fontId="16" fillId="0" borderId="0" xfId="43" applyNumberFormat="1" applyFont="1" applyAlignment="1">
      <alignment horizontal="center"/>
    </xf>
    <xf numFmtId="0" fontId="16" fillId="0" borderId="0" xfId="0" applyFont="1" applyAlignment="1">
      <alignment horizontal="center"/>
    </xf>
  </cellXfs>
  <cellStyles count="52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1 2" xfId="46" xr:uid="{00000000-0005-0000-0000-00000D000000}"/>
    <cellStyle name="60% - Accent2" xfId="26" builtinId="36" customBuiltin="1"/>
    <cellStyle name="60% - Accent2 2" xfId="47" xr:uid="{00000000-0005-0000-0000-00000F000000}"/>
    <cellStyle name="60% - Accent3" xfId="30" builtinId="40" customBuiltin="1"/>
    <cellStyle name="60% - Accent3 2" xfId="48" xr:uid="{00000000-0005-0000-0000-000011000000}"/>
    <cellStyle name="60% - Accent4" xfId="34" builtinId="44" customBuiltin="1"/>
    <cellStyle name="60% - Accent4 2" xfId="49" xr:uid="{00000000-0005-0000-0000-000013000000}"/>
    <cellStyle name="60% - Accent5" xfId="38" builtinId="48" customBuiltin="1"/>
    <cellStyle name="60% - Accent5 2" xfId="50" xr:uid="{00000000-0005-0000-0000-000015000000}"/>
    <cellStyle name="60% - Accent6" xfId="42" builtinId="52" customBuiltin="1"/>
    <cellStyle name="60% - Accent6 2" xfId="51" xr:uid="{00000000-0005-0000-0000-000017000000}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Currency 2" xfId="44" xr:uid="{00000000-0005-0000-0000-000022000000}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eutral 2" xfId="45" xr:uid="{00000000-0005-0000-0000-00002C000000}"/>
    <cellStyle name="Normal" xfId="0" builtinId="0"/>
    <cellStyle name="Note" xfId="16" builtinId="10" customBuiltin="1"/>
    <cellStyle name="Output" xfId="11" builtinId="21" customBuiltin="1"/>
    <cellStyle name="Percent" xfId="43" builtinId="5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www.championbets.com.au/bet/mz83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19</xdr:col>
      <xdr:colOff>30480</xdr:colOff>
      <xdr:row>5</xdr:row>
      <xdr:rowOff>104995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6CDCEEC-4248-DD44-A768-6C975EEAFF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309360" cy="10193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7:S56"/>
  <sheetViews>
    <sheetView tabSelected="1" topLeftCell="B1" zoomScaleNormal="100" workbookViewId="0">
      <pane ySplit="7" topLeftCell="A8" activePane="bottomLeft" state="frozen"/>
      <selection activeCell="B1" sqref="B1"/>
      <selection pane="bottomLeft" activeCell="AD13" sqref="AD13"/>
    </sheetView>
  </sheetViews>
  <sheetFormatPr defaultColWidth="8.88671875" defaultRowHeight="14.4" x14ac:dyDescent="0.3"/>
  <cols>
    <col min="1" max="1" width="9.6640625" style="9" hidden="1" customWidth="1"/>
    <col min="2" max="2" width="7.88671875" style="9" bestFit="1" customWidth="1"/>
    <col min="3" max="3" width="14.77734375" style="9" bestFit="1" customWidth="1"/>
    <col min="4" max="4" width="5.88671875" style="9" bestFit="1" customWidth="1"/>
    <col min="5" max="5" width="5.6640625" style="9" bestFit="1" customWidth="1"/>
    <col min="6" max="6" width="25.33203125" style="9" bestFit="1" customWidth="1"/>
    <col min="7" max="7" width="12.5546875" style="10" customWidth="1"/>
    <col min="8" max="8" width="7.88671875" style="10" bestFit="1" customWidth="1"/>
    <col min="9" max="9" width="10.88671875" style="10" hidden="1" customWidth="1"/>
    <col min="10" max="10" width="9.5546875" style="10" hidden="1" customWidth="1"/>
    <col min="11" max="11" width="14" style="10" hidden="1" customWidth="1"/>
    <col min="12" max="13" width="7.5546875" style="10" hidden="1" customWidth="1"/>
    <col min="14" max="14" width="8.5546875" style="11" hidden="1" customWidth="1"/>
    <col min="15" max="15" width="8.88671875" style="10" hidden="1" customWidth="1"/>
    <col min="16" max="16" width="16" style="10" hidden="1" customWidth="1"/>
    <col min="17" max="17" width="15" style="10" hidden="1" customWidth="1"/>
    <col min="18" max="18" width="14" style="10" hidden="1" customWidth="1"/>
    <col min="19" max="19" width="11.5546875" style="12" customWidth="1"/>
    <col min="20" max="16384" width="8.88671875" style="8"/>
  </cols>
  <sheetData>
    <row r="7" spans="1:19" s="4" customFormat="1" x14ac:dyDescent="0.3">
      <c r="A7" s="1" t="s">
        <v>0</v>
      </c>
      <c r="B7" s="1" t="s">
        <v>1</v>
      </c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2" t="s">
        <v>7</v>
      </c>
      <c r="I7" s="2" t="s">
        <v>8</v>
      </c>
      <c r="J7" s="2" t="s">
        <v>9</v>
      </c>
      <c r="K7" s="2" t="s">
        <v>10</v>
      </c>
      <c r="L7" s="2" t="s">
        <v>11</v>
      </c>
      <c r="M7" s="2" t="s">
        <v>12</v>
      </c>
      <c r="N7" s="3" t="s">
        <v>13</v>
      </c>
      <c r="O7" s="2" t="s">
        <v>14</v>
      </c>
      <c r="P7" s="2" t="s">
        <v>15</v>
      </c>
      <c r="Q7" s="2" t="s">
        <v>16</v>
      </c>
      <c r="R7" s="2" t="s">
        <v>17</v>
      </c>
      <c r="S7" s="1" t="s">
        <v>18</v>
      </c>
    </row>
    <row r="8" spans="1:19" x14ac:dyDescent="0.3">
      <c r="A8" s="1">
        <v>16</v>
      </c>
      <c r="B8" s="5">
        <v>0.78472222222222221</v>
      </c>
      <c r="C8" s="1" t="s">
        <v>19</v>
      </c>
      <c r="D8" s="1">
        <v>5</v>
      </c>
      <c r="E8" s="1">
        <v>12</v>
      </c>
      <c r="F8" s="1" t="s">
        <v>30</v>
      </c>
      <c r="G8" s="1">
        <v>64.819999999999993</v>
      </c>
      <c r="H8" s="1">
        <f>1+COUNTIFS(A:A,A8,G:G,"&gt;"&amp;G8)</f>
        <v>1</v>
      </c>
      <c r="I8" s="2">
        <f>AVERAGEIF(A:A,A8,G:G)</f>
        <v>46.836153846153849</v>
      </c>
      <c r="J8" s="2">
        <f t="shared" ref="J8:J56" si="0">G8-I8</f>
        <v>17.983846153846144</v>
      </c>
      <c r="K8" s="2">
        <f t="shared" ref="K8:K56" si="1">90+J8</f>
        <v>107.98384615384614</v>
      </c>
      <c r="L8" s="2">
        <f t="shared" ref="L8:L56" si="2">EXP(0.06*K8)</f>
        <v>651.33934210394227</v>
      </c>
      <c r="M8" s="2">
        <f>SUMIF(A:A,A8,L:L)</f>
        <v>3535.5328856773972</v>
      </c>
      <c r="N8" s="3">
        <f t="shared" ref="N8:N56" si="3">L8/M8</f>
        <v>0.18422663942472356</v>
      </c>
      <c r="O8" s="6">
        <f t="shared" ref="O8:O56" si="4">1/N8</f>
        <v>5.4280966266477861</v>
      </c>
      <c r="P8" s="3">
        <f t="shared" ref="P8:P56" si="5">IF(O8&gt;21,"",N8)</f>
        <v>0.18422663942472356</v>
      </c>
      <c r="Q8" s="3">
        <f>IF(ISNUMBER(P8),SUMIF(A:A,A8,P:P),"")</f>
        <v>0.87006261153949671</v>
      </c>
      <c r="R8" s="3">
        <f t="shared" ref="R8:R56" si="6">IFERROR(P8*(1/Q8),"")</f>
        <v>0.21173951964072019</v>
      </c>
      <c r="S8" s="7">
        <f t="shared" ref="S8:S56" si="7">IFERROR(1/R8,"")</f>
        <v>4.722783926669905</v>
      </c>
    </row>
    <row r="9" spans="1:19" x14ac:dyDescent="0.3">
      <c r="A9" s="1">
        <v>16</v>
      </c>
      <c r="B9" s="5">
        <v>0.78472222222222221</v>
      </c>
      <c r="C9" s="1" t="s">
        <v>19</v>
      </c>
      <c r="D9" s="1">
        <v>5</v>
      </c>
      <c r="E9" s="1">
        <v>3</v>
      </c>
      <c r="F9" s="1" t="s">
        <v>22</v>
      </c>
      <c r="G9" s="1">
        <v>62.25</v>
      </c>
      <c r="H9" s="1">
        <f>1+COUNTIFS(A:A,A9,G:G,"&gt;"&amp;G9)</f>
        <v>2</v>
      </c>
      <c r="I9" s="2">
        <f>AVERAGEIF(A:A,A9,G:G)</f>
        <v>46.836153846153849</v>
      </c>
      <c r="J9" s="2">
        <f t="shared" si="0"/>
        <v>15.413846153846151</v>
      </c>
      <c r="K9" s="2">
        <f t="shared" si="1"/>
        <v>105.41384615384615</v>
      </c>
      <c r="L9" s="2">
        <f t="shared" si="2"/>
        <v>558.26333033764138</v>
      </c>
      <c r="M9" s="2">
        <f>SUMIF(A:A,A9,L:L)</f>
        <v>3535.5328856773972</v>
      </c>
      <c r="N9" s="3">
        <f t="shared" si="3"/>
        <v>0.15790076019351743</v>
      </c>
      <c r="O9" s="6">
        <f t="shared" si="4"/>
        <v>6.3330917392318842</v>
      </c>
      <c r="P9" s="3">
        <f t="shared" si="5"/>
        <v>0.15790076019351743</v>
      </c>
      <c r="Q9" s="3">
        <f>IF(ISNUMBER(P9),SUMIF(A:A,A9,P:P),"")</f>
        <v>0.87006261153949671</v>
      </c>
      <c r="R9" s="3">
        <f t="shared" si="6"/>
        <v>0.18148206588733468</v>
      </c>
      <c r="S9" s="7">
        <f t="shared" si="7"/>
        <v>5.5101863377553073</v>
      </c>
    </row>
    <row r="10" spans="1:19" x14ac:dyDescent="0.3">
      <c r="A10" s="1">
        <v>16</v>
      </c>
      <c r="B10" s="5">
        <v>0.78472222222222221</v>
      </c>
      <c r="C10" s="1" t="s">
        <v>19</v>
      </c>
      <c r="D10" s="1">
        <v>5</v>
      </c>
      <c r="E10" s="1">
        <v>13</v>
      </c>
      <c r="F10" s="1" t="s">
        <v>31</v>
      </c>
      <c r="G10" s="1">
        <v>59.48</v>
      </c>
      <c r="H10" s="1">
        <f>1+COUNTIFS(A:A,A10,G:G,"&gt;"&amp;G10)</f>
        <v>3</v>
      </c>
      <c r="I10" s="2">
        <f>AVERAGEIF(A:A,A10,G:G)</f>
        <v>46.836153846153849</v>
      </c>
      <c r="J10" s="2">
        <f t="shared" si="0"/>
        <v>12.643846153846148</v>
      </c>
      <c r="K10" s="2">
        <f t="shared" si="1"/>
        <v>102.64384615384614</v>
      </c>
      <c r="L10" s="2">
        <f t="shared" si="2"/>
        <v>472.78028613506848</v>
      </c>
      <c r="M10" s="2">
        <f>SUMIF(A:A,A10,L:L)</f>
        <v>3535.5328856773972</v>
      </c>
      <c r="N10" s="3">
        <f t="shared" si="3"/>
        <v>0.13372249712350937</v>
      </c>
      <c r="O10" s="6">
        <f t="shared" si="4"/>
        <v>7.4781732431781887</v>
      </c>
      <c r="P10" s="3">
        <f t="shared" si="5"/>
        <v>0.13372249712350937</v>
      </c>
      <c r="Q10" s="3">
        <f>IF(ISNUMBER(P10),SUMIF(A:A,A10,P:P),"")</f>
        <v>0.87006261153949671</v>
      </c>
      <c r="R10" s="3">
        <f t="shared" si="6"/>
        <v>0.15369295881695175</v>
      </c>
      <c r="S10" s="7">
        <f t="shared" si="7"/>
        <v>6.5064789415044029</v>
      </c>
    </row>
    <row r="11" spans="1:19" x14ac:dyDescent="0.3">
      <c r="A11" s="1">
        <v>16</v>
      </c>
      <c r="B11" s="5">
        <v>0.78472222222222221</v>
      </c>
      <c r="C11" s="1" t="s">
        <v>19</v>
      </c>
      <c r="D11" s="1">
        <v>5</v>
      </c>
      <c r="E11" s="1">
        <v>1</v>
      </c>
      <c r="F11" s="1" t="s">
        <v>20</v>
      </c>
      <c r="G11" s="1">
        <v>56.98</v>
      </c>
      <c r="H11" s="1">
        <f>1+COUNTIFS(A:A,A11,G:G,"&gt;"&amp;G11)</f>
        <v>4</v>
      </c>
      <c r="I11" s="2">
        <f>AVERAGEIF(A:A,A11,G:G)</f>
        <v>46.836153846153849</v>
      </c>
      <c r="J11" s="2">
        <f t="shared" si="0"/>
        <v>10.143846153846148</v>
      </c>
      <c r="K11" s="2">
        <f t="shared" si="1"/>
        <v>100.14384615384614</v>
      </c>
      <c r="L11" s="2">
        <f t="shared" si="2"/>
        <v>406.92576337297447</v>
      </c>
      <c r="M11" s="2">
        <f>SUMIF(A:A,A11,L:L)</f>
        <v>3535.5328856773972</v>
      </c>
      <c r="N11" s="3">
        <f t="shared" si="3"/>
        <v>0.11509601990168132</v>
      </c>
      <c r="O11" s="6">
        <f t="shared" si="4"/>
        <v>8.6883977469788416</v>
      </c>
      <c r="P11" s="3">
        <f t="shared" si="5"/>
        <v>0.11509601990168132</v>
      </c>
      <c r="Q11" s="3">
        <f>IF(ISNUMBER(P11),SUMIF(A:A,A11,P:P),"")</f>
        <v>0.87006261153949671</v>
      </c>
      <c r="R11" s="3">
        <f t="shared" si="6"/>
        <v>0.13228475557411826</v>
      </c>
      <c r="S11" s="7">
        <f t="shared" si="7"/>
        <v>7.5594500338302906</v>
      </c>
    </row>
    <row r="12" spans="1:19" x14ac:dyDescent="0.3">
      <c r="A12" s="1">
        <v>16</v>
      </c>
      <c r="B12" s="5">
        <v>0.78472222222222221</v>
      </c>
      <c r="C12" s="1" t="s">
        <v>19</v>
      </c>
      <c r="D12" s="1">
        <v>5</v>
      </c>
      <c r="E12" s="1">
        <v>8</v>
      </c>
      <c r="F12" s="1" t="s">
        <v>26</v>
      </c>
      <c r="G12" s="1">
        <v>46.27</v>
      </c>
      <c r="H12" s="1">
        <f>1+COUNTIFS(A:A,A12,G:G,"&gt;"&amp;G12)</f>
        <v>5</v>
      </c>
      <c r="I12" s="2">
        <f>AVERAGEIF(A:A,A12,G:G)</f>
        <v>46.836153846153849</v>
      </c>
      <c r="J12" s="2">
        <f t="shared" si="0"/>
        <v>-0.56615384615384556</v>
      </c>
      <c r="K12" s="2">
        <f t="shared" si="1"/>
        <v>89.433846153846162</v>
      </c>
      <c r="L12" s="2">
        <f t="shared" si="2"/>
        <v>214.01171772150275</v>
      </c>
      <c r="M12" s="2">
        <f>SUMIF(A:A,A12,L:L)</f>
        <v>3535.5328856773972</v>
      </c>
      <c r="N12" s="3">
        <f t="shared" si="3"/>
        <v>6.05316722094352E-2</v>
      </c>
      <c r="O12" s="6">
        <f t="shared" si="4"/>
        <v>16.520277129303029</v>
      </c>
      <c r="P12" s="3">
        <f t="shared" si="5"/>
        <v>6.05316722094352E-2</v>
      </c>
      <c r="Q12" s="3">
        <f>IF(ISNUMBER(P12),SUMIF(A:A,A12,P:P),"")</f>
        <v>0.87006261153949671</v>
      </c>
      <c r="R12" s="3">
        <f t="shared" si="6"/>
        <v>6.9571627842196213E-2</v>
      </c>
      <c r="S12" s="7">
        <f t="shared" si="7"/>
        <v>14.373675462477612</v>
      </c>
    </row>
    <row r="13" spans="1:19" x14ac:dyDescent="0.3">
      <c r="A13" s="1">
        <v>16</v>
      </c>
      <c r="B13" s="5">
        <v>0.78472222222222221</v>
      </c>
      <c r="C13" s="1" t="s">
        <v>19</v>
      </c>
      <c r="D13" s="1">
        <v>5</v>
      </c>
      <c r="E13" s="1">
        <v>9</v>
      </c>
      <c r="F13" s="1" t="s">
        <v>27</v>
      </c>
      <c r="G13" s="1">
        <v>45.78</v>
      </c>
      <c r="H13" s="1">
        <f>1+COUNTIFS(A:A,A13,G:G,"&gt;"&amp;G13)</f>
        <v>6</v>
      </c>
      <c r="I13" s="2">
        <f>AVERAGEIF(A:A,A13,G:G)</f>
        <v>46.836153846153849</v>
      </c>
      <c r="J13" s="2">
        <f t="shared" si="0"/>
        <v>-1.0561538461538476</v>
      </c>
      <c r="K13" s="2">
        <f t="shared" si="1"/>
        <v>88.943846153846152</v>
      </c>
      <c r="L13" s="2">
        <f t="shared" si="2"/>
        <v>207.81136501031705</v>
      </c>
      <c r="M13" s="2">
        <f>SUMIF(A:A,A13,L:L)</f>
        <v>3535.5328856773972</v>
      </c>
      <c r="N13" s="3">
        <f t="shared" si="3"/>
        <v>5.87779471242285E-2</v>
      </c>
      <c r="O13" s="6">
        <f t="shared" si="4"/>
        <v>17.01318349697511</v>
      </c>
      <c r="P13" s="3">
        <f t="shared" si="5"/>
        <v>5.87779471242285E-2</v>
      </c>
      <c r="Q13" s="3">
        <f>IF(ISNUMBER(P13),SUMIF(A:A,A13,P:P),"")</f>
        <v>0.87006261153949671</v>
      </c>
      <c r="R13" s="3">
        <f t="shared" si="6"/>
        <v>6.7555996941675564E-2</v>
      </c>
      <c r="S13" s="7">
        <f t="shared" si="7"/>
        <v>14.802534863978833</v>
      </c>
    </row>
    <row r="14" spans="1:19" x14ac:dyDescent="0.3">
      <c r="A14" s="1">
        <v>16</v>
      </c>
      <c r="B14" s="5">
        <v>0.78472222222222221</v>
      </c>
      <c r="C14" s="1" t="s">
        <v>19</v>
      </c>
      <c r="D14" s="1">
        <v>5</v>
      </c>
      <c r="E14" s="1">
        <v>2</v>
      </c>
      <c r="F14" s="1" t="s">
        <v>21</v>
      </c>
      <c r="G14" s="1">
        <v>45.35</v>
      </c>
      <c r="H14" s="1">
        <f>1+COUNTIFS(A:A,A14,G:G,"&gt;"&amp;G14)</f>
        <v>7</v>
      </c>
      <c r="I14" s="2">
        <f>AVERAGEIF(A:A,A14,G:G)</f>
        <v>46.836153846153849</v>
      </c>
      <c r="J14" s="2">
        <f t="shared" si="0"/>
        <v>-1.4861538461538473</v>
      </c>
      <c r="K14" s="2">
        <f t="shared" si="1"/>
        <v>88.513846153846146</v>
      </c>
      <c r="L14" s="2">
        <f t="shared" si="2"/>
        <v>202.51840457986142</v>
      </c>
      <c r="M14" s="2">
        <f>SUMIF(A:A,A14,L:L)</f>
        <v>3535.5328856773972</v>
      </c>
      <c r="N14" s="3">
        <f t="shared" si="3"/>
        <v>5.7280871407043785E-2</v>
      </c>
      <c r="O14" s="6">
        <f t="shared" si="4"/>
        <v>17.457834970664059</v>
      </c>
      <c r="P14" s="3">
        <f t="shared" si="5"/>
        <v>5.7280871407043785E-2</v>
      </c>
      <c r="Q14" s="3">
        <f>IF(ISNUMBER(P14),SUMIF(A:A,A14,P:P),"")</f>
        <v>0.87006261153949671</v>
      </c>
      <c r="R14" s="3">
        <f t="shared" si="6"/>
        <v>6.5835344085973871E-2</v>
      </c>
      <c r="S14" s="7">
        <f t="shared" si="7"/>
        <v>15.189409486401525</v>
      </c>
    </row>
    <row r="15" spans="1:19" x14ac:dyDescent="0.3">
      <c r="A15" s="1">
        <v>16</v>
      </c>
      <c r="B15" s="5">
        <v>0.78472222222222221</v>
      </c>
      <c r="C15" s="1" t="s">
        <v>19</v>
      </c>
      <c r="D15" s="1">
        <v>5</v>
      </c>
      <c r="E15" s="1">
        <v>6</v>
      </c>
      <c r="F15" s="1" t="s">
        <v>24</v>
      </c>
      <c r="G15" s="1">
        <v>43.55</v>
      </c>
      <c r="H15" s="1">
        <f>1+COUNTIFS(A:A,A15,G:G,"&gt;"&amp;G15)</f>
        <v>8</v>
      </c>
      <c r="I15" s="2">
        <f>AVERAGEIF(A:A,A15,G:G)</f>
        <v>46.836153846153849</v>
      </c>
      <c r="J15" s="2">
        <f t="shared" si="0"/>
        <v>-3.2861538461538515</v>
      </c>
      <c r="K15" s="2">
        <f t="shared" si="1"/>
        <v>86.713846153846148</v>
      </c>
      <c r="L15" s="2">
        <f t="shared" si="2"/>
        <v>181.78610873594747</v>
      </c>
      <c r="M15" s="2">
        <f>SUMIF(A:A,A15,L:L)</f>
        <v>3535.5328856773972</v>
      </c>
      <c r="N15" s="3">
        <f t="shared" si="3"/>
        <v>5.1416890922545561E-2</v>
      </c>
      <c r="O15" s="6">
        <f t="shared" si="4"/>
        <v>19.448861688397315</v>
      </c>
      <c r="P15" s="3">
        <f t="shared" si="5"/>
        <v>5.1416890922545561E-2</v>
      </c>
      <c r="Q15" s="3">
        <f>IF(ISNUMBER(P15),SUMIF(A:A,A15,P:P),"")</f>
        <v>0.87006261153949671</v>
      </c>
      <c r="R15" s="3">
        <f t="shared" si="6"/>
        <v>5.9095621672063399E-2</v>
      </c>
      <c r="S15" s="7">
        <f t="shared" si="7"/>
        <v>16.921727392077432</v>
      </c>
    </row>
    <row r="16" spans="1:19" x14ac:dyDescent="0.3">
      <c r="A16" s="1">
        <v>16</v>
      </c>
      <c r="B16" s="5">
        <v>0.78472222222222221</v>
      </c>
      <c r="C16" s="1" t="s">
        <v>19</v>
      </c>
      <c r="D16" s="1">
        <v>5</v>
      </c>
      <c r="E16" s="1">
        <v>10</v>
      </c>
      <c r="F16" s="1" t="s">
        <v>28</v>
      </c>
      <c r="G16" s="1">
        <v>43.45</v>
      </c>
      <c r="H16" s="1">
        <f>1+COUNTIFS(A:A,A16,G:G,"&gt;"&amp;G16)</f>
        <v>9</v>
      </c>
      <c r="I16" s="2">
        <f>AVERAGEIF(A:A,A16,G:G)</f>
        <v>46.836153846153849</v>
      </c>
      <c r="J16" s="2">
        <f t="shared" si="0"/>
        <v>-3.3861538461538458</v>
      </c>
      <c r="K16" s="2">
        <f t="shared" si="1"/>
        <v>86.613846153846154</v>
      </c>
      <c r="L16" s="2">
        <f t="shared" si="2"/>
        <v>180.69865769899391</v>
      </c>
      <c r="M16" s="2">
        <f>SUMIF(A:A,A16,L:L)</f>
        <v>3535.5328856773972</v>
      </c>
      <c r="N16" s="3">
        <f t="shared" si="3"/>
        <v>5.1109313232812037E-2</v>
      </c>
      <c r="O16" s="6">
        <f t="shared" si="4"/>
        <v>19.565905639248598</v>
      </c>
      <c r="P16" s="3">
        <f t="shared" si="5"/>
        <v>5.1109313232812037E-2</v>
      </c>
      <c r="Q16" s="3">
        <f>IF(ISNUMBER(P16),SUMIF(A:A,A16,P:P),"")</f>
        <v>0.87006261153949671</v>
      </c>
      <c r="R16" s="3">
        <f t="shared" si="6"/>
        <v>5.8742109538966109E-2</v>
      </c>
      <c r="S16" s="7">
        <f t="shared" si="7"/>
        <v>17.023562957620001</v>
      </c>
    </row>
    <row r="17" spans="1:19" x14ac:dyDescent="0.3">
      <c r="A17" s="1">
        <v>16</v>
      </c>
      <c r="B17" s="5">
        <v>0.78472222222222221</v>
      </c>
      <c r="C17" s="1" t="s">
        <v>19</v>
      </c>
      <c r="D17" s="1">
        <v>5</v>
      </c>
      <c r="E17" s="1">
        <v>14</v>
      </c>
      <c r="F17" s="1" t="s">
        <v>32</v>
      </c>
      <c r="G17" s="1">
        <v>41.75</v>
      </c>
      <c r="H17" s="1">
        <f>1+COUNTIFS(A:A,A17,G:G,"&gt;"&amp;G17)</f>
        <v>10</v>
      </c>
      <c r="I17" s="2">
        <f>AVERAGEIF(A:A,A17,G:G)</f>
        <v>46.836153846153849</v>
      </c>
      <c r="J17" s="2">
        <f t="shared" si="0"/>
        <v>-5.0861538461538487</v>
      </c>
      <c r="K17" s="2">
        <f t="shared" si="1"/>
        <v>84.913846153846151</v>
      </c>
      <c r="L17" s="2">
        <f t="shared" si="2"/>
        <v>163.17622784909025</v>
      </c>
      <c r="M17" s="2">
        <f>SUMIF(A:A,A17,L:L)</f>
        <v>3535.5328856773972</v>
      </c>
      <c r="N17" s="3">
        <f t="shared" si="3"/>
        <v>4.615322021473043E-2</v>
      </c>
      <c r="O17" s="6">
        <f t="shared" si="4"/>
        <v>21.666960514292271</v>
      </c>
      <c r="P17" s="3" t="str">
        <f t="shared" si="5"/>
        <v/>
      </c>
      <c r="Q17" s="3" t="str">
        <f>IF(ISNUMBER(P17),SUMIF(A:A,A17,P:P),"")</f>
        <v/>
      </c>
      <c r="R17" s="3" t="str">
        <f t="shared" si="6"/>
        <v/>
      </c>
      <c r="S17" s="7" t="str">
        <f t="shared" si="7"/>
        <v/>
      </c>
    </row>
    <row r="18" spans="1:19" x14ac:dyDescent="0.3">
      <c r="A18" s="1">
        <v>16</v>
      </c>
      <c r="B18" s="5">
        <v>0.78472222222222221</v>
      </c>
      <c r="C18" s="1" t="s">
        <v>19</v>
      </c>
      <c r="D18" s="1">
        <v>5</v>
      </c>
      <c r="E18" s="1">
        <v>11</v>
      </c>
      <c r="F18" s="1" t="s">
        <v>29</v>
      </c>
      <c r="G18" s="1">
        <v>37.270000000000003</v>
      </c>
      <c r="H18" s="1">
        <f>1+COUNTIFS(A:A,A18,G:G,"&gt;"&amp;G18)</f>
        <v>11</v>
      </c>
      <c r="I18" s="2">
        <f>AVERAGEIF(A:A,A18,G:G)</f>
        <v>46.836153846153849</v>
      </c>
      <c r="J18" s="2">
        <f t="shared" si="0"/>
        <v>-9.5661538461538456</v>
      </c>
      <c r="K18" s="2">
        <f t="shared" si="1"/>
        <v>80.433846153846162</v>
      </c>
      <c r="L18" s="2">
        <f t="shared" si="2"/>
        <v>124.71495448976131</v>
      </c>
      <c r="M18" s="2">
        <f>SUMIF(A:A,A18,L:L)</f>
        <v>3535.5328856773972</v>
      </c>
      <c r="N18" s="3">
        <f t="shared" si="3"/>
        <v>3.5274726193323558E-2</v>
      </c>
      <c r="O18" s="6">
        <f t="shared" si="4"/>
        <v>28.348908919079573</v>
      </c>
      <c r="P18" s="3" t="str">
        <f t="shared" si="5"/>
        <v/>
      </c>
      <c r="Q18" s="3" t="str">
        <f>IF(ISNUMBER(P18),SUMIF(A:A,A18,P:P),"")</f>
        <v/>
      </c>
      <c r="R18" s="3" t="str">
        <f t="shared" si="6"/>
        <v/>
      </c>
      <c r="S18" s="7" t="str">
        <f t="shared" si="7"/>
        <v/>
      </c>
    </row>
    <row r="19" spans="1:19" x14ac:dyDescent="0.3">
      <c r="A19" s="1">
        <v>16</v>
      </c>
      <c r="B19" s="5">
        <v>0.78472222222222221</v>
      </c>
      <c r="C19" s="1" t="s">
        <v>19</v>
      </c>
      <c r="D19" s="1">
        <v>5</v>
      </c>
      <c r="E19" s="1">
        <v>7</v>
      </c>
      <c r="F19" s="1" t="s">
        <v>25</v>
      </c>
      <c r="G19" s="1">
        <v>32.46</v>
      </c>
      <c r="H19" s="1">
        <f>1+COUNTIFS(A:A,A19,G:G,"&gt;"&amp;G19)</f>
        <v>12</v>
      </c>
      <c r="I19" s="2">
        <f>AVERAGEIF(A:A,A19,G:G)</f>
        <v>46.836153846153849</v>
      </c>
      <c r="J19" s="2">
        <f t="shared" si="0"/>
        <v>-14.376153846153848</v>
      </c>
      <c r="K19" s="2">
        <f t="shared" si="1"/>
        <v>75.623846153846159</v>
      </c>
      <c r="L19" s="2">
        <f t="shared" si="2"/>
        <v>93.450395792351671</v>
      </c>
      <c r="M19" s="2">
        <f>SUMIF(A:A,A19,L:L)</f>
        <v>3535.5328856773972</v>
      </c>
      <c r="N19" s="3">
        <f t="shared" si="3"/>
        <v>2.6431771055198901E-2</v>
      </c>
      <c r="O19" s="6">
        <f t="shared" si="4"/>
        <v>37.833257480614741</v>
      </c>
      <c r="P19" s="3" t="str">
        <f t="shared" si="5"/>
        <v/>
      </c>
      <c r="Q19" s="3" t="str">
        <f>IF(ISNUMBER(P19),SUMIF(A:A,A19,P:P),"")</f>
        <v/>
      </c>
      <c r="R19" s="3" t="str">
        <f t="shared" si="6"/>
        <v/>
      </c>
      <c r="S19" s="7" t="str">
        <f t="shared" si="7"/>
        <v/>
      </c>
    </row>
    <row r="20" spans="1:19" x14ac:dyDescent="0.3">
      <c r="A20" s="1">
        <v>16</v>
      </c>
      <c r="B20" s="5">
        <v>0.78472222222222221</v>
      </c>
      <c r="C20" s="1" t="s">
        <v>19</v>
      </c>
      <c r="D20" s="1">
        <v>5</v>
      </c>
      <c r="E20" s="1">
        <v>5</v>
      </c>
      <c r="F20" s="1" t="s">
        <v>23</v>
      </c>
      <c r="G20" s="1">
        <v>29.46</v>
      </c>
      <c r="H20" s="1">
        <f>1+COUNTIFS(A:A,A20,G:G,"&gt;"&amp;G20)</f>
        <v>13</v>
      </c>
      <c r="I20" s="2">
        <f>AVERAGEIF(A:A,A20,G:G)</f>
        <v>46.836153846153849</v>
      </c>
      <c r="J20" s="2">
        <f t="shared" si="0"/>
        <v>-17.376153846153848</v>
      </c>
      <c r="K20" s="2">
        <f t="shared" si="1"/>
        <v>72.623846153846159</v>
      </c>
      <c r="L20" s="2">
        <f t="shared" si="2"/>
        <v>78.056331849944641</v>
      </c>
      <c r="M20" s="2">
        <f>SUMIF(A:A,A20,L:L)</f>
        <v>3535.5328856773972</v>
      </c>
      <c r="N20" s="3">
        <f t="shared" si="3"/>
        <v>2.2077670997250332E-2</v>
      </c>
      <c r="O20" s="6">
        <f t="shared" si="4"/>
        <v>45.294632759250071</v>
      </c>
      <c r="P20" s="3" t="str">
        <f t="shared" si="5"/>
        <v/>
      </c>
      <c r="Q20" s="3" t="str">
        <f>IF(ISNUMBER(P20),SUMIF(A:A,A20,P:P),"")</f>
        <v/>
      </c>
      <c r="R20" s="3" t="str">
        <f t="shared" si="6"/>
        <v/>
      </c>
      <c r="S20" s="7" t="str">
        <f t="shared" si="7"/>
        <v/>
      </c>
    </row>
    <row r="21" spans="1:19" x14ac:dyDescent="0.3">
      <c r="A21" s="1"/>
      <c r="B21" s="5"/>
      <c r="C21" s="1"/>
      <c r="D21" s="1"/>
      <c r="E21" s="1"/>
      <c r="F21" s="1"/>
      <c r="G21" s="1"/>
      <c r="H21" s="1"/>
      <c r="I21" s="2"/>
      <c r="J21" s="2"/>
      <c r="K21" s="2"/>
      <c r="L21" s="2"/>
      <c r="M21" s="2"/>
      <c r="N21" s="3"/>
      <c r="O21" s="6"/>
      <c r="P21" s="3"/>
      <c r="Q21" s="3"/>
      <c r="R21" s="3"/>
      <c r="S21" s="7"/>
    </row>
    <row r="22" spans="1:19" x14ac:dyDescent="0.3">
      <c r="A22" s="1">
        <v>17</v>
      </c>
      <c r="B22" s="5">
        <v>0.80902777777777779</v>
      </c>
      <c r="C22" s="1" t="s">
        <v>19</v>
      </c>
      <c r="D22" s="1">
        <v>6</v>
      </c>
      <c r="E22" s="1">
        <v>3</v>
      </c>
      <c r="F22" s="1" t="s">
        <v>35</v>
      </c>
      <c r="G22" s="1">
        <v>80.28</v>
      </c>
      <c r="H22" s="1">
        <f>1+COUNTIFS(A:A,A22,G:G,"&gt;"&amp;G22)</f>
        <v>1</v>
      </c>
      <c r="I22" s="2">
        <f>AVERAGEIF(A:A,A22,G:G)</f>
        <v>49.965555555555561</v>
      </c>
      <c r="J22" s="2">
        <f t="shared" si="0"/>
        <v>30.31444444444444</v>
      </c>
      <c r="K22" s="2">
        <f t="shared" si="1"/>
        <v>120.31444444444443</v>
      </c>
      <c r="L22" s="2">
        <f t="shared" si="2"/>
        <v>1364.9412503643114</v>
      </c>
      <c r="M22" s="2">
        <f>SUMIF(A:A,A22,L:L)</f>
        <v>3218.6750611174316</v>
      </c>
      <c r="N22" s="3">
        <f t="shared" si="3"/>
        <v>0.42406929076290262</v>
      </c>
      <c r="O22" s="6">
        <f t="shared" si="4"/>
        <v>2.3581052006878296</v>
      </c>
      <c r="P22" s="3">
        <f t="shared" si="5"/>
        <v>0.42406929076290262</v>
      </c>
      <c r="Q22" s="3">
        <f>IF(ISNUMBER(P22),SUMIF(A:A,A22,P:P),"")</f>
        <v>0.87596218978355667</v>
      </c>
      <c r="R22" s="3">
        <f t="shared" si="6"/>
        <v>0.48411825956516091</v>
      </c>
      <c r="S22" s="7">
        <f t="shared" si="7"/>
        <v>2.0656109953345045</v>
      </c>
    </row>
    <row r="23" spans="1:19" x14ac:dyDescent="0.3">
      <c r="A23" s="1">
        <v>17</v>
      </c>
      <c r="B23" s="5">
        <v>0.80902777777777779</v>
      </c>
      <c r="C23" s="1" t="s">
        <v>19</v>
      </c>
      <c r="D23" s="1">
        <v>6</v>
      </c>
      <c r="E23" s="1">
        <v>9</v>
      </c>
      <c r="F23" s="1" t="s">
        <v>41</v>
      </c>
      <c r="G23" s="1">
        <v>64.989999999999995</v>
      </c>
      <c r="H23" s="1">
        <f>1+COUNTIFS(A:A,A23,G:G,"&gt;"&amp;G23)</f>
        <v>2</v>
      </c>
      <c r="I23" s="2">
        <f>AVERAGEIF(A:A,A23,G:G)</f>
        <v>49.965555555555561</v>
      </c>
      <c r="J23" s="2">
        <f t="shared" si="0"/>
        <v>15.024444444444434</v>
      </c>
      <c r="K23" s="2">
        <f t="shared" si="1"/>
        <v>105.02444444444444</v>
      </c>
      <c r="L23" s="2">
        <f t="shared" si="2"/>
        <v>545.37120159791266</v>
      </c>
      <c r="M23" s="2">
        <f>SUMIF(A:A,A23,L:L)</f>
        <v>3218.6750611174316</v>
      </c>
      <c r="N23" s="3">
        <f t="shared" si="3"/>
        <v>0.16943965800902419</v>
      </c>
      <c r="O23" s="6">
        <f t="shared" si="4"/>
        <v>5.9018060573914815</v>
      </c>
      <c r="P23" s="3">
        <f t="shared" si="5"/>
        <v>0.16943965800902419</v>
      </c>
      <c r="Q23" s="3">
        <f>IF(ISNUMBER(P23),SUMIF(A:A,A23,P:P),"")</f>
        <v>0.87596218978355667</v>
      </c>
      <c r="R23" s="3">
        <f t="shared" si="6"/>
        <v>0.19343261613939228</v>
      </c>
      <c r="S23" s="7">
        <f t="shared" si="7"/>
        <v>5.169758957710501</v>
      </c>
    </row>
    <row r="24" spans="1:19" x14ac:dyDescent="0.3">
      <c r="A24" s="1">
        <v>17</v>
      </c>
      <c r="B24" s="5">
        <v>0.80902777777777779</v>
      </c>
      <c r="C24" s="1" t="s">
        <v>19</v>
      </c>
      <c r="D24" s="1">
        <v>6</v>
      </c>
      <c r="E24" s="1">
        <v>1</v>
      </c>
      <c r="F24" s="1" t="s">
        <v>33</v>
      </c>
      <c r="G24" s="1">
        <v>58.18</v>
      </c>
      <c r="H24" s="1">
        <f>1+COUNTIFS(A:A,A24,G:G,"&gt;"&amp;G24)</f>
        <v>3</v>
      </c>
      <c r="I24" s="2">
        <f>AVERAGEIF(A:A,A24,G:G)</f>
        <v>49.965555555555561</v>
      </c>
      <c r="J24" s="2">
        <f t="shared" si="0"/>
        <v>8.2144444444444389</v>
      </c>
      <c r="K24" s="2">
        <f t="shared" si="1"/>
        <v>98.214444444444439</v>
      </c>
      <c r="L24" s="2">
        <f t="shared" si="2"/>
        <v>362.44279924830334</v>
      </c>
      <c r="M24" s="2">
        <f>SUMIF(A:A,A24,L:L)</f>
        <v>3218.6750611174316</v>
      </c>
      <c r="N24" s="3">
        <f t="shared" si="3"/>
        <v>0.11260620981183282</v>
      </c>
      <c r="O24" s="6">
        <f t="shared" si="4"/>
        <v>8.8805049177218525</v>
      </c>
      <c r="P24" s="3">
        <f t="shared" si="5"/>
        <v>0.11260620981183282</v>
      </c>
      <c r="Q24" s="3">
        <f>IF(ISNUMBER(P24),SUMIF(A:A,A24,P:P),"")</f>
        <v>0.87596218978355667</v>
      </c>
      <c r="R24" s="3">
        <f t="shared" si="6"/>
        <v>0.12855145019405109</v>
      </c>
      <c r="S24" s="7">
        <f t="shared" si="7"/>
        <v>7.7789865341112776</v>
      </c>
    </row>
    <row r="25" spans="1:19" x14ac:dyDescent="0.3">
      <c r="A25" s="1">
        <v>17</v>
      </c>
      <c r="B25" s="5">
        <v>0.80902777777777779</v>
      </c>
      <c r="C25" s="1" t="s">
        <v>19</v>
      </c>
      <c r="D25" s="1">
        <v>6</v>
      </c>
      <c r="E25" s="1">
        <v>8</v>
      </c>
      <c r="F25" s="1" t="s">
        <v>40</v>
      </c>
      <c r="G25" s="1">
        <v>55.1</v>
      </c>
      <c r="H25" s="1">
        <f>1+COUNTIFS(A:A,A25,G:G,"&gt;"&amp;G25)</f>
        <v>4</v>
      </c>
      <c r="I25" s="2">
        <f>AVERAGEIF(A:A,A25,G:G)</f>
        <v>49.965555555555561</v>
      </c>
      <c r="J25" s="2">
        <f t="shared" si="0"/>
        <v>5.1344444444444406</v>
      </c>
      <c r="K25" s="2">
        <f t="shared" si="1"/>
        <v>95.134444444444441</v>
      </c>
      <c r="L25" s="2">
        <f t="shared" si="2"/>
        <v>301.28801468419914</v>
      </c>
      <c r="M25" s="2">
        <f>SUMIF(A:A,A25,L:L)</f>
        <v>3218.6750611174316</v>
      </c>
      <c r="N25" s="3">
        <f t="shared" si="3"/>
        <v>9.3606222735512973E-2</v>
      </c>
      <c r="O25" s="6">
        <f t="shared" si="4"/>
        <v>10.683050450882185</v>
      </c>
      <c r="P25" s="3">
        <f t="shared" si="5"/>
        <v>9.3606222735512973E-2</v>
      </c>
      <c r="Q25" s="3">
        <f>IF(ISNUMBER(P25),SUMIF(A:A,A25,P:P),"")</f>
        <v>0.87596218978355667</v>
      </c>
      <c r="R25" s="3">
        <f t="shared" si="6"/>
        <v>0.10686103102080506</v>
      </c>
      <c r="S25" s="7">
        <f t="shared" si="7"/>
        <v>9.3579482665229694</v>
      </c>
    </row>
    <row r="26" spans="1:19" x14ac:dyDescent="0.3">
      <c r="A26" s="1">
        <v>17</v>
      </c>
      <c r="B26" s="5">
        <v>0.80902777777777779</v>
      </c>
      <c r="C26" s="1" t="s">
        <v>19</v>
      </c>
      <c r="D26" s="1">
        <v>6</v>
      </c>
      <c r="E26" s="1">
        <v>7</v>
      </c>
      <c r="F26" s="1" t="s">
        <v>39</v>
      </c>
      <c r="G26" s="1">
        <v>51.68</v>
      </c>
      <c r="H26" s="1">
        <f>1+COUNTIFS(A:A,A26,G:G,"&gt;"&amp;G26)</f>
        <v>5</v>
      </c>
      <c r="I26" s="2">
        <f>AVERAGEIF(A:A,A26,G:G)</f>
        <v>49.965555555555561</v>
      </c>
      <c r="J26" s="2">
        <f t="shared" si="0"/>
        <v>1.7144444444444389</v>
      </c>
      <c r="K26" s="2">
        <f t="shared" si="1"/>
        <v>91.714444444444439</v>
      </c>
      <c r="L26" s="2">
        <f t="shared" si="2"/>
        <v>245.39438884342189</v>
      </c>
      <c r="M26" s="2">
        <f>SUMIF(A:A,A26,L:L)</f>
        <v>3218.6750611174316</v>
      </c>
      <c r="N26" s="3">
        <f t="shared" si="3"/>
        <v>7.6240808464284063E-2</v>
      </c>
      <c r="O26" s="6">
        <f t="shared" si="4"/>
        <v>13.116335203455538</v>
      </c>
      <c r="P26" s="3">
        <f t="shared" si="5"/>
        <v>7.6240808464284063E-2</v>
      </c>
      <c r="Q26" s="3">
        <f>IF(ISNUMBER(P26),SUMIF(A:A,A26,P:P),"")</f>
        <v>0.87596218978355667</v>
      </c>
      <c r="R26" s="3">
        <f t="shared" si="6"/>
        <v>8.7036643080590684E-2</v>
      </c>
      <c r="S26" s="7">
        <f t="shared" si="7"/>
        <v>11.489413706754066</v>
      </c>
    </row>
    <row r="27" spans="1:19" x14ac:dyDescent="0.3">
      <c r="A27" s="1">
        <v>17</v>
      </c>
      <c r="B27" s="5">
        <v>0.80902777777777779</v>
      </c>
      <c r="C27" s="1" t="s">
        <v>19</v>
      </c>
      <c r="D27" s="1">
        <v>6</v>
      </c>
      <c r="E27" s="1">
        <v>2</v>
      </c>
      <c r="F27" s="1" t="s">
        <v>34</v>
      </c>
      <c r="G27" s="1">
        <v>43.45</v>
      </c>
      <c r="H27" s="1">
        <f>1+COUNTIFS(A:A,A27,G:G,"&gt;"&amp;G27)</f>
        <v>6</v>
      </c>
      <c r="I27" s="2">
        <f>AVERAGEIF(A:A,A27,G:G)</f>
        <v>49.965555555555561</v>
      </c>
      <c r="J27" s="2">
        <f t="shared" si="0"/>
        <v>-6.515555555555558</v>
      </c>
      <c r="K27" s="2">
        <f t="shared" si="1"/>
        <v>83.484444444444449</v>
      </c>
      <c r="L27" s="2">
        <f t="shared" si="2"/>
        <v>149.7648903335066</v>
      </c>
      <c r="M27" s="2">
        <f>SUMIF(A:A,A27,L:L)</f>
        <v>3218.6750611174316</v>
      </c>
      <c r="N27" s="3">
        <f t="shared" si="3"/>
        <v>4.6529981277921399E-2</v>
      </c>
      <c r="O27" s="6">
        <f t="shared" si="4"/>
        <v>21.491519500664459</v>
      </c>
      <c r="P27" s="3" t="str">
        <f t="shared" si="5"/>
        <v/>
      </c>
      <c r="Q27" s="3" t="str">
        <f>IF(ISNUMBER(P27),SUMIF(A:A,A27,P:P),"")</f>
        <v/>
      </c>
      <c r="R27" s="3" t="str">
        <f t="shared" si="6"/>
        <v/>
      </c>
      <c r="S27" s="7" t="str">
        <f t="shared" si="7"/>
        <v/>
      </c>
    </row>
    <row r="28" spans="1:19" x14ac:dyDescent="0.3">
      <c r="A28" s="1">
        <v>17</v>
      </c>
      <c r="B28" s="5">
        <v>0.80902777777777779</v>
      </c>
      <c r="C28" s="1" t="s">
        <v>19</v>
      </c>
      <c r="D28" s="1">
        <v>6</v>
      </c>
      <c r="E28" s="1">
        <v>5</v>
      </c>
      <c r="F28" s="1" t="s">
        <v>37</v>
      </c>
      <c r="G28" s="1">
        <v>41.16</v>
      </c>
      <c r="H28" s="1">
        <f>1+COUNTIFS(A:A,A28,G:G,"&gt;"&amp;G28)</f>
        <v>7</v>
      </c>
      <c r="I28" s="2">
        <f>AVERAGEIF(A:A,A28,G:G)</f>
        <v>49.965555555555561</v>
      </c>
      <c r="J28" s="2">
        <f t="shared" si="0"/>
        <v>-8.8055555555555642</v>
      </c>
      <c r="K28" s="2">
        <f t="shared" si="1"/>
        <v>81.194444444444429</v>
      </c>
      <c r="L28" s="2">
        <f t="shared" si="2"/>
        <v>130.53829952649104</v>
      </c>
      <c r="M28" s="2">
        <f>SUMIF(A:A,A28,L:L)</f>
        <v>3218.6750611174316</v>
      </c>
      <c r="N28" s="3">
        <f t="shared" si="3"/>
        <v>4.0556532438901081E-2</v>
      </c>
      <c r="O28" s="6">
        <f t="shared" si="4"/>
        <v>24.656940321673517</v>
      </c>
      <c r="P28" s="3" t="str">
        <f t="shared" si="5"/>
        <v/>
      </c>
      <c r="Q28" s="3" t="str">
        <f>IF(ISNUMBER(P28),SUMIF(A:A,A28,P:P),"")</f>
        <v/>
      </c>
      <c r="R28" s="3" t="str">
        <f t="shared" si="6"/>
        <v/>
      </c>
      <c r="S28" s="7" t="str">
        <f t="shared" si="7"/>
        <v/>
      </c>
    </row>
    <row r="29" spans="1:19" x14ac:dyDescent="0.3">
      <c r="A29" s="1">
        <v>17</v>
      </c>
      <c r="B29" s="5">
        <v>0.80902777777777779</v>
      </c>
      <c r="C29" s="1" t="s">
        <v>19</v>
      </c>
      <c r="D29" s="1">
        <v>6</v>
      </c>
      <c r="E29" s="1">
        <v>6</v>
      </c>
      <c r="F29" s="1" t="s">
        <v>38</v>
      </c>
      <c r="G29" s="1">
        <v>32.04</v>
      </c>
      <c r="H29" s="1">
        <f>1+COUNTIFS(A:A,A29,G:G,"&gt;"&amp;G29)</f>
        <v>8</v>
      </c>
      <c r="I29" s="2">
        <f>AVERAGEIF(A:A,A29,G:G)</f>
        <v>49.965555555555561</v>
      </c>
      <c r="J29" s="2">
        <f t="shared" si="0"/>
        <v>-17.925555555555562</v>
      </c>
      <c r="K29" s="2">
        <f t="shared" si="1"/>
        <v>72.074444444444438</v>
      </c>
      <c r="L29" s="2">
        <f t="shared" si="2"/>
        <v>75.525221998052857</v>
      </c>
      <c r="M29" s="2">
        <f>SUMIF(A:A,A29,L:L)</f>
        <v>3218.6750611174316</v>
      </c>
      <c r="N29" s="3">
        <f t="shared" si="3"/>
        <v>2.3464692944752449E-2</v>
      </c>
      <c r="O29" s="6">
        <f t="shared" si="4"/>
        <v>42.617220790167472</v>
      </c>
      <c r="P29" s="3" t="str">
        <f t="shared" si="5"/>
        <v/>
      </c>
      <c r="Q29" s="3" t="str">
        <f>IF(ISNUMBER(P29),SUMIF(A:A,A29,P:P),"")</f>
        <v/>
      </c>
      <c r="R29" s="3" t="str">
        <f t="shared" si="6"/>
        <v/>
      </c>
      <c r="S29" s="7" t="str">
        <f t="shared" si="7"/>
        <v/>
      </c>
    </row>
    <row r="30" spans="1:19" x14ac:dyDescent="0.3">
      <c r="A30" s="1">
        <v>17</v>
      </c>
      <c r="B30" s="5">
        <v>0.80902777777777779</v>
      </c>
      <c r="C30" s="1" t="s">
        <v>19</v>
      </c>
      <c r="D30" s="1">
        <v>6</v>
      </c>
      <c r="E30" s="1">
        <v>4</v>
      </c>
      <c r="F30" s="1" t="s">
        <v>36</v>
      </c>
      <c r="G30" s="1">
        <v>22.81</v>
      </c>
      <c r="H30" s="1">
        <f>1+COUNTIFS(A:A,A30,G:G,"&gt;"&amp;G30)</f>
        <v>9</v>
      </c>
      <c r="I30" s="2">
        <f>AVERAGEIF(A:A,A30,G:G)</f>
        <v>49.965555555555561</v>
      </c>
      <c r="J30" s="2">
        <f t="shared" si="0"/>
        <v>-27.155555555555562</v>
      </c>
      <c r="K30" s="2">
        <f t="shared" si="1"/>
        <v>62.844444444444434</v>
      </c>
      <c r="L30" s="2">
        <f t="shared" si="2"/>
        <v>43.408994521232465</v>
      </c>
      <c r="M30" s="2">
        <f>SUMIF(A:A,A30,L:L)</f>
        <v>3218.6750611174316</v>
      </c>
      <c r="N30" s="3">
        <f t="shared" si="3"/>
        <v>1.3486603554868352E-2</v>
      </c>
      <c r="O30" s="6">
        <f t="shared" si="4"/>
        <v>74.14765296033508</v>
      </c>
      <c r="P30" s="3" t="str">
        <f t="shared" si="5"/>
        <v/>
      </c>
      <c r="Q30" s="3" t="str">
        <f>IF(ISNUMBER(P30),SUMIF(A:A,A30,P:P),"")</f>
        <v/>
      </c>
      <c r="R30" s="3" t="str">
        <f t="shared" si="6"/>
        <v/>
      </c>
      <c r="S30" s="7" t="str">
        <f t="shared" si="7"/>
        <v/>
      </c>
    </row>
    <row r="31" spans="1:19" x14ac:dyDescent="0.3">
      <c r="A31" s="1"/>
      <c r="B31" s="5"/>
      <c r="C31" s="1"/>
      <c r="D31" s="1"/>
      <c r="E31" s="1"/>
      <c r="F31" s="1"/>
      <c r="G31" s="1"/>
      <c r="H31" s="1"/>
      <c r="I31" s="2"/>
      <c r="J31" s="2"/>
      <c r="K31" s="2"/>
      <c r="L31" s="2"/>
      <c r="M31" s="2"/>
      <c r="N31" s="3"/>
      <c r="O31" s="6"/>
      <c r="P31" s="3"/>
      <c r="Q31" s="3"/>
      <c r="R31" s="3"/>
      <c r="S31" s="7"/>
    </row>
    <row r="32" spans="1:19" x14ac:dyDescent="0.3">
      <c r="A32" s="1">
        <v>18</v>
      </c>
      <c r="B32" s="5">
        <v>0.83333333333333337</v>
      </c>
      <c r="C32" s="1" t="s">
        <v>19</v>
      </c>
      <c r="D32" s="1">
        <v>7</v>
      </c>
      <c r="E32" s="1">
        <v>1</v>
      </c>
      <c r="F32" s="1" t="s">
        <v>42</v>
      </c>
      <c r="G32" s="1">
        <v>74.23</v>
      </c>
      <c r="H32" s="1">
        <f>1+COUNTIFS(A:A,A32,G:G,"&gt;"&amp;G32)</f>
        <v>1</v>
      </c>
      <c r="I32" s="2">
        <f>AVERAGEIF(A:A,A32,G:G)</f>
        <v>49.629090909090912</v>
      </c>
      <c r="J32" s="2">
        <f t="shared" si="0"/>
        <v>24.600909090909092</v>
      </c>
      <c r="K32" s="2">
        <f t="shared" si="1"/>
        <v>114.60090909090908</v>
      </c>
      <c r="L32" s="2">
        <f t="shared" si="2"/>
        <v>968.79646700177545</v>
      </c>
      <c r="M32" s="2">
        <f>SUMIF(A:A,A32,L:L)</f>
        <v>3276.4637646360193</v>
      </c>
      <c r="N32" s="3">
        <f t="shared" si="3"/>
        <v>0.29568355904262489</v>
      </c>
      <c r="O32" s="6">
        <f t="shared" si="4"/>
        <v>3.3819939236318612</v>
      </c>
      <c r="P32" s="3">
        <f t="shared" si="5"/>
        <v>0.29568355904262489</v>
      </c>
      <c r="Q32" s="3">
        <f>IF(ISNUMBER(P32),SUMIF(A:A,A32,P:P),"")</f>
        <v>0.82333476432092478</v>
      </c>
      <c r="R32" s="3">
        <f t="shared" si="6"/>
        <v>0.35912920461520975</v>
      </c>
      <c r="S32" s="7">
        <f t="shared" si="7"/>
        <v>2.7845131700482382</v>
      </c>
    </row>
    <row r="33" spans="1:19" x14ac:dyDescent="0.3">
      <c r="A33" s="1">
        <v>18</v>
      </c>
      <c r="B33" s="5">
        <v>0.83333333333333337</v>
      </c>
      <c r="C33" s="1" t="s">
        <v>19</v>
      </c>
      <c r="D33" s="1">
        <v>7</v>
      </c>
      <c r="E33" s="1">
        <v>4</v>
      </c>
      <c r="F33" s="1" t="s">
        <v>45</v>
      </c>
      <c r="G33" s="1">
        <v>61.39</v>
      </c>
      <c r="H33" s="1">
        <f>1+COUNTIFS(A:A,A33,G:G,"&gt;"&amp;G33)</f>
        <v>2</v>
      </c>
      <c r="I33" s="2">
        <f>AVERAGEIF(A:A,A33,G:G)</f>
        <v>49.629090909090912</v>
      </c>
      <c r="J33" s="2">
        <f t="shared" si="0"/>
        <v>11.760909090909088</v>
      </c>
      <c r="K33" s="2">
        <f t="shared" si="1"/>
        <v>101.76090909090908</v>
      </c>
      <c r="L33" s="2">
        <f t="shared" si="2"/>
        <v>448.38603446611722</v>
      </c>
      <c r="M33" s="2">
        <f>SUMIF(A:A,A33,L:L)</f>
        <v>3276.4637646360193</v>
      </c>
      <c r="N33" s="3">
        <f t="shared" si="3"/>
        <v>0.13685060073170935</v>
      </c>
      <c r="O33" s="6">
        <f t="shared" si="4"/>
        <v>7.3072386577276616</v>
      </c>
      <c r="P33" s="3">
        <f t="shared" si="5"/>
        <v>0.13685060073170935</v>
      </c>
      <c r="Q33" s="3">
        <f>IF(ISNUMBER(P33),SUMIF(A:A,A33,P:P),"")</f>
        <v>0.82333476432092478</v>
      </c>
      <c r="R33" s="3">
        <f t="shared" si="6"/>
        <v>0.16621501564382726</v>
      </c>
      <c r="S33" s="7">
        <f t="shared" si="7"/>
        <v>6.0163036180969556</v>
      </c>
    </row>
    <row r="34" spans="1:19" x14ac:dyDescent="0.3">
      <c r="A34" s="1">
        <v>18</v>
      </c>
      <c r="B34" s="5">
        <v>0.83333333333333337</v>
      </c>
      <c r="C34" s="1" t="s">
        <v>19</v>
      </c>
      <c r="D34" s="1">
        <v>7</v>
      </c>
      <c r="E34" s="1">
        <v>10</v>
      </c>
      <c r="F34" s="1" t="s">
        <v>51</v>
      </c>
      <c r="G34" s="1">
        <v>61.12</v>
      </c>
      <c r="H34" s="1">
        <f>1+COUNTIFS(A:A,A34,G:G,"&gt;"&amp;G34)</f>
        <v>3</v>
      </c>
      <c r="I34" s="2">
        <f>AVERAGEIF(A:A,A34,G:G)</f>
        <v>49.629090909090912</v>
      </c>
      <c r="J34" s="2">
        <f t="shared" si="0"/>
        <v>11.490909090909085</v>
      </c>
      <c r="K34" s="2">
        <f t="shared" si="1"/>
        <v>101.49090909090908</v>
      </c>
      <c r="L34" s="2">
        <f t="shared" si="2"/>
        <v>441.18070148485714</v>
      </c>
      <c r="M34" s="2">
        <f>SUMIF(A:A,A34,L:L)</f>
        <v>3276.4637646360193</v>
      </c>
      <c r="N34" s="3">
        <f t="shared" si="3"/>
        <v>0.13465148195645243</v>
      </c>
      <c r="O34" s="6">
        <f t="shared" si="4"/>
        <v>7.4265799786994506</v>
      </c>
      <c r="P34" s="3">
        <f t="shared" si="5"/>
        <v>0.13465148195645243</v>
      </c>
      <c r="Q34" s="3">
        <f>IF(ISNUMBER(P34),SUMIF(A:A,A34,P:P),"")</f>
        <v>0.82333476432092478</v>
      </c>
      <c r="R34" s="3">
        <f t="shared" si="6"/>
        <v>0.16354402582224392</v>
      </c>
      <c r="S34" s="7">
        <f t="shared" si="7"/>
        <v>6.1145614764730105</v>
      </c>
    </row>
    <row r="35" spans="1:19" x14ac:dyDescent="0.3">
      <c r="A35" s="1">
        <v>18</v>
      </c>
      <c r="B35" s="5">
        <v>0.83333333333333337</v>
      </c>
      <c r="C35" s="1" t="s">
        <v>19</v>
      </c>
      <c r="D35" s="1">
        <v>7</v>
      </c>
      <c r="E35" s="1">
        <v>3</v>
      </c>
      <c r="F35" s="1" t="s">
        <v>44</v>
      </c>
      <c r="G35" s="1">
        <v>54.52</v>
      </c>
      <c r="H35" s="1">
        <f>1+COUNTIFS(A:A,A35,G:G,"&gt;"&amp;G35)</f>
        <v>4</v>
      </c>
      <c r="I35" s="2">
        <f>AVERAGEIF(A:A,A35,G:G)</f>
        <v>49.629090909090912</v>
      </c>
      <c r="J35" s="2">
        <f t="shared" si="0"/>
        <v>4.8909090909090907</v>
      </c>
      <c r="K35" s="2">
        <f t="shared" si="1"/>
        <v>94.890909090909091</v>
      </c>
      <c r="L35" s="2">
        <f t="shared" si="2"/>
        <v>296.9175662176624</v>
      </c>
      <c r="M35" s="2">
        <f>SUMIF(A:A,A35,L:L)</f>
        <v>3276.4637646360193</v>
      </c>
      <c r="N35" s="3">
        <f t="shared" si="3"/>
        <v>9.0621348974584751E-2</v>
      </c>
      <c r="O35" s="6">
        <f t="shared" si="4"/>
        <v>11.034927324690956</v>
      </c>
      <c r="P35" s="3">
        <f t="shared" si="5"/>
        <v>9.0621348974584751E-2</v>
      </c>
      <c r="Q35" s="3">
        <f>IF(ISNUMBER(P35),SUMIF(A:A,A35,P:P),"")</f>
        <v>0.82333476432092478</v>
      </c>
      <c r="R35" s="3">
        <f t="shared" si="6"/>
        <v>0.11006622445892709</v>
      </c>
      <c r="S35" s="7">
        <f t="shared" si="7"/>
        <v>9.085439288172962</v>
      </c>
    </row>
    <row r="36" spans="1:19" x14ac:dyDescent="0.3">
      <c r="A36" s="1">
        <v>18</v>
      </c>
      <c r="B36" s="5">
        <v>0.83333333333333337</v>
      </c>
      <c r="C36" s="1" t="s">
        <v>19</v>
      </c>
      <c r="D36" s="1">
        <v>7</v>
      </c>
      <c r="E36" s="1">
        <v>7</v>
      </c>
      <c r="F36" s="1" t="s">
        <v>48</v>
      </c>
      <c r="G36" s="1">
        <v>53.34</v>
      </c>
      <c r="H36" s="1">
        <f>1+COUNTIFS(A:A,A36,G:G,"&gt;"&amp;G36)</f>
        <v>5</v>
      </c>
      <c r="I36" s="2">
        <f>AVERAGEIF(A:A,A36,G:G)</f>
        <v>49.629090909090912</v>
      </c>
      <c r="J36" s="2">
        <f t="shared" si="0"/>
        <v>3.7109090909090909</v>
      </c>
      <c r="K36" s="2">
        <f t="shared" si="1"/>
        <v>93.710909090909098</v>
      </c>
      <c r="L36" s="2">
        <f t="shared" si="2"/>
        <v>276.62271704634713</v>
      </c>
      <c r="M36" s="2">
        <f>SUMIF(A:A,A36,L:L)</f>
        <v>3276.4637646360193</v>
      </c>
      <c r="N36" s="3">
        <f t="shared" si="3"/>
        <v>8.4427216937977348E-2</v>
      </c>
      <c r="O36" s="6">
        <f t="shared" si="4"/>
        <v>11.844521663371051</v>
      </c>
      <c r="P36" s="3">
        <f t="shared" si="5"/>
        <v>8.4427216937977348E-2</v>
      </c>
      <c r="Q36" s="3">
        <f>IF(ISNUMBER(P36),SUMIF(A:A,A36,P:P),"")</f>
        <v>0.82333476432092478</v>
      </c>
      <c r="R36" s="3">
        <f t="shared" si="6"/>
        <v>0.10254300024317782</v>
      </c>
      <c r="S36" s="7">
        <f t="shared" si="7"/>
        <v>9.7520064522056931</v>
      </c>
    </row>
    <row r="37" spans="1:19" x14ac:dyDescent="0.3">
      <c r="A37" s="1">
        <v>18</v>
      </c>
      <c r="B37" s="5">
        <v>0.83333333333333337</v>
      </c>
      <c r="C37" s="1" t="s">
        <v>19</v>
      </c>
      <c r="D37" s="1">
        <v>7</v>
      </c>
      <c r="E37" s="1">
        <v>5</v>
      </c>
      <c r="F37" s="1" t="s">
        <v>46</v>
      </c>
      <c r="G37" s="1">
        <v>52.67</v>
      </c>
      <c r="H37" s="1">
        <f>1+COUNTIFS(A:A,A37,G:G,"&gt;"&amp;G37)</f>
        <v>6</v>
      </c>
      <c r="I37" s="2">
        <f>AVERAGEIF(A:A,A37,G:G)</f>
        <v>49.629090909090912</v>
      </c>
      <c r="J37" s="2">
        <f t="shared" si="0"/>
        <v>3.0409090909090892</v>
      </c>
      <c r="K37" s="2">
        <f t="shared" si="1"/>
        <v>93.040909090909082</v>
      </c>
      <c r="L37" s="2">
        <f t="shared" si="2"/>
        <v>265.72303524588733</v>
      </c>
      <c r="M37" s="2">
        <f>SUMIF(A:A,A37,L:L)</f>
        <v>3276.4637646360193</v>
      </c>
      <c r="N37" s="3">
        <f t="shared" si="3"/>
        <v>8.1100556677575944E-2</v>
      </c>
      <c r="O37" s="6">
        <f t="shared" si="4"/>
        <v>12.330371590118776</v>
      </c>
      <c r="P37" s="3">
        <f t="shared" si="5"/>
        <v>8.1100556677575944E-2</v>
      </c>
      <c r="Q37" s="3">
        <f>IF(ISNUMBER(P37),SUMIF(A:A,A37,P:P),"")</f>
        <v>0.82333476432092478</v>
      </c>
      <c r="R37" s="3">
        <f t="shared" si="6"/>
        <v>9.8502529216614051E-2</v>
      </c>
      <c r="S37" s="7">
        <f t="shared" si="7"/>
        <v>10.152023587139869</v>
      </c>
    </row>
    <row r="38" spans="1:19" x14ac:dyDescent="0.3">
      <c r="A38" s="1">
        <v>18</v>
      </c>
      <c r="B38" s="5">
        <v>0.83333333333333337</v>
      </c>
      <c r="C38" s="1" t="s">
        <v>19</v>
      </c>
      <c r="D38" s="1">
        <v>7</v>
      </c>
      <c r="E38" s="1">
        <v>2</v>
      </c>
      <c r="F38" s="1" t="s">
        <v>43</v>
      </c>
      <c r="G38" s="1">
        <v>43.26</v>
      </c>
      <c r="H38" s="1">
        <f>1+COUNTIFS(A:A,A38,G:G,"&gt;"&amp;G38)</f>
        <v>7</v>
      </c>
      <c r="I38" s="2">
        <f>AVERAGEIF(A:A,A38,G:G)</f>
        <v>49.629090909090912</v>
      </c>
      <c r="J38" s="2">
        <f t="shared" si="0"/>
        <v>-6.3690909090909145</v>
      </c>
      <c r="K38" s="2">
        <f t="shared" si="1"/>
        <v>83.630909090909086</v>
      </c>
      <c r="L38" s="2">
        <f t="shared" si="2"/>
        <v>151.08680594625716</v>
      </c>
      <c r="M38" s="2">
        <f>SUMIF(A:A,A38,L:L)</f>
        <v>3276.4637646360193</v>
      </c>
      <c r="N38" s="3">
        <f t="shared" si="3"/>
        <v>4.6112765713141136E-2</v>
      </c>
      <c r="O38" s="6">
        <f t="shared" si="4"/>
        <v>21.685968831728992</v>
      </c>
      <c r="P38" s="3" t="str">
        <f t="shared" si="5"/>
        <v/>
      </c>
      <c r="Q38" s="3" t="str">
        <f>IF(ISNUMBER(P38),SUMIF(A:A,A38,P:P),"")</f>
        <v/>
      </c>
      <c r="R38" s="3" t="str">
        <f t="shared" si="6"/>
        <v/>
      </c>
      <c r="S38" s="7" t="str">
        <f t="shared" si="7"/>
        <v/>
      </c>
    </row>
    <row r="39" spans="1:19" x14ac:dyDescent="0.3">
      <c r="A39" s="1">
        <v>18</v>
      </c>
      <c r="B39" s="5">
        <v>0.83333333333333337</v>
      </c>
      <c r="C39" s="1" t="s">
        <v>19</v>
      </c>
      <c r="D39" s="1">
        <v>7</v>
      </c>
      <c r="E39" s="1">
        <v>9</v>
      </c>
      <c r="F39" s="1" t="s">
        <v>50</v>
      </c>
      <c r="G39" s="1">
        <v>41.64</v>
      </c>
      <c r="H39" s="1">
        <f>1+COUNTIFS(A:A,A39,G:G,"&gt;"&amp;G39)</f>
        <v>8</v>
      </c>
      <c r="I39" s="2">
        <f>AVERAGEIF(A:A,A39,G:G)</f>
        <v>49.629090909090912</v>
      </c>
      <c r="J39" s="2">
        <f t="shared" si="0"/>
        <v>-7.9890909090909119</v>
      </c>
      <c r="K39" s="2">
        <f t="shared" si="1"/>
        <v>82.010909090909081</v>
      </c>
      <c r="L39" s="2">
        <f t="shared" si="2"/>
        <v>137.09231697859295</v>
      </c>
      <c r="M39" s="2">
        <f>SUMIF(A:A,A39,L:L)</f>
        <v>3276.4637646360193</v>
      </c>
      <c r="N39" s="3">
        <f t="shared" si="3"/>
        <v>4.1841548335823715E-2</v>
      </c>
      <c r="O39" s="6">
        <f t="shared" si="4"/>
        <v>23.899689179136431</v>
      </c>
      <c r="P39" s="3" t="str">
        <f t="shared" si="5"/>
        <v/>
      </c>
      <c r="Q39" s="3" t="str">
        <f>IF(ISNUMBER(P39),SUMIF(A:A,A39,P:P),"")</f>
        <v/>
      </c>
      <c r="R39" s="3" t="str">
        <f t="shared" si="6"/>
        <v/>
      </c>
      <c r="S39" s="7" t="str">
        <f t="shared" si="7"/>
        <v/>
      </c>
    </row>
    <row r="40" spans="1:19" x14ac:dyDescent="0.3">
      <c r="A40" s="1">
        <v>18</v>
      </c>
      <c r="B40" s="5">
        <v>0.83333333333333337</v>
      </c>
      <c r="C40" s="1" t="s">
        <v>19</v>
      </c>
      <c r="D40" s="1">
        <v>7</v>
      </c>
      <c r="E40" s="1">
        <v>6</v>
      </c>
      <c r="F40" s="1" t="s">
        <v>47</v>
      </c>
      <c r="G40" s="1">
        <v>41.5</v>
      </c>
      <c r="H40" s="1">
        <f>1+COUNTIFS(A:A,A40,G:G,"&gt;"&amp;G40)</f>
        <v>9</v>
      </c>
      <c r="I40" s="2">
        <f>AVERAGEIF(A:A,A40,G:G)</f>
        <v>49.629090909090912</v>
      </c>
      <c r="J40" s="2">
        <f t="shared" si="0"/>
        <v>-8.1290909090909125</v>
      </c>
      <c r="K40" s="2">
        <f t="shared" si="1"/>
        <v>81.870909090909095</v>
      </c>
      <c r="L40" s="2">
        <f t="shared" si="2"/>
        <v>135.94556461878005</v>
      </c>
      <c r="M40" s="2">
        <f>SUMIF(A:A,A40,L:L)</f>
        <v>3276.4637646360193</v>
      </c>
      <c r="N40" s="3">
        <f t="shared" si="3"/>
        <v>4.1491551375017935E-2</v>
      </c>
      <c r="O40" s="6">
        <f t="shared" si="4"/>
        <v>24.101292115148532</v>
      </c>
      <c r="P40" s="3" t="str">
        <f t="shared" si="5"/>
        <v/>
      </c>
      <c r="Q40" s="3" t="str">
        <f>IF(ISNUMBER(P40),SUMIF(A:A,A40,P:P),"")</f>
        <v/>
      </c>
      <c r="R40" s="3" t="str">
        <f t="shared" si="6"/>
        <v/>
      </c>
      <c r="S40" s="7" t="str">
        <f t="shared" si="7"/>
        <v/>
      </c>
    </row>
    <row r="41" spans="1:19" x14ac:dyDescent="0.3">
      <c r="A41" s="1">
        <v>18</v>
      </c>
      <c r="B41" s="5">
        <v>0.83333333333333337</v>
      </c>
      <c r="C41" s="1" t="s">
        <v>19</v>
      </c>
      <c r="D41" s="1">
        <v>7</v>
      </c>
      <c r="E41" s="1">
        <v>11</v>
      </c>
      <c r="F41" s="1" t="s">
        <v>52</v>
      </c>
      <c r="G41" s="1">
        <v>36.89</v>
      </c>
      <c r="H41" s="1">
        <f>1+COUNTIFS(A:A,A41,G:G,"&gt;"&amp;G41)</f>
        <v>10</v>
      </c>
      <c r="I41" s="2">
        <f>AVERAGEIF(A:A,A41,G:G)</f>
        <v>49.629090909090912</v>
      </c>
      <c r="J41" s="2">
        <f t="shared" si="0"/>
        <v>-12.739090909090912</v>
      </c>
      <c r="K41" s="2">
        <f t="shared" si="1"/>
        <v>77.260909090909081</v>
      </c>
      <c r="L41" s="2">
        <f t="shared" si="2"/>
        <v>103.09537652557302</v>
      </c>
      <c r="M41" s="2">
        <f>SUMIF(A:A,A41,L:L)</f>
        <v>3276.4637646360193</v>
      </c>
      <c r="N41" s="3">
        <f t="shared" si="3"/>
        <v>3.1465440771332877E-2</v>
      </c>
      <c r="O41" s="6">
        <f t="shared" si="4"/>
        <v>31.7808991543213</v>
      </c>
      <c r="P41" s="3" t="str">
        <f t="shared" si="5"/>
        <v/>
      </c>
      <c r="Q41" s="3" t="str">
        <f>IF(ISNUMBER(P41),SUMIF(A:A,A41,P:P),"")</f>
        <v/>
      </c>
      <c r="R41" s="3" t="str">
        <f t="shared" si="6"/>
        <v/>
      </c>
      <c r="S41" s="7" t="str">
        <f t="shared" si="7"/>
        <v/>
      </c>
    </row>
    <row r="42" spans="1:19" x14ac:dyDescent="0.3">
      <c r="A42" s="1">
        <v>18</v>
      </c>
      <c r="B42" s="5">
        <v>0.83333333333333337</v>
      </c>
      <c r="C42" s="1" t="s">
        <v>19</v>
      </c>
      <c r="D42" s="1">
        <v>7</v>
      </c>
      <c r="E42" s="1">
        <v>8</v>
      </c>
      <c r="F42" s="1" t="s">
        <v>49</v>
      </c>
      <c r="G42" s="1">
        <v>25.36</v>
      </c>
      <c r="H42" s="1">
        <f>1+COUNTIFS(A:A,A42,G:G,"&gt;"&amp;G42)</f>
        <v>11</v>
      </c>
      <c r="I42" s="2">
        <f>AVERAGEIF(A:A,A42,G:G)</f>
        <v>49.629090909090912</v>
      </c>
      <c r="J42" s="2">
        <f t="shared" si="0"/>
        <v>-24.269090909090913</v>
      </c>
      <c r="K42" s="2">
        <f t="shared" si="1"/>
        <v>65.73090909090908</v>
      </c>
      <c r="L42" s="2">
        <f t="shared" si="2"/>
        <v>51.617179104169686</v>
      </c>
      <c r="M42" s="2">
        <f>SUMIF(A:A,A42,L:L)</f>
        <v>3276.4637646360193</v>
      </c>
      <c r="N42" s="3">
        <f t="shared" si="3"/>
        <v>1.5753929483759699E-2</v>
      </c>
      <c r="O42" s="6">
        <f t="shared" si="4"/>
        <v>63.476226742723014</v>
      </c>
      <c r="P42" s="3" t="str">
        <f t="shared" si="5"/>
        <v/>
      </c>
      <c r="Q42" s="3" t="str">
        <f>IF(ISNUMBER(P42),SUMIF(A:A,A42,P:P),"")</f>
        <v/>
      </c>
      <c r="R42" s="3" t="str">
        <f t="shared" si="6"/>
        <v/>
      </c>
      <c r="S42" s="7" t="str">
        <f t="shared" si="7"/>
        <v/>
      </c>
    </row>
    <row r="43" spans="1:19" x14ac:dyDescent="0.3">
      <c r="A43" s="1"/>
      <c r="B43" s="5"/>
      <c r="C43" s="1"/>
      <c r="D43" s="1"/>
      <c r="E43" s="1"/>
      <c r="F43" s="1"/>
      <c r="G43" s="1"/>
      <c r="H43" s="1"/>
      <c r="I43" s="2"/>
      <c r="J43" s="2"/>
      <c r="K43" s="2"/>
      <c r="L43" s="2"/>
      <c r="M43" s="2"/>
      <c r="N43" s="3"/>
      <c r="O43" s="6"/>
      <c r="P43" s="3"/>
      <c r="Q43" s="3"/>
      <c r="R43" s="3"/>
      <c r="S43" s="7"/>
    </row>
    <row r="44" spans="1:19" x14ac:dyDescent="0.3">
      <c r="A44" s="1">
        <v>19</v>
      </c>
      <c r="B44" s="5">
        <v>0.85902777777777783</v>
      </c>
      <c r="C44" s="1" t="s">
        <v>19</v>
      </c>
      <c r="D44" s="1">
        <v>8</v>
      </c>
      <c r="E44" s="1">
        <v>2</v>
      </c>
      <c r="F44" s="1" t="s">
        <v>53</v>
      </c>
      <c r="G44" s="1">
        <v>70.739999999999995</v>
      </c>
      <c r="H44" s="1">
        <f>1+COUNTIFS(A:A,A44,G:G,"&gt;"&amp;G44)</f>
        <v>1</v>
      </c>
      <c r="I44" s="2">
        <f>AVERAGEIF(A:A,A44,G:G)</f>
        <v>46.539230769230763</v>
      </c>
      <c r="J44" s="2">
        <f t="shared" si="0"/>
        <v>24.200769230769232</v>
      </c>
      <c r="K44" s="2">
        <f t="shared" si="1"/>
        <v>114.20076923076923</v>
      </c>
      <c r="L44" s="2">
        <f t="shared" si="2"/>
        <v>945.81420946202479</v>
      </c>
      <c r="M44" s="2">
        <f>SUMIF(A:A,A44,L:L)</f>
        <v>3695.1249441871664</v>
      </c>
      <c r="N44" s="3">
        <f t="shared" si="3"/>
        <v>0.25596271404838244</v>
      </c>
      <c r="O44" s="6">
        <f t="shared" si="4"/>
        <v>3.9068190213476894</v>
      </c>
      <c r="P44" s="3">
        <f t="shared" si="5"/>
        <v>0.25596271404838244</v>
      </c>
      <c r="Q44" s="3">
        <f>IF(ISNUMBER(P44),SUMIF(A:A,A44,P:P),"")</f>
        <v>0.80029863658849976</v>
      </c>
      <c r="R44" s="3">
        <f t="shared" si="6"/>
        <v>0.31983399989221051</v>
      </c>
      <c r="S44" s="7">
        <f t="shared" si="7"/>
        <v>3.1266219361825729</v>
      </c>
    </row>
    <row r="45" spans="1:19" x14ac:dyDescent="0.3">
      <c r="A45" s="1">
        <v>19</v>
      </c>
      <c r="B45" s="5">
        <v>0.85902777777777783</v>
      </c>
      <c r="C45" s="1" t="s">
        <v>19</v>
      </c>
      <c r="D45" s="1">
        <v>8</v>
      </c>
      <c r="E45" s="1">
        <v>8</v>
      </c>
      <c r="F45" s="1" t="s">
        <v>59</v>
      </c>
      <c r="G45" s="1">
        <v>59.52</v>
      </c>
      <c r="H45" s="1">
        <f>1+COUNTIFS(A:A,A45,G:G,"&gt;"&amp;G45)</f>
        <v>2</v>
      </c>
      <c r="I45" s="2">
        <f>AVERAGEIF(A:A,A45,G:G)</f>
        <v>46.539230769230763</v>
      </c>
      <c r="J45" s="2">
        <f t="shared" si="0"/>
        <v>12.980769230769241</v>
      </c>
      <c r="K45" s="2">
        <f t="shared" si="1"/>
        <v>102.98076923076924</v>
      </c>
      <c r="L45" s="2">
        <f t="shared" si="2"/>
        <v>482.43497933629857</v>
      </c>
      <c r="M45" s="2">
        <f>SUMIF(A:A,A45,L:L)</f>
        <v>3695.1249441871664</v>
      </c>
      <c r="N45" s="3">
        <f t="shared" si="3"/>
        <v>0.13055985565392619</v>
      </c>
      <c r="O45" s="6">
        <f t="shared" si="4"/>
        <v>7.6593221935744999</v>
      </c>
      <c r="P45" s="3">
        <f t="shared" si="5"/>
        <v>0.13055985565392619</v>
      </c>
      <c r="Q45" s="3">
        <f>IF(ISNUMBER(P45),SUMIF(A:A,A45,P:P),"")</f>
        <v>0.80029863658849976</v>
      </c>
      <c r="R45" s="3">
        <f t="shared" si="6"/>
        <v>0.16313892050406917</v>
      </c>
      <c r="S45" s="7">
        <f t="shared" si="7"/>
        <v>6.1297451087097086</v>
      </c>
    </row>
    <row r="46" spans="1:19" x14ac:dyDescent="0.3">
      <c r="A46" s="1">
        <v>19</v>
      </c>
      <c r="B46" s="5">
        <v>0.85902777777777783</v>
      </c>
      <c r="C46" s="1" t="s">
        <v>19</v>
      </c>
      <c r="D46" s="1">
        <v>8</v>
      </c>
      <c r="E46" s="1">
        <v>4</v>
      </c>
      <c r="F46" s="1" t="s">
        <v>55</v>
      </c>
      <c r="G46" s="1">
        <v>57.72</v>
      </c>
      <c r="H46" s="1">
        <f>1+COUNTIFS(A:A,A46,G:G,"&gt;"&amp;G46)</f>
        <v>3</v>
      </c>
      <c r="I46" s="2">
        <f>AVERAGEIF(A:A,A46,G:G)</f>
        <v>46.539230769230763</v>
      </c>
      <c r="J46" s="2">
        <f t="shared" si="0"/>
        <v>11.180769230769236</v>
      </c>
      <c r="K46" s="2">
        <f t="shared" si="1"/>
        <v>101.18076923076924</v>
      </c>
      <c r="L46" s="2">
        <f t="shared" si="2"/>
        <v>433.04695093560798</v>
      </c>
      <c r="M46" s="2">
        <f>SUMIF(A:A,A46,L:L)</f>
        <v>3695.1249441871664</v>
      </c>
      <c r="N46" s="3">
        <f t="shared" si="3"/>
        <v>0.11719412942093824</v>
      </c>
      <c r="O46" s="6">
        <f t="shared" si="4"/>
        <v>8.5328506209402093</v>
      </c>
      <c r="P46" s="3">
        <f t="shared" si="5"/>
        <v>0.11719412942093824</v>
      </c>
      <c r="Q46" s="3">
        <f>IF(ISNUMBER(P46),SUMIF(A:A,A46,P:P),"")</f>
        <v>0.80029863658849976</v>
      </c>
      <c r="R46" s="3">
        <f t="shared" si="6"/>
        <v>0.14643799709632332</v>
      </c>
      <c r="S46" s="7">
        <f t="shared" si="7"/>
        <v>6.8288287181517822</v>
      </c>
    </row>
    <row r="47" spans="1:19" x14ac:dyDescent="0.3">
      <c r="A47" s="1">
        <v>19</v>
      </c>
      <c r="B47" s="5">
        <v>0.85902777777777783</v>
      </c>
      <c r="C47" s="1" t="s">
        <v>19</v>
      </c>
      <c r="D47" s="1">
        <v>8</v>
      </c>
      <c r="E47" s="1">
        <v>6</v>
      </c>
      <c r="F47" s="1" t="s">
        <v>57</v>
      </c>
      <c r="G47" s="1">
        <v>51.7</v>
      </c>
      <c r="H47" s="1">
        <f>1+COUNTIFS(A:A,A47,G:G,"&gt;"&amp;G47)</f>
        <v>4</v>
      </c>
      <c r="I47" s="2">
        <f>AVERAGEIF(A:A,A47,G:G)</f>
        <v>46.539230769230763</v>
      </c>
      <c r="J47" s="2">
        <f t="shared" si="0"/>
        <v>5.1607692307692403</v>
      </c>
      <c r="K47" s="2">
        <f t="shared" si="1"/>
        <v>95.160769230769233</v>
      </c>
      <c r="L47" s="2">
        <f t="shared" si="2"/>
        <v>301.76427126229271</v>
      </c>
      <c r="M47" s="2">
        <f>SUMIF(A:A,A47,L:L)</f>
        <v>3695.1249441871664</v>
      </c>
      <c r="N47" s="3">
        <f t="shared" si="3"/>
        <v>8.1665512214140618E-2</v>
      </c>
      <c r="O47" s="6">
        <f t="shared" si="4"/>
        <v>12.245071057386292</v>
      </c>
      <c r="P47" s="3">
        <f t="shared" si="5"/>
        <v>8.1665512214140618E-2</v>
      </c>
      <c r="Q47" s="3">
        <f>IF(ISNUMBER(P47),SUMIF(A:A,A47,P:P),"")</f>
        <v>0.80029863658849976</v>
      </c>
      <c r="R47" s="3">
        <f t="shared" si="6"/>
        <v>0.10204379775312758</v>
      </c>
      <c r="S47" s="7">
        <f t="shared" si="7"/>
        <v>9.7997136721555478</v>
      </c>
    </row>
    <row r="48" spans="1:19" x14ac:dyDescent="0.3">
      <c r="A48" s="1">
        <v>19</v>
      </c>
      <c r="B48" s="5">
        <v>0.85902777777777783</v>
      </c>
      <c r="C48" s="1" t="s">
        <v>19</v>
      </c>
      <c r="D48" s="1">
        <v>8</v>
      </c>
      <c r="E48" s="1">
        <v>9</v>
      </c>
      <c r="F48" s="1" t="s">
        <v>60</v>
      </c>
      <c r="G48" s="1">
        <v>51</v>
      </c>
      <c r="H48" s="1">
        <f>1+COUNTIFS(A:A,A48,G:G,"&gt;"&amp;G48)</f>
        <v>5</v>
      </c>
      <c r="I48" s="2">
        <f>AVERAGEIF(A:A,A48,G:G)</f>
        <v>46.539230769230763</v>
      </c>
      <c r="J48" s="2">
        <f t="shared" si="0"/>
        <v>4.4607692307692375</v>
      </c>
      <c r="K48" s="2">
        <f t="shared" si="1"/>
        <v>94.460769230769245</v>
      </c>
      <c r="L48" s="2">
        <f t="shared" si="2"/>
        <v>289.35264056989064</v>
      </c>
      <c r="M48" s="2">
        <f>SUMIF(A:A,A48,L:L)</f>
        <v>3695.1249441871664</v>
      </c>
      <c r="N48" s="3">
        <f t="shared" si="3"/>
        <v>7.8306591777112661E-2</v>
      </c>
      <c r="O48" s="6">
        <f t="shared" si="4"/>
        <v>12.77031699765892</v>
      </c>
      <c r="P48" s="3">
        <f t="shared" si="5"/>
        <v>7.8306591777112661E-2</v>
      </c>
      <c r="Q48" s="3">
        <f>IF(ISNUMBER(P48),SUMIF(A:A,A48,P:P),"")</f>
        <v>0.80029863658849976</v>
      </c>
      <c r="R48" s="3">
        <f t="shared" si="6"/>
        <v>9.7846713960324558E-2</v>
      </c>
      <c r="S48" s="7">
        <f t="shared" si="7"/>
        <v>10.220067282029376</v>
      </c>
    </row>
    <row r="49" spans="1:19" x14ac:dyDescent="0.3">
      <c r="A49" s="1">
        <v>19</v>
      </c>
      <c r="B49" s="5">
        <v>0.85902777777777783</v>
      </c>
      <c r="C49" s="1" t="s">
        <v>19</v>
      </c>
      <c r="D49" s="1">
        <v>8</v>
      </c>
      <c r="E49" s="1">
        <v>7</v>
      </c>
      <c r="F49" s="1" t="s">
        <v>58</v>
      </c>
      <c r="G49" s="1">
        <v>50.51</v>
      </c>
      <c r="H49" s="1">
        <f>1+COUNTIFS(A:A,A49,G:G,"&gt;"&amp;G49)</f>
        <v>6</v>
      </c>
      <c r="I49" s="2">
        <f>AVERAGEIF(A:A,A49,G:G)</f>
        <v>46.539230769230763</v>
      </c>
      <c r="J49" s="2">
        <f t="shared" si="0"/>
        <v>3.9707692307692355</v>
      </c>
      <c r="K49" s="2">
        <f t="shared" si="1"/>
        <v>93.970769230769235</v>
      </c>
      <c r="L49" s="2">
        <f t="shared" si="2"/>
        <v>280.96950880240024</v>
      </c>
      <c r="M49" s="2">
        <f>SUMIF(A:A,A49,L:L)</f>
        <v>3695.1249441871664</v>
      </c>
      <c r="N49" s="3">
        <f t="shared" si="3"/>
        <v>7.6037891288194687E-2</v>
      </c>
      <c r="O49" s="6">
        <f t="shared" si="4"/>
        <v>13.15133787981908</v>
      </c>
      <c r="P49" s="3">
        <f t="shared" si="5"/>
        <v>7.6037891288194687E-2</v>
      </c>
      <c r="Q49" s="3">
        <f>IF(ISNUMBER(P49),SUMIF(A:A,A49,P:P),"")</f>
        <v>0.80029863658849976</v>
      </c>
      <c r="R49" s="3">
        <f t="shared" si="6"/>
        <v>9.5011896574418525E-2</v>
      </c>
      <c r="S49" s="7">
        <f t="shared" si="7"/>
        <v>10.524997774533899</v>
      </c>
    </row>
    <row r="50" spans="1:19" x14ac:dyDescent="0.3">
      <c r="A50" s="1">
        <v>19</v>
      </c>
      <c r="B50" s="5">
        <v>0.85902777777777783</v>
      </c>
      <c r="C50" s="1" t="s">
        <v>19</v>
      </c>
      <c r="D50" s="1">
        <v>8</v>
      </c>
      <c r="E50" s="1">
        <v>5</v>
      </c>
      <c r="F50" s="1" t="s">
        <v>56</v>
      </c>
      <c r="G50" s="1">
        <v>46.72</v>
      </c>
      <c r="H50" s="1">
        <f>1+COUNTIFS(A:A,A50,G:G,"&gt;"&amp;G50)</f>
        <v>7</v>
      </c>
      <c r="I50" s="2">
        <f>AVERAGEIF(A:A,A50,G:G)</f>
        <v>46.539230769230763</v>
      </c>
      <c r="J50" s="2">
        <f t="shared" si="0"/>
        <v>0.18076923076923634</v>
      </c>
      <c r="K50" s="2">
        <f t="shared" si="1"/>
        <v>90.180769230769243</v>
      </c>
      <c r="L50" s="2">
        <f t="shared" si="2"/>
        <v>223.82089448863056</v>
      </c>
      <c r="M50" s="2">
        <f>SUMIF(A:A,A50,L:L)</f>
        <v>3695.1249441871664</v>
      </c>
      <c r="N50" s="3">
        <f t="shared" si="3"/>
        <v>6.0571942185804889E-2</v>
      </c>
      <c r="O50" s="6">
        <f t="shared" si="4"/>
        <v>16.509293971992715</v>
      </c>
      <c r="P50" s="3">
        <f t="shared" si="5"/>
        <v>6.0571942185804889E-2</v>
      </c>
      <c r="Q50" s="3">
        <f>IF(ISNUMBER(P50),SUMIF(A:A,A50,P:P),"")</f>
        <v>0.80029863658849976</v>
      </c>
      <c r="R50" s="3">
        <f t="shared" si="6"/>
        <v>7.5686674219526351E-2</v>
      </c>
      <c r="S50" s="7">
        <f t="shared" si="7"/>
        <v>13.212365456824509</v>
      </c>
    </row>
    <row r="51" spans="1:19" x14ac:dyDescent="0.3">
      <c r="A51" s="1">
        <v>19</v>
      </c>
      <c r="B51" s="5">
        <v>0.85902777777777783</v>
      </c>
      <c r="C51" s="1" t="s">
        <v>19</v>
      </c>
      <c r="D51" s="1">
        <v>8</v>
      </c>
      <c r="E51" s="1">
        <v>14</v>
      </c>
      <c r="F51" s="1" t="s">
        <v>65</v>
      </c>
      <c r="G51" s="1">
        <v>41.26</v>
      </c>
      <c r="H51" s="1">
        <f>1+COUNTIFS(A:A,A51,G:G,"&gt;"&amp;G51)</f>
        <v>8</v>
      </c>
      <c r="I51" s="2">
        <f>AVERAGEIF(A:A,A51,G:G)</f>
        <v>46.539230769230763</v>
      </c>
      <c r="J51" s="2">
        <f t="shared" si="0"/>
        <v>-5.2792307692307645</v>
      </c>
      <c r="K51" s="2">
        <f t="shared" si="1"/>
        <v>84.720769230769235</v>
      </c>
      <c r="L51" s="2">
        <f t="shared" si="2"/>
        <v>161.29680124544575</v>
      </c>
      <c r="M51" s="2">
        <f>SUMIF(A:A,A51,L:L)</f>
        <v>3695.1249441871664</v>
      </c>
      <c r="N51" s="3">
        <f t="shared" si="3"/>
        <v>4.3651244188422686E-2</v>
      </c>
      <c r="O51" s="6">
        <f t="shared" si="4"/>
        <v>22.90885445746866</v>
      </c>
      <c r="P51" s="3" t="str">
        <f t="shared" si="5"/>
        <v/>
      </c>
      <c r="Q51" s="3" t="str">
        <f>IF(ISNUMBER(P51),SUMIF(A:A,A51,P:P),"")</f>
        <v/>
      </c>
      <c r="R51" s="3" t="str">
        <f t="shared" si="6"/>
        <v/>
      </c>
      <c r="S51" s="7" t="str">
        <f t="shared" si="7"/>
        <v/>
      </c>
    </row>
    <row r="52" spans="1:19" x14ac:dyDescent="0.3">
      <c r="A52" s="1">
        <v>19</v>
      </c>
      <c r="B52" s="5">
        <v>0.85902777777777783</v>
      </c>
      <c r="C52" s="1" t="s">
        <v>19</v>
      </c>
      <c r="D52" s="1">
        <v>8</v>
      </c>
      <c r="E52" s="1">
        <v>3</v>
      </c>
      <c r="F52" s="1" t="s">
        <v>54</v>
      </c>
      <c r="G52" s="1">
        <v>40.98</v>
      </c>
      <c r="H52" s="1">
        <f>1+COUNTIFS(A:A,A52,G:G,"&gt;"&amp;G52)</f>
        <v>9</v>
      </c>
      <c r="I52" s="2">
        <f>AVERAGEIF(A:A,A52,G:G)</f>
        <v>46.539230769230763</v>
      </c>
      <c r="J52" s="2">
        <f t="shared" si="0"/>
        <v>-5.5592307692307656</v>
      </c>
      <c r="K52" s="2">
        <f t="shared" si="1"/>
        <v>84.440769230769234</v>
      </c>
      <c r="L52" s="2">
        <f t="shared" si="2"/>
        <v>158.60965025434157</v>
      </c>
      <c r="M52" s="2">
        <f>SUMIF(A:A,A52,L:L)</f>
        <v>3695.1249441871664</v>
      </c>
      <c r="N52" s="3">
        <f t="shared" si="3"/>
        <v>4.2924028997680254E-2</v>
      </c>
      <c r="O52" s="6">
        <f t="shared" si="4"/>
        <v>23.296974290415353</v>
      </c>
      <c r="P52" s="3" t="str">
        <f t="shared" si="5"/>
        <v/>
      </c>
      <c r="Q52" s="3" t="str">
        <f>IF(ISNUMBER(P52),SUMIF(A:A,A52,P:P),"")</f>
        <v/>
      </c>
      <c r="R52" s="3" t="str">
        <f t="shared" si="6"/>
        <v/>
      </c>
      <c r="S52" s="7" t="str">
        <f t="shared" si="7"/>
        <v/>
      </c>
    </row>
    <row r="53" spans="1:19" x14ac:dyDescent="0.3">
      <c r="A53" s="1">
        <v>19</v>
      </c>
      <c r="B53" s="5">
        <v>0.85902777777777783</v>
      </c>
      <c r="C53" s="1" t="s">
        <v>19</v>
      </c>
      <c r="D53" s="1">
        <v>8</v>
      </c>
      <c r="E53" s="1">
        <v>11</v>
      </c>
      <c r="F53" s="1" t="s">
        <v>62</v>
      </c>
      <c r="G53" s="1">
        <v>36.799999999999997</v>
      </c>
      <c r="H53" s="1">
        <f>1+COUNTIFS(A:A,A53,G:G,"&gt;"&amp;G53)</f>
        <v>10</v>
      </c>
      <c r="I53" s="2">
        <f>AVERAGEIF(A:A,A53,G:G)</f>
        <v>46.539230769230763</v>
      </c>
      <c r="J53" s="2">
        <f t="shared" si="0"/>
        <v>-9.7392307692307654</v>
      </c>
      <c r="K53" s="2">
        <f t="shared" si="1"/>
        <v>80.260769230769228</v>
      </c>
      <c r="L53" s="2">
        <f t="shared" si="2"/>
        <v>123.42653908246989</v>
      </c>
      <c r="M53" s="2">
        <f>SUMIF(A:A,A53,L:L)</f>
        <v>3695.1249441871664</v>
      </c>
      <c r="N53" s="3">
        <f t="shared" si="3"/>
        <v>3.3402534676569805E-2</v>
      </c>
      <c r="O53" s="6">
        <f t="shared" si="4"/>
        <v>29.937847821514264</v>
      </c>
      <c r="P53" s="3" t="str">
        <f t="shared" si="5"/>
        <v/>
      </c>
      <c r="Q53" s="3" t="str">
        <f>IF(ISNUMBER(P53),SUMIF(A:A,A53,P:P),"")</f>
        <v/>
      </c>
      <c r="R53" s="3" t="str">
        <f t="shared" si="6"/>
        <v/>
      </c>
      <c r="S53" s="7" t="str">
        <f t="shared" si="7"/>
        <v/>
      </c>
    </row>
    <row r="54" spans="1:19" x14ac:dyDescent="0.3">
      <c r="A54" s="1">
        <v>19</v>
      </c>
      <c r="B54" s="5">
        <v>0.85902777777777783</v>
      </c>
      <c r="C54" s="1" t="s">
        <v>19</v>
      </c>
      <c r="D54" s="1">
        <v>8</v>
      </c>
      <c r="E54" s="1">
        <v>12</v>
      </c>
      <c r="F54" s="1" t="s">
        <v>63</v>
      </c>
      <c r="G54" s="1">
        <v>36.340000000000003</v>
      </c>
      <c r="H54" s="1">
        <f>1+COUNTIFS(A:A,A54,G:G,"&gt;"&amp;G54)</f>
        <v>11</v>
      </c>
      <c r="I54" s="2">
        <f>AVERAGEIF(A:A,A54,G:G)</f>
        <v>46.539230769230763</v>
      </c>
      <c r="J54" s="2">
        <f t="shared" si="0"/>
        <v>-10.199230769230759</v>
      </c>
      <c r="K54" s="2">
        <f t="shared" si="1"/>
        <v>79.800769230769248</v>
      </c>
      <c r="L54" s="2">
        <f t="shared" si="2"/>
        <v>120.06654777339944</v>
      </c>
      <c r="M54" s="2">
        <f>SUMIF(A:A,A54,L:L)</f>
        <v>3695.1249441871664</v>
      </c>
      <c r="N54" s="3">
        <f t="shared" si="3"/>
        <v>3.2493230834393622E-2</v>
      </c>
      <c r="O54" s="6">
        <f t="shared" si="4"/>
        <v>30.775640781818293</v>
      </c>
      <c r="P54" s="3" t="str">
        <f t="shared" si="5"/>
        <v/>
      </c>
      <c r="Q54" s="3" t="str">
        <f>IF(ISNUMBER(P54),SUMIF(A:A,A54,P:P),"")</f>
        <v/>
      </c>
      <c r="R54" s="3" t="str">
        <f t="shared" si="6"/>
        <v/>
      </c>
      <c r="S54" s="7" t="str">
        <f t="shared" si="7"/>
        <v/>
      </c>
    </row>
    <row r="55" spans="1:19" x14ac:dyDescent="0.3">
      <c r="A55" s="1">
        <v>19</v>
      </c>
      <c r="B55" s="5">
        <v>0.85902777777777783</v>
      </c>
      <c r="C55" s="1" t="s">
        <v>19</v>
      </c>
      <c r="D55" s="1">
        <v>8</v>
      </c>
      <c r="E55" s="1">
        <v>10</v>
      </c>
      <c r="F55" s="1" t="s">
        <v>61</v>
      </c>
      <c r="G55" s="1">
        <v>33.18</v>
      </c>
      <c r="H55" s="1">
        <f>1+COUNTIFS(A:A,A55,G:G,"&gt;"&amp;G55)</f>
        <v>12</v>
      </c>
      <c r="I55" s="2">
        <f>AVERAGEIF(A:A,A55,G:G)</f>
        <v>46.539230769230763</v>
      </c>
      <c r="J55" s="2">
        <f t="shared" si="0"/>
        <v>-13.359230769230763</v>
      </c>
      <c r="K55" s="2">
        <f t="shared" si="1"/>
        <v>76.640769230769237</v>
      </c>
      <c r="L55" s="2">
        <f t="shared" si="2"/>
        <v>99.329852357873975</v>
      </c>
      <c r="M55" s="2">
        <f>SUMIF(A:A,A55,L:L)</f>
        <v>3695.1249441871664</v>
      </c>
      <c r="N55" s="3">
        <f t="shared" si="3"/>
        <v>2.6881324409376371E-2</v>
      </c>
      <c r="O55" s="6">
        <f t="shared" si="4"/>
        <v>37.200548037402271</v>
      </c>
      <c r="P55" s="3" t="str">
        <f t="shared" si="5"/>
        <v/>
      </c>
      <c r="Q55" s="3" t="str">
        <f>IF(ISNUMBER(P55),SUMIF(A:A,A55,P:P),"")</f>
        <v/>
      </c>
      <c r="R55" s="3" t="str">
        <f t="shared" si="6"/>
        <v/>
      </c>
      <c r="S55" s="7" t="str">
        <f t="shared" si="7"/>
        <v/>
      </c>
    </row>
    <row r="56" spans="1:19" x14ac:dyDescent="0.3">
      <c r="A56" s="1">
        <v>19</v>
      </c>
      <c r="B56" s="5">
        <v>0.85902777777777783</v>
      </c>
      <c r="C56" s="1" t="s">
        <v>19</v>
      </c>
      <c r="D56" s="1">
        <v>8</v>
      </c>
      <c r="E56" s="1">
        <v>13</v>
      </c>
      <c r="F56" s="1" t="s">
        <v>64</v>
      </c>
      <c r="G56" s="1">
        <v>28.54</v>
      </c>
      <c r="H56" s="1">
        <f>1+COUNTIFS(A:A,A56,G:G,"&gt;"&amp;G56)</f>
        <v>13</v>
      </c>
      <c r="I56" s="2">
        <f>AVERAGEIF(A:A,A56,G:G)</f>
        <v>46.539230769230763</v>
      </c>
      <c r="J56" s="2">
        <f t="shared" si="0"/>
        <v>-17.999230769230763</v>
      </c>
      <c r="K56" s="2">
        <f t="shared" si="1"/>
        <v>72.000769230769237</v>
      </c>
      <c r="L56" s="2">
        <f t="shared" si="2"/>
        <v>75.192098616489602</v>
      </c>
      <c r="M56" s="2">
        <f>SUMIF(A:A,A56,L:L)</f>
        <v>3695.1249441871664</v>
      </c>
      <c r="N56" s="3">
        <f t="shared" si="3"/>
        <v>2.0349000305057329E-2</v>
      </c>
      <c r="O56" s="6">
        <f t="shared" si="4"/>
        <v>49.14246326643724</v>
      </c>
      <c r="P56" s="3" t="str">
        <f t="shared" si="5"/>
        <v/>
      </c>
      <c r="Q56" s="3" t="str">
        <f>IF(ISNUMBER(P56),SUMIF(A:A,A56,P:P),"")</f>
        <v/>
      </c>
      <c r="R56" s="3" t="str">
        <f t="shared" si="6"/>
        <v/>
      </c>
      <c r="S56" s="7" t="str">
        <f t="shared" si="7"/>
        <v/>
      </c>
    </row>
  </sheetData>
  <autoFilter ref="A7:S7" xr:uid="{00000000-0009-0000-0000-000000000000}"/>
  <sortState xmlns:xlrd2="http://schemas.microsoft.com/office/spreadsheetml/2017/richdata2" ref="A8:T56">
    <sortCondition ref="B8:B56"/>
    <sortCondition ref="H8:H56"/>
  </sortState>
  <conditionalFormatting sqref="H1:H1048576">
    <cfRule type="colorScale" priority="3">
      <colorScale>
        <cfvo type="min"/>
        <cfvo type="percentile" val="50"/>
        <cfvo type="max"/>
        <color rgb="FF00B050"/>
        <color rgb="FFFFEB84"/>
        <color rgb="FFFF0000"/>
      </colorScale>
    </cfRule>
  </conditionalFormatting>
  <conditionalFormatting sqref="S1:S1048576">
    <cfRule type="colorScale" priority="29">
      <colorScale>
        <cfvo type="min"/>
        <cfvo type="percentile" val="50"/>
        <cfvo type="max"/>
        <color rgb="FF00B050"/>
        <color rgb="FFFFEB84"/>
        <color rgb="FFFF0000"/>
      </colorScale>
    </cfRule>
  </conditionalFormatting>
  <conditionalFormatting sqref="G1:G1048576">
    <cfRule type="colorScale" priority="17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scale="86" fitToHeight="0" orientation="portrait" r:id="rId1"/>
  <rowBreaks count="1" manualBreakCount="1">
    <brk id="4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DBR 22122022 - Belmont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Lani</cp:lastModifiedBy>
  <cp:revision/>
  <cp:lastPrinted>2022-12-21T22:35:33Z</cp:lastPrinted>
  <dcterms:created xsi:type="dcterms:W3CDTF">2016-03-11T05:58:01Z</dcterms:created>
  <dcterms:modified xsi:type="dcterms:W3CDTF">2022-12-21T22:35:40Z</dcterms:modified>
</cp:coreProperties>
</file>