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4702154-D5D7-4279-926F-047038608A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4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14072022 - PREMIUM'!$A$7:$S$13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I43" i="1"/>
  <c r="J43" i="1" s="1"/>
  <c r="K43" i="1" s="1"/>
  <c r="L43" i="1" s="1"/>
  <c r="H39" i="1"/>
  <c r="I39" i="1"/>
  <c r="J39" i="1" s="1"/>
  <c r="K39" i="1" s="1"/>
  <c r="L39" i="1" s="1"/>
  <c r="H44" i="1"/>
  <c r="I44" i="1"/>
  <c r="J44" i="1" s="1"/>
  <c r="K44" i="1" s="1"/>
  <c r="L44" i="1" s="1"/>
  <c r="H42" i="1"/>
  <c r="I42" i="1"/>
  <c r="J42" i="1" s="1"/>
  <c r="K42" i="1" s="1"/>
  <c r="L42" i="1" s="1"/>
  <c r="H45" i="1"/>
  <c r="I45" i="1"/>
  <c r="J45" i="1" s="1"/>
  <c r="K45" i="1" s="1"/>
  <c r="L45" i="1" s="1"/>
  <c r="H46" i="1"/>
  <c r="I46" i="1"/>
  <c r="J46" i="1" s="1"/>
  <c r="K46" i="1" s="1"/>
  <c r="L46" i="1" s="1"/>
  <c r="H31" i="1"/>
  <c r="I31" i="1"/>
  <c r="J31" i="1" s="1"/>
  <c r="K31" i="1" s="1"/>
  <c r="L31" i="1" s="1"/>
  <c r="H29" i="1"/>
  <c r="I29" i="1"/>
  <c r="J29" i="1" s="1"/>
  <c r="K29" i="1" s="1"/>
  <c r="L29" i="1" s="1"/>
  <c r="H34" i="1"/>
  <c r="I34" i="1"/>
  <c r="J34" i="1" s="1"/>
  <c r="K34" i="1" s="1"/>
  <c r="L34" i="1" s="1"/>
  <c r="H32" i="1"/>
  <c r="I32" i="1"/>
  <c r="J32" i="1" s="1"/>
  <c r="K32" i="1" s="1"/>
  <c r="L32" i="1" s="1"/>
  <c r="H28" i="1"/>
  <c r="I28" i="1"/>
  <c r="J28" i="1" s="1"/>
  <c r="K28" i="1" s="1"/>
  <c r="L28" i="1" s="1"/>
  <c r="H33" i="1"/>
  <c r="I33" i="1"/>
  <c r="J33" i="1" s="1"/>
  <c r="K33" i="1" s="1"/>
  <c r="L33" i="1" s="1"/>
  <c r="H30" i="1"/>
  <c r="I30" i="1"/>
  <c r="J30" i="1" s="1"/>
  <c r="K30" i="1" s="1"/>
  <c r="L30" i="1" s="1"/>
  <c r="H36" i="1"/>
  <c r="I36" i="1"/>
  <c r="J36" i="1" s="1"/>
  <c r="K36" i="1" s="1"/>
  <c r="L36" i="1" s="1"/>
  <c r="H37" i="1"/>
  <c r="I37" i="1"/>
  <c r="J37" i="1" s="1"/>
  <c r="K37" i="1" s="1"/>
  <c r="L37" i="1" s="1"/>
  <c r="H38" i="1"/>
  <c r="I38" i="1"/>
  <c r="J38" i="1" s="1"/>
  <c r="K38" i="1" s="1"/>
  <c r="L38" i="1" s="1"/>
  <c r="H35" i="1"/>
  <c r="I35" i="1"/>
  <c r="J35" i="1" s="1"/>
  <c r="K35" i="1" s="1"/>
  <c r="L35" i="1" s="1"/>
  <c r="H41" i="1"/>
  <c r="I41" i="1"/>
  <c r="J41" i="1" s="1"/>
  <c r="K41" i="1" s="1"/>
  <c r="L41" i="1" s="1"/>
  <c r="H40" i="1"/>
  <c r="I40" i="1"/>
  <c r="J40" i="1" s="1"/>
  <c r="K40" i="1" s="1"/>
  <c r="L40" i="1" s="1"/>
  <c r="H24" i="1"/>
  <c r="I24" i="1"/>
  <c r="J24" i="1" s="1"/>
  <c r="K24" i="1" s="1"/>
  <c r="L24" i="1" s="1"/>
  <c r="H23" i="1"/>
  <c r="I23" i="1"/>
  <c r="J23" i="1" s="1"/>
  <c r="K23" i="1" s="1"/>
  <c r="L23" i="1" s="1"/>
  <c r="H22" i="1"/>
  <c r="I22" i="1"/>
  <c r="J22" i="1" s="1"/>
  <c r="K22" i="1" s="1"/>
  <c r="L22" i="1" s="1"/>
  <c r="H26" i="1"/>
  <c r="I26" i="1"/>
  <c r="J26" i="1" s="1"/>
  <c r="K26" i="1" s="1"/>
  <c r="L26" i="1" s="1"/>
  <c r="H25" i="1"/>
  <c r="I25" i="1"/>
  <c r="J25" i="1" s="1"/>
  <c r="K25" i="1" s="1"/>
  <c r="L25" i="1" s="1"/>
  <c r="H27" i="1"/>
  <c r="I27" i="1"/>
  <c r="J27" i="1" s="1"/>
  <c r="K27" i="1" s="1"/>
  <c r="L27" i="1" s="1"/>
  <c r="H9" i="1"/>
  <c r="I9" i="1"/>
  <c r="J9" i="1" s="1"/>
  <c r="K9" i="1" s="1"/>
  <c r="L9" i="1" s="1"/>
  <c r="H11" i="1"/>
  <c r="I11" i="1"/>
  <c r="J11" i="1" s="1"/>
  <c r="K11" i="1" s="1"/>
  <c r="L11" i="1" s="1"/>
  <c r="H12" i="1"/>
  <c r="I12" i="1"/>
  <c r="J12" i="1" s="1"/>
  <c r="K12" i="1" s="1"/>
  <c r="L12" i="1" s="1"/>
  <c r="H13" i="1"/>
  <c r="I13" i="1"/>
  <c r="J13" i="1" s="1"/>
  <c r="K13" i="1" s="1"/>
  <c r="L13" i="1" s="1"/>
  <c r="H10" i="1"/>
  <c r="I10" i="1"/>
  <c r="J10" i="1" s="1"/>
  <c r="K10" i="1" s="1"/>
  <c r="L10" i="1" s="1"/>
  <c r="H8" i="1"/>
  <c r="I8" i="1"/>
  <c r="J8" i="1" s="1"/>
  <c r="K8" i="1" s="1"/>
  <c r="L8" i="1" s="1"/>
  <c r="H20" i="1"/>
  <c r="I20" i="1"/>
  <c r="J20" i="1" s="1"/>
  <c r="K20" i="1" s="1"/>
  <c r="L20" i="1" s="1"/>
  <c r="H16" i="1"/>
  <c r="I16" i="1"/>
  <c r="J16" i="1" s="1"/>
  <c r="K16" i="1" s="1"/>
  <c r="L16" i="1" s="1"/>
  <c r="H21" i="1"/>
  <c r="I21" i="1"/>
  <c r="J21" i="1" s="1"/>
  <c r="K21" i="1" s="1"/>
  <c r="L21" i="1" s="1"/>
  <c r="H18" i="1"/>
  <c r="I18" i="1"/>
  <c r="J18" i="1" s="1"/>
  <c r="K18" i="1" s="1"/>
  <c r="L18" i="1" s="1"/>
  <c r="H14" i="1"/>
  <c r="I14" i="1"/>
  <c r="J14" i="1" s="1"/>
  <c r="K14" i="1" s="1"/>
  <c r="L14" i="1" s="1"/>
  <c r="H19" i="1"/>
  <c r="I19" i="1"/>
  <c r="J19" i="1" s="1"/>
  <c r="K19" i="1" s="1"/>
  <c r="L19" i="1" s="1"/>
  <c r="H15" i="1"/>
  <c r="I15" i="1"/>
  <c r="J15" i="1" s="1"/>
  <c r="K15" i="1" s="1"/>
  <c r="L15" i="1" s="1"/>
  <c r="H17" i="1"/>
  <c r="I17" i="1"/>
  <c r="J17" i="1" s="1"/>
  <c r="K17" i="1" s="1"/>
  <c r="L17" i="1" s="1"/>
  <c r="M42" i="1" l="1"/>
  <c r="N42" i="1" s="1"/>
  <c r="O42" i="1" s="1"/>
  <c r="P42" i="1" s="1"/>
  <c r="M46" i="1"/>
  <c r="N46" i="1" s="1"/>
  <c r="O46" i="1" s="1"/>
  <c r="P46" i="1" s="1"/>
  <c r="M39" i="1"/>
  <c r="N39" i="1" s="1"/>
  <c r="O39" i="1" s="1"/>
  <c r="P39" i="1" s="1"/>
  <c r="M44" i="1"/>
  <c r="N44" i="1" s="1"/>
  <c r="O44" i="1" s="1"/>
  <c r="P44" i="1" s="1"/>
  <c r="M45" i="1"/>
  <c r="N45" i="1" s="1"/>
  <c r="O45" i="1" s="1"/>
  <c r="P45" i="1" s="1"/>
  <c r="M43" i="1"/>
  <c r="N43" i="1" s="1"/>
  <c r="O43" i="1" s="1"/>
  <c r="P43" i="1" s="1"/>
  <c r="M33" i="1"/>
  <c r="N33" i="1" s="1"/>
  <c r="O33" i="1" s="1"/>
  <c r="P33" i="1" s="1"/>
  <c r="M36" i="1"/>
  <c r="N36" i="1" s="1"/>
  <c r="O36" i="1" s="1"/>
  <c r="P36" i="1" s="1"/>
  <c r="M35" i="1"/>
  <c r="N35" i="1" s="1"/>
  <c r="O35" i="1" s="1"/>
  <c r="P35" i="1" s="1"/>
  <c r="M38" i="1"/>
  <c r="N38" i="1" s="1"/>
  <c r="O38" i="1" s="1"/>
  <c r="P38" i="1" s="1"/>
  <c r="M40" i="1"/>
  <c r="N40" i="1" s="1"/>
  <c r="O40" i="1" s="1"/>
  <c r="P40" i="1" s="1"/>
  <c r="M37" i="1"/>
  <c r="N37" i="1" s="1"/>
  <c r="O37" i="1" s="1"/>
  <c r="P37" i="1" s="1"/>
  <c r="M41" i="1"/>
  <c r="N41" i="1" s="1"/>
  <c r="O41" i="1" s="1"/>
  <c r="P41" i="1" s="1"/>
  <c r="M29" i="1"/>
  <c r="N29" i="1" s="1"/>
  <c r="O29" i="1" s="1"/>
  <c r="P29" i="1" s="1"/>
  <c r="M32" i="1"/>
  <c r="N32" i="1" s="1"/>
  <c r="O32" i="1" s="1"/>
  <c r="P32" i="1" s="1"/>
  <c r="M31" i="1"/>
  <c r="N31" i="1" s="1"/>
  <c r="O31" i="1" s="1"/>
  <c r="P31" i="1" s="1"/>
  <c r="M28" i="1"/>
  <c r="N28" i="1" s="1"/>
  <c r="O28" i="1" s="1"/>
  <c r="P28" i="1" s="1"/>
  <c r="M34" i="1"/>
  <c r="N34" i="1" s="1"/>
  <c r="O34" i="1" s="1"/>
  <c r="P34" i="1" s="1"/>
  <c r="M30" i="1"/>
  <c r="N30" i="1" s="1"/>
  <c r="O30" i="1" s="1"/>
  <c r="P30" i="1" s="1"/>
  <c r="M27" i="1"/>
  <c r="N27" i="1" s="1"/>
  <c r="O27" i="1" s="1"/>
  <c r="P27" i="1" s="1"/>
  <c r="M26" i="1"/>
  <c r="N26" i="1" s="1"/>
  <c r="O26" i="1" s="1"/>
  <c r="P26" i="1" s="1"/>
  <c r="M23" i="1"/>
  <c r="N23" i="1" s="1"/>
  <c r="O23" i="1" s="1"/>
  <c r="P23" i="1" s="1"/>
  <c r="M24" i="1"/>
  <c r="N24" i="1" s="1"/>
  <c r="O24" i="1" s="1"/>
  <c r="P24" i="1" s="1"/>
  <c r="M25" i="1"/>
  <c r="N25" i="1" s="1"/>
  <c r="O25" i="1" s="1"/>
  <c r="P25" i="1" s="1"/>
  <c r="M22" i="1"/>
  <c r="N22" i="1" s="1"/>
  <c r="O22" i="1" s="1"/>
  <c r="P22" i="1" s="1"/>
  <c r="M20" i="1"/>
  <c r="N20" i="1" s="1"/>
  <c r="O20" i="1" s="1"/>
  <c r="P20" i="1" s="1"/>
  <c r="M19" i="1"/>
  <c r="N19" i="1" s="1"/>
  <c r="O19" i="1" s="1"/>
  <c r="P19" i="1" s="1"/>
  <c r="M15" i="1"/>
  <c r="N15" i="1" s="1"/>
  <c r="O15" i="1" s="1"/>
  <c r="P15" i="1" s="1"/>
  <c r="M18" i="1"/>
  <c r="N18" i="1" s="1"/>
  <c r="O18" i="1" s="1"/>
  <c r="P18" i="1" s="1"/>
  <c r="M21" i="1"/>
  <c r="N21" i="1" s="1"/>
  <c r="O21" i="1" s="1"/>
  <c r="P21" i="1" s="1"/>
  <c r="M10" i="1"/>
  <c r="N10" i="1" s="1"/>
  <c r="O10" i="1" s="1"/>
  <c r="P10" i="1" s="1"/>
  <c r="M8" i="1"/>
  <c r="N8" i="1" s="1"/>
  <c r="O8" i="1" s="1"/>
  <c r="P8" i="1" s="1"/>
  <c r="M17" i="1"/>
  <c r="N17" i="1" s="1"/>
  <c r="O17" i="1" s="1"/>
  <c r="P17" i="1" s="1"/>
  <c r="M12" i="1"/>
  <c r="N12" i="1" s="1"/>
  <c r="O12" i="1" s="1"/>
  <c r="P12" i="1" s="1"/>
  <c r="M11" i="1"/>
  <c r="N11" i="1" s="1"/>
  <c r="O11" i="1" s="1"/>
  <c r="P11" i="1" s="1"/>
  <c r="M9" i="1"/>
  <c r="N9" i="1" s="1"/>
  <c r="O9" i="1" s="1"/>
  <c r="P9" i="1" s="1"/>
  <c r="M13" i="1"/>
  <c r="N13" i="1" s="1"/>
  <c r="O13" i="1" s="1"/>
  <c r="P13" i="1" s="1"/>
  <c r="M16" i="1"/>
  <c r="N16" i="1" s="1"/>
  <c r="O16" i="1" s="1"/>
  <c r="P16" i="1" s="1"/>
  <c r="M14" i="1"/>
  <c r="N14" i="1" s="1"/>
  <c r="O14" i="1" s="1"/>
  <c r="P14" i="1" s="1"/>
  <c r="Q46" i="1" l="1"/>
  <c r="R46" i="1" s="1"/>
  <c r="S46" i="1" s="1"/>
  <c r="Q42" i="1"/>
  <c r="R42" i="1" s="1"/>
  <c r="S42" i="1" s="1"/>
  <c r="Q43" i="1"/>
  <c r="R43" i="1" s="1"/>
  <c r="S43" i="1" s="1"/>
  <c r="Q45" i="1"/>
  <c r="R45" i="1" s="1"/>
  <c r="S45" i="1" s="1"/>
  <c r="Q44" i="1"/>
  <c r="R44" i="1" s="1"/>
  <c r="S44" i="1" s="1"/>
  <c r="Q39" i="1"/>
  <c r="R39" i="1" s="1"/>
  <c r="S39" i="1" s="1"/>
  <c r="Q28" i="1"/>
  <c r="R28" i="1" s="1"/>
  <c r="S28" i="1" s="1"/>
  <c r="Q31" i="1"/>
  <c r="R31" i="1" s="1"/>
  <c r="S31" i="1" s="1"/>
  <c r="Q29" i="1"/>
  <c r="R29" i="1" s="1"/>
  <c r="S29" i="1" s="1"/>
  <c r="Q41" i="1"/>
  <c r="R41" i="1" s="1"/>
  <c r="S41" i="1" s="1"/>
  <c r="Q37" i="1"/>
  <c r="R37" i="1" s="1"/>
  <c r="S37" i="1" s="1"/>
  <c r="Q38" i="1"/>
  <c r="R38" i="1" s="1"/>
  <c r="S38" i="1" s="1"/>
  <c r="Q30" i="1"/>
  <c r="R30" i="1" s="1"/>
  <c r="S30" i="1" s="1"/>
  <c r="Q36" i="1"/>
  <c r="R36" i="1" s="1"/>
  <c r="S36" i="1" s="1"/>
  <c r="Q40" i="1"/>
  <c r="R40" i="1" s="1"/>
  <c r="S40" i="1" s="1"/>
  <c r="Q35" i="1"/>
  <c r="R35" i="1" s="1"/>
  <c r="S35" i="1" s="1"/>
  <c r="Q34" i="1"/>
  <c r="R34" i="1" s="1"/>
  <c r="S34" i="1" s="1"/>
  <c r="Q32" i="1"/>
  <c r="R32" i="1" s="1"/>
  <c r="S32" i="1" s="1"/>
  <c r="Q33" i="1"/>
  <c r="R33" i="1" s="1"/>
  <c r="S33" i="1" s="1"/>
  <c r="Q22" i="1"/>
  <c r="R22" i="1" s="1"/>
  <c r="S22" i="1" s="1"/>
  <c r="Q23" i="1"/>
  <c r="R23" i="1" s="1"/>
  <c r="S23" i="1" s="1"/>
  <c r="Q26" i="1"/>
  <c r="R26" i="1" s="1"/>
  <c r="S26" i="1" s="1"/>
  <c r="Q27" i="1"/>
  <c r="R27" i="1" s="1"/>
  <c r="S27" i="1" s="1"/>
  <c r="Q25" i="1"/>
  <c r="R25" i="1" s="1"/>
  <c r="S25" i="1" s="1"/>
  <c r="Q24" i="1"/>
  <c r="R24" i="1" s="1"/>
  <c r="S24" i="1" s="1"/>
  <c r="Q10" i="1"/>
  <c r="R10" i="1" s="1"/>
  <c r="S10" i="1" s="1"/>
  <c r="Q14" i="1"/>
  <c r="R14" i="1" s="1"/>
  <c r="S14" i="1" s="1"/>
  <c r="Q17" i="1"/>
  <c r="R17" i="1" s="1"/>
  <c r="S17" i="1" s="1"/>
  <c r="Q13" i="1"/>
  <c r="R13" i="1" s="1"/>
  <c r="S13" i="1" s="1"/>
  <c r="Q9" i="1"/>
  <c r="R9" i="1" s="1"/>
  <c r="S9" i="1" s="1"/>
  <c r="Q16" i="1"/>
  <c r="R16" i="1" s="1"/>
  <c r="S16" i="1" s="1"/>
  <c r="Q18" i="1"/>
  <c r="R18" i="1" s="1"/>
  <c r="S18" i="1" s="1"/>
  <c r="Q20" i="1"/>
  <c r="R20" i="1" s="1"/>
  <c r="S20" i="1" s="1"/>
  <c r="Q15" i="1"/>
  <c r="R15" i="1" s="1"/>
  <c r="S15" i="1" s="1"/>
  <c r="Q19" i="1"/>
  <c r="R19" i="1" s="1"/>
  <c r="S19" i="1" s="1"/>
  <c r="Q11" i="1"/>
  <c r="R11" i="1" s="1"/>
  <c r="S11" i="1" s="1"/>
  <c r="Q12" i="1"/>
  <c r="R12" i="1" s="1"/>
  <c r="S12" i="1" s="1"/>
  <c r="Q8" i="1"/>
  <c r="R8" i="1" s="1"/>
  <c r="S8" i="1" s="1"/>
  <c r="Q21" i="1"/>
  <c r="R21" i="1" s="1"/>
  <c r="S21" i="1" s="1"/>
</calcChain>
</file>

<file path=xl/sharedStrings.xml><?xml version="1.0" encoding="utf-8"?>
<sst xmlns="http://schemas.openxmlformats.org/spreadsheetml/2006/main" count="97" uniqueCount="59">
  <si>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</si>
  <si>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</si>
  <si>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</si>
  <si>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</si>
  <si>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</si>
  <si>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</si>
  <si>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</si>
  <si>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</si>
  <si>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</si>
  <si>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</si>
  <si>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</si>
  <si>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</si>
  <si>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</si>
  <si>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</si>
  <si>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</si>
  <si>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</si>
  <si>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</si>
  <si>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</si>
  <si>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</si>
  <si>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Unwavering Faith    </t>
  </si>
  <si>
    <t xml:space="preserve">Best Side           </t>
  </si>
  <si>
    <t>Gosford</t>
  </si>
  <si>
    <t xml:space="preserve">Vanburg             </t>
  </si>
  <si>
    <t xml:space="preserve">Conference          </t>
  </si>
  <si>
    <t xml:space="preserve">Finns Fortune       </t>
  </si>
  <si>
    <t xml:space="preserve">Harmony Halo        </t>
  </si>
  <si>
    <t xml:space="preserve">Rose Of Mahtoum     </t>
  </si>
  <si>
    <t xml:space="preserve">Wild                </t>
  </si>
  <si>
    <t xml:space="preserve">Another Super       </t>
  </si>
  <si>
    <t xml:space="preserve">Khumbu              </t>
  </si>
  <si>
    <t xml:space="preserve">Little Outlaw       </t>
  </si>
  <si>
    <t xml:space="preserve">Sacred Alba         </t>
  </si>
  <si>
    <t xml:space="preserve">Hide Your Heart     </t>
  </si>
  <si>
    <t xml:space="preserve">Lady Goodfellow     </t>
  </si>
  <si>
    <t xml:space="preserve">Piempurr            </t>
  </si>
  <si>
    <t xml:space="preserve">Twisted Nikkas      </t>
  </si>
  <si>
    <t xml:space="preserve">Arabolini           </t>
  </si>
  <si>
    <t xml:space="preserve">Decadent Tale       </t>
  </si>
  <si>
    <t xml:space="preserve">Microna             </t>
  </si>
  <si>
    <t xml:space="preserve">Credit Crunch       </t>
  </si>
  <si>
    <t xml:space="preserve">Dragons Shadow      </t>
  </si>
  <si>
    <t xml:space="preserve">Holy Tycoon         </t>
  </si>
  <si>
    <t xml:space="preserve">Zains Girl          </t>
  </si>
  <si>
    <t xml:space="preserve">Citrouille          </t>
  </si>
  <si>
    <t xml:space="preserve">Wild Irish          </t>
  </si>
  <si>
    <t xml:space="preserve">Amazing Nicci       </t>
  </si>
  <si>
    <t xml:space="preserve">Longbottom          </t>
  </si>
  <si>
    <t xml:space="preserve">Tequila Cabos       </t>
  </si>
  <si>
    <t xml:space="preserve">Resilient Star      </t>
  </si>
  <si>
    <t xml:space="preserve">Concocted           </t>
  </si>
  <si>
    <t xml:space="preserve">Barney Rabble       </t>
  </si>
  <si>
    <t xml:space="preserve">Isorich             </t>
  </si>
  <si>
    <t xml:space="preserve">Saiko               </t>
  </si>
  <si>
    <t xml:space="preserve">Pumbaa Rua          </t>
  </si>
  <si>
    <t xml:space="preserve">Patagonian          </t>
  </si>
  <si>
    <t xml:space="preserve">Whasir              </t>
  </si>
  <si>
    <t xml:space="preserve">Tough Case          </t>
  </si>
  <si>
    <t xml:space="preserve">Emperor Harada      </t>
  </si>
  <si>
    <t xml:space="preserve">Mr Pointer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</si>
</sst>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642620</xdr:colOff>
      <xdr:row>5</xdr:row>
      <xdr:rowOff>29894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F8008-922C-13A6-928F-4FDA5037F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44540" cy="94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T14" sqref="T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0.50347222222222221</v>
      </c>
      <c r="C8" s="1" t="s">
        <v>21</v>
      </c>
      <c r="D8" s="1">
        <v>1</v>
      </c>
      <c r="E8" s="1">
        <v>8</v>
      </c>
      <c r="F8" s="1" t="s">
        <v>27</v>
      </c>
      <c r="G8" s="1">
        <v>66.86</v>
      </c>
      <c r="H8" s="1">
        <f>1+COUNTIFS(A:A,A8,G:G,"&gt;"&amp;G8)</f>
        <v>1</v>
      </c>
      <c r="I8" s="2">
        <f>AVERAGEIF(A:A,A8,G:G)</f>
        <v>53.286666666666662</v>
      </c>
      <c r="J8" s="2">
        <f t="shared" ref="J8:J13" si="0">G8-I8</f>
        <v>13.573333333333338</v>
      </c>
      <c r="K8" s="2">
        <f t="shared" ref="K8:K13" si="1">90+J8</f>
        <v>103.57333333333334</v>
      </c>
      <c r="L8" s="2">
        <f t="shared" ref="L8:L13" si="2">EXP(0.06*K8)</f>
        <v>499.89596161439169</v>
      </c>
      <c r="M8" s="2">
        <f>SUMIF(A:A,A8,L:L)</f>
        <v>1611.6423116241378</v>
      </c>
      <c r="N8" s="3">
        <f t="shared" ref="N8:N13" si="3">L8/M8</f>
        <v>0.31017798304800021</v>
      </c>
      <c r="O8" s="6">
        <f t="shared" ref="O8:O13" si="4">1/N8</f>
        <v>3.2239554534895838</v>
      </c>
      <c r="P8" s="3">
        <f t="shared" ref="P8:P13" si="5">IF(O8&gt;21,"",N8)</f>
        <v>0.31017798304800021</v>
      </c>
      <c r="Q8" s="3">
        <f>IF(ISNUMBER(P8),SUMIF(A:A,A8,P:P),"")</f>
        <v>0.96675360728011062</v>
      </c>
      <c r="R8" s="3">
        <f t="shared" ref="R8:R13" si="6">IFERROR(P8*(1/Q8),"")</f>
        <v>0.32084491923507052</v>
      </c>
      <c r="S8" s="7">
        <f t="shared" ref="S8:S13" si="7">IFERROR(1/R8,"")</f>
        <v>3.1167705643714405</v>
      </c>
    </row>
    <row r="9" spans="1:19" x14ac:dyDescent="0.3">
      <c r="A9" s="1">
        <v>3</v>
      </c>
      <c r="B9" s="5">
        <v>0.50347222222222221</v>
      </c>
      <c r="C9" s="1" t="s">
        <v>21</v>
      </c>
      <c r="D9" s="1">
        <v>1</v>
      </c>
      <c r="E9" s="1">
        <v>1</v>
      </c>
      <c r="F9" s="1" t="s">
        <v>22</v>
      </c>
      <c r="G9" s="1">
        <v>61.05</v>
      </c>
      <c r="H9" s="1">
        <f>1+COUNTIFS(A:A,A9,G:G,"&gt;"&amp;G9)</f>
        <v>2</v>
      </c>
      <c r="I9" s="2">
        <f>AVERAGEIF(A:A,A9,G:G)</f>
        <v>53.286666666666662</v>
      </c>
      <c r="J9" s="2">
        <f t="shared" si="0"/>
        <v>7.7633333333333354</v>
      </c>
      <c r="K9" s="2">
        <f t="shared" si="1"/>
        <v>97.763333333333335</v>
      </c>
      <c r="L9" s="2">
        <f t="shared" si="2"/>
        <v>352.76425465696951</v>
      </c>
      <c r="M9" s="2">
        <f>SUMIF(A:A,A9,L:L)</f>
        <v>1611.6423116241378</v>
      </c>
      <c r="N9" s="3">
        <f t="shared" si="3"/>
        <v>0.21888495487653845</v>
      </c>
      <c r="O9" s="6">
        <f t="shared" si="4"/>
        <v>4.5686100287890854</v>
      </c>
      <c r="P9" s="3">
        <f t="shared" si="5"/>
        <v>0.21888495487653845</v>
      </c>
      <c r="Q9" s="3">
        <f>IF(ISNUMBER(P9),SUMIF(A:A,A9,P:P),"")</f>
        <v>0.96675360728011062</v>
      </c>
      <c r="R9" s="3">
        <f t="shared" si="6"/>
        <v>0.22641234873935975</v>
      </c>
      <c r="S9" s="7">
        <f t="shared" si="7"/>
        <v>4.4167202255879383</v>
      </c>
    </row>
    <row r="10" spans="1:19" x14ac:dyDescent="0.3">
      <c r="A10" s="1">
        <v>3</v>
      </c>
      <c r="B10" s="5">
        <v>0.50347222222222221</v>
      </c>
      <c r="C10" s="1" t="s">
        <v>21</v>
      </c>
      <c r="D10" s="1">
        <v>1</v>
      </c>
      <c r="E10" s="1">
        <v>6</v>
      </c>
      <c r="F10" s="1" t="s">
        <v>26</v>
      </c>
      <c r="G10" s="1">
        <v>56.44</v>
      </c>
      <c r="H10" s="1">
        <f>1+COUNTIFS(A:A,A10,G:G,"&gt;"&amp;G10)</f>
        <v>3</v>
      </c>
      <c r="I10" s="2">
        <f>AVERAGEIF(A:A,A10,G:G)</f>
        <v>53.286666666666662</v>
      </c>
      <c r="J10" s="2">
        <f t="shared" si="0"/>
        <v>3.153333333333336</v>
      </c>
      <c r="K10" s="2">
        <f t="shared" si="1"/>
        <v>93.153333333333336</v>
      </c>
      <c r="L10" s="2">
        <f t="shared" si="2"/>
        <v>267.52151687043238</v>
      </c>
      <c r="M10" s="2">
        <f>SUMIF(A:A,A10,L:L)</f>
        <v>1611.6423116241378</v>
      </c>
      <c r="N10" s="3">
        <f t="shared" si="3"/>
        <v>0.16599310835965625</v>
      </c>
      <c r="O10" s="6">
        <f t="shared" si="4"/>
        <v>6.0243464917429348</v>
      </c>
      <c r="P10" s="3">
        <f t="shared" si="5"/>
        <v>0.16599310835965625</v>
      </c>
      <c r="Q10" s="3">
        <f>IF(ISNUMBER(P10),SUMIF(A:A,A10,P:P),"")</f>
        <v>0.96675360728011062</v>
      </c>
      <c r="R10" s="3">
        <f t="shared" si="6"/>
        <v>0.17170156605535253</v>
      </c>
      <c r="S10" s="7">
        <f t="shared" si="7"/>
        <v>5.8240587023977612</v>
      </c>
    </row>
    <row r="11" spans="1:19" x14ac:dyDescent="0.3">
      <c r="A11" s="1">
        <v>3</v>
      </c>
      <c r="B11" s="5">
        <v>0.50347222222222221</v>
      </c>
      <c r="C11" s="1" t="s">
        <v>21</v>
      </c>
      <c r="D11" s="1">
        <v>1</v>
      </c>
      <c r="E11" s="1">
        <v>2</v>
      </c>
      <c r="F11" s="1" t="s">
        <v>23</v>
      </c>
      <c r="G11" s="1">
        <v>55.67</v>
      </c>
      <c r="H11" s="1">
        <f>1+COUNTIFS(A:A,A11,G:G,"&gt;"&amp;G11)</f>
        <v>4</v>
      </c>
      <c r="I11" s="2">
        <f>AVERAGEIF(A:A,A11,G:G)</f>
        <v>53.286666666666662</v>
      </c>
      <c r="J11" s="2">
        <f t="shared" si="0"/>
        <v>2.38333333333334</v>
      </c>
      <c r="K11" s="2">
        <f t="shared" si="1"/>
        <v>92.38333333333334</v>
      </c>
      <c r="L11" s="2">
        <f t="shared" si="2"/>
        <v>255.44318065483895</v>
      </c>
      <c r="M11" s="2">
        <f>SUMIF(A:A,A11,L:L)</f>
        <v>1611.6423116241378</v>
      </c>
      <c r="N11" s="3">
        <f t="shared" si="3"/>
        <v>0.15849868101155476</v>
      </c>
      <c r="O11" s="6">
        <f t="shared" si="4"/>
        <v>6.3092007682202649</v>
      </c>
      <c r="P11" s="3">
        <f t="shared" si="5"/>
        <v>0.15849868101155476</v>
      </c>
      <c r="Q11" s="3">
        <f>IF(ISNUMBER(P11),SUMIF(A:A,A11,P:P),"")</f>
        <v>0.96675360728011062</v>
      </c>
      <c r="R11" s="3">
        <f t="shared" si="6"/>
        <v>0.16394940739603653</v>
      </c>
      <c r="S11" s="7">
        <f t="shared" si="7"/>
        <v>6.0994426017313863</v>
      </c>
    </row>
    <row r="12" spans="1:19" x14ac:dyDescent="0.3">
      <c r="A12" s="1">
        <v>3</v>
      </c>
      <c r="B12" s="5">
        <v>0.50347222222222221</v>
      </c>
      <c r="C12" s="1" t="s">
        <v>21</v>
      </c>
      <c r="D12" s="1">
        <v>1</v>
      </c>
      <c r="E12" s="1">
        <v>3</v>
      </c>
      <c r="F12" s="1" t="s">
        <v>24</v>
      </c>
      <c r="G12" s="1">
        <v>50.06</v>
      </c>
      <c r="H12" s="1">
        <f>1+COUNTIFS(A:A,A12,G:G,"&gt;"&amp;G12)</f>
        <v>5</v>
      </c>
      <c r="I12" s="2">
        <f>AVERAGEIF(A:A,A12,G:G)</f>
        <v>53.286666666666662</v>
      </c>
      <c r="J12" s="2">
        <f t="shared" si="0"/>
        <v>-3.2266666666666595</v>
      </c>
      <c r="K12" s="2">
        <f t="shared" si="1"/>
        <v>86.773333333333341</v>
      </c>
      <c r="L12" s="2">
        <f t="shared" si="2"/>
        <v>182.436104611259</v>
      </c>
      <c r="M12" s="2">
        <f>SUMIF(A:A,A12,L:L)</f>
        <v>1611.6423116241378</v>
      </c>
      <c r="N12" s="3">
        <f t="shared" si="3"/>
        <v>0.11319887998436105</v>
      </c>
      <c r="O12" s="6">
        <f t="shared" si="4"/>
        <v>8.8340096663337544</v>
      </c>
      <c r="P12" s="3">
        <f t="shared" si="5"/>
        <v>0.11319887998436105</v>
      </c>
      <c r="Q12" s="3">
        <f>IF(ISNUMBER(P12),SUMIF(A:A,A12,P:P),"")</f>
        <v>0.96675360728011062</v>
      </c>
      <c r="R12" s="3">
        <f t="shared" si="6"/>
        <v>0.11709175857418073</v>
      </c>
      <c r="S12" s="7">
        <f t="shared" si="7"/>
        <v>8.5403107116755237</v>
      </c>
    </row>
    <row r="13" spans="1:19" x14ac:dyDescent="0.3">
      <c r="A13" s="1">
        <v>3</v>
      </c>
      <c r="B13" s="5">
        <v>0.50347222222222221</v>
      </c>
      <c r="C13" s="1" t="s">
        <v>21</v>
      </c>
      <c r="D13" s="1">
        <v>1</v>
      </c>
      <c r="E13" s="1">
        <v>4</v>
      </c>
      <c r="F13" s="1" t="s">
        <v>25</v>
      </c>
      <c r="G13" s="1">
        <v>29.64</v>
      </c>
      <c r="H13" s="1">
        <f>1+COUNTIFS(A:A,A13,G:G,"&gt;"&amp;G13)</f>
        <v>6</v>
      </c>
      <c r="I13" s="2">
        <f>AVERAGEIF(A:A,A13,G:G)</f>
        <v>53.286666666666662</v>
      </c>
      <c r="J13" s="2">
        <f t="shared" si="0"/>
        <v>-23.646666666666661</v>
      </c>
      <c r="K13" s="2">
        <f t="shared" si="1"/>
        <v>66.353333333333339</v>
      </c>
      <c r="L13" s="2">
        <f t="shared" si="2"/>
        <v>53.581293216246344</v>
      </c>
      <c r="M13" s="2">
        <f>SUMIF(A:A,A13,L:L)</f>
        <v>1611.6423116241378</v>
      </c>
      <c r="N13" s="3">
        <f t="shared" si="3"/>
        <v>3.3246392719889328E-2</v>
      </c>
      <c r="O13" s="6">
        <f t="shared" si="4"/>
        <v>30.078451169884659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8</v>
      </c>
      <c r="B14" s="5">
        <v>0.57986111111111105</v>
      </c>
      <c r="C14" s="1" t="s">
        <v>21</v>
      </c>
      <c r="D14" s="1">
        <v>4</v>
      </c>
      <c r="E14" s="1">
        <v>6</v>
      </c>
      <c r="F14" s="1" t="s">
        <v>32</v>
      </c>
      <c r="G14" s="1">
        <v>78.2</v>
      </c>
      <c r="H14" s="1">
        <f>1+COUNTIFS(A:A,A14,G:G,"&gt;"&amp;G14)</f>
        <v>1</v>
      </c>
      <c r="I14" s="2">
        <f>AVERAGEIF(A:A,A14,G:G)</f>
        <v>46.39</v>
      </c>
      <c r="J14" s="2">
        <f t="shared" ref="J14:J21" si="8">G14-I14</f>
        <v>31.810000000000002</v>
      </c>
      <c r="K14" s="2">
        <f t="shared" ref="K14:K21" si="9">90+J14</f>
        <v>121.81</v>
      </c>
      <c r="L14" s="2">
        <f t="shared" ref="L14:L21" si="10">EXP(0.06*K14)</f>
        <v>1493.0854057166744</v>
      </c>
      <c r="M14" s="2">
        <f>SUMIF(A:A,A14,L:L)</f>
        <v>3060.3283290226682</v>
      </c>
      <c r="N14" s="3">
        <f t="shared" ref="N14:N21" si="11">L14/M14</f>
        <v>0.4878840585688069</v>
      </c>
      <c r="O14" s="6">
        <f t="shared" ref="O14:O21" si="12">1/N14</f>
        <v>2.0496672978688211</v>
      </c>
      <c r="P14" s="3">
        <f t="shared" ref="P14:P21" si="13">IF(O14&gt;21,"",N14)</f>
        <v>0.4878840585688069</v>
      </c>
      <c r="Q14" s="3">
        <f>IF(ISNUMBER(P14),SUMIF(A:A,A14,P:P),"")</f>
        <v>0.92427673178847036</v>
      </c>
      <c r="R14" s="3">
        <f t="shared" ref="R14:R21" si="14">IFERROR(P14*(1/Q14),"")</f>
        <v>0.52785496138667687</v>
      </c>
      <c r="S14" s="7">
        <f t="shared" ref="S14:S21" si="15">IFERROR(1/R14,"")</f>
        <v>1.8944597913278989</v>
      </c>
    </row>
    <row r="15" spans="1:19" x14ac:dyDescent="0.3">
      <c r="A15" s="1">
        <v>8</v>
      </c>
      <c r="B15" s="5">
        <v>0.57986111111111105</v>
      </c>
      <c r="C15" s="1" t="s">
        <v>21</v>
      </c>
      <c r="D15" s="1">
        <v>4</v>
      </c>
      <c r="E15" s="1">
        <v>9</v>
      </c>
      <c r="F15" s="1" t="s">
        <v>34</v>
      </c>
      <c r="G15" s="1">
        <v>56.9</v>
      </c>
      <c r="H15" s="1">
        <f>1+COUNTIFS(A:A,A15,G:G,"&gt;"&amp;G15)</f>
        <v>2</v>
      </c>
      <c r="I15" s="2">
        <f>AVERAGEIF(A:A,A15,G:G)</f>
        <v>46.39</v>
      </c>
      <c r="J15" s="2">
        <f t="shared" si="8"/>
        <v>10.509999999999998</v>
      </c>
      <c r="K15" s="2">
        <f t="shared" si="9"/>
        <v>100.50999999999999</v>
      </c>
      <c r="L15" s="2">
        <f t="shared" si="10"/>
        <v>415.96453324328797</v>
      </c>
      <c r="M15" s="2">
        <f>SUMIF(A:A,A15,L:L)</f>
        <v>3060.3283290226682</v>
      </c>
      <c r="N15" s="3">
        <f t="shared" si="11"/>
        <v>0.13592153799266643</v>
      </c>
      <c r="O15" s="6">
        <f t="shared" si="12"/>
        <v>7.3571857320651741</v>
      </c>
      <c r="P15" s="3">
        <f t="shared" si="13"/>
        <v>0.13592153799266643</v>
      </c>
      <c r="Q15" s="3">
        <f>IF(ISNUMBER(P15),SUMIF(A:A,A15,P:P),"")</f>
        <v>0.92427673178847036</v>
      </c>
      <c r="R15" s="3">
        <f t="shared" si="14"/>
        <v>0.14705718895428538</v>
      </c>
      <c r="S15" s="7">
        <f t="shared" si="15"/>
        <v>6.8000755835939639</v>
      </c>
    </row>
    <row r="16" spans="1:19" x14ac:dyDescent="0.3">
      <c r="A16" s="1">
        <v>8</v>
      </c>
      <c r="B16" s="5">
        <v>0.57986111111111105</v>
      </c>
      <c r="C16" s="1" t="s">
        <v>21</v>
      </c>
      <c r="D16" s="1">
        <v>4</v>
      </c>
      <c r="E16" s="1">
        <v>3</v>
      </c>
      <c r="F16" s="1" t="s">
        <v>29</v>
      </c>
      <c r="G16" s="1">
        <v>55.11</v>
      </c>
      <c r="H16" s="1">
        <f>1+COUNTIFS(A:A,A16,G:G,"&gt;"&amp;G16)</f>
        <v>3</v>
      </c>
      <c r="I16" s="2">
        <f>AVERAGEIF(A:A,A16,G:G)</f>
        <v>46.39</v>
      </c>
      <c r="J16" s="2">
        <f t="shared" si="8"/>
        <v>8.7199999999999989</v>
      </c>
      <c r="K16" s="2">
        <f t="shared" si="9"/>
        <v>98.72</v>
      </c>
      <c r="L16" s="2">
        <f t="shared" si="10"/>
        <v>373.60534014405357</v>
      </c>
      <c r="M16" s="2">
        <f>SUMIF(A:A,A16,L:L)</f>
        <v>3060.3283290226682</v>
      </c>
      <c r="N16" s="3">
        <f t="shared" si="11"/>
        <v>0.12208014957119531</v>
      </c>
      <c r="O16" s="6">
        <f t="shared" si="12"/>
        <v>8.1913398985214627</v>
      </c>
      <c r="P16" s="3">
        <f t="shared" si="13"/>
        <v>0.12208014957119531</v>
      </c>
      <c r="Q16" s="3">
        <f>IF(ISNUMBER(P16),SUMIF(A:A,A16,P:P),"")</f>
        <v>0.92427673178847036</v>
      </c>
      <c r="R16" s="3">
        <f t="shared" si="14"/>
        <v>0.13208181637870609</v>
      </c>
      <c r="S16" s="7">
        <f t="shared" si="15"/>
        <v>7.5710648703739176</v>
      </c>
    </row>
    <row r="17" spans="1:19" x14ac:dyDescent="0.3">
      <c r="A17" s="1">
        <v>8</v>
      </c>
      <c r="B17" s="5">
        <v>0.57986111111111105</v>
      </c>
      <c r="C17" s="1" t="s">
        <v>21</v>
      </c>
      <c r="D17" s="1">
        <v>4</v>
      </c>
      <c r="E17" s="1">
        <v>10</v>
      </c>
      <c r="F17" s="1" t="s">
        <v>35</v>
      </c>
      <c r="G17" s="1">
        <v>51.17</v>
      </c>
      <c r="H17" s="1">
        <f>1+COUNTIFS(A:A,A17,G:G,"&gt;"&amp;G17)</f>
        <v>4</v>
      </c>
      <c r="I17" s="2">
        <f>AVERAGEIF(A:A,A17,G:G)</f>
        <v>46.39</v>
      </c>
      <c r="J17" s="2">
        <f t="shared" si="8"/>
        <v>4.7800000000000011</v>
      </c>
      <c r="K17" s="2">
        <f t="shared" si="9"/>
        <v>94.78</v>
      </c>
      <c r="L17" s="2">
        <f t="shared" si="10"/>
        <v>294.94827441509028</v>
      </c>
      <c r="M17" s="2">
        <f>SUMIF(A:A,A17,L:L)</f>
        <v>3060.3283290226682</v>
      </c>
      <c r="N17" s="3">
        <f t="shared" si="11"/>
        <v>9.6377983897330238E-2</v>
      </c>
      <c r="O17" s="6">
        <f t="shared" si="12"/>
        <v>10.375813640854766</v>
      </c>
      <c r="P17" s="3">
        <f t="shared" si="13"/>
        <v>9.6377983897330238E-2</v>
      </c>
      <c r="Q17" s="3">
        <f>IF(ISNUMBER(P17),SUMIF(A:A,A17,P:P),"")</f>
        <v>0.92427673178847036</v>
      </c>
      <c r="R17" s="3">
        <f t="shared" si="14"/>
        <v>0.10427394803160236</v>
      </c>
      <c r="S17" s="7">
        <f t="shared" si="15"/>
        <v>9.5901231216154716</v>
      </c>
    </row>
    <row r="18" spans="1:19" x14ac:dyDescent="0.3">
      <c r="A18" s="1">
        <v>8</v>
      </c>
      <c r="B18" s="5">
        <v>0.57986111111111105</v>
      </c>
      <c r="C18" s="1" t="s">
        <v>21</v>
      </c>
      <c r="D18" s="1">
        <v>4</v>
      </c>
      <c r="E18" s="1">
        <v>5</v>
      </c>
      <c r="F18" s="1" t="s">
        <v>31</v>
      </c>
      <c r="G18" s="1">
        <v>48.48</v>
      </c>
      <c r="H18" s="1">
        <f>1+COUNTIFS(A:A,A18,G:G,"&gt;"&amp;G18)</f>
        <v>5</v>
      </c>
      <c r="I18" s="2">
        <f>AVERAGEIF(A:A,A18,G:G)</f>
        <v>46.39</v>
      </c>
      <c r="J18" s="2">
        <f t="shared" si="8"/>
        <v>2.0899999999999963</v>
      </c>
      <c r="K18" s="2">
        <f t="shared" si="9"/>
        <v>92.09</v>
      </c>
      <c r="L18" s="2">
        <f t="shared" si="10"/>
        <v>250.98671262963634</v>
      </c>
      <c r="M18" s="2">
        <f>SUMIF(A:A,A18,L:L)</f>
        <v>3060.3283290226682</v>
      </c>
      <c r="N18" s="3">
        <f t="shared" si="11"/>
        <v>8.2013001758471538E-2</v>
      </c>
      <c r="O18" s="6">
        <f t="shared" si="12"/>
        <v>12.193188623250276</v>
      </c>
      <c r="P18" s="3">
        <f t="shared" si="13"/>
        <v>8.2013001758471538E-2</v>
      </c>
      <c r="Q18" s="3">
        <f>IF(ISNUMBER(P18),SUMIF(A:A,A18,P:P),"")</f>
        <v>0.92427673178847036</v>
      </c>
      <c r="R18" s="3">
        <f t="shared" si="14"/>
        <v>8.8732085248729387E-2</v>
      </c>
      <c r="S18" s="7">
        <f t="shared" si="15"/>
        <v>11.269880530778122</v>
      </c>
    </row>
    <row r="19" spans="1:19" x14ac:dyDescent="0.3">
      <c r="A19" s="1">
        <v>8</v>
      </c>
      <c r="B19" s="5">
        <v>0.57986111111111105</v>
      </c>
      <c r="C19" s="1" t="s">
        <v>21</v>
      </c>
      <c r="D19" s="1">
        <v>4</v>
      </c>
      <c r="E19" s="1">
        <v>7</v>
      </c>
      <c r="F19" s="1" t="s">
        <v>33</v>
      </c>
      <c r="G19" s="1">
        <v>35.21</v>
      </c>
      <c r="H19" s="1">
        <f>1+COUNTIFS(A:A,A19,G:G,"&gt;"&amp;G19)</f>
        <v>6</v>
      </c>
      <c r="I19" s="2">
        <f>AVERAGEIF(A:A,A19,G:G)</f>
        <v>46.39</v>
      </c>
      <c r="J19" s="2">
        <f t="shared" si="8"/>
        <v>-11.18</v>
      </c>
      <c r="K19" s="2">
        <f t="shared" si="9"/>
        <v>78.819999999999993</v>
      </c>
      <c r="L19" s="2">
        <f t="shared" si="10"/>
        <v>113.2049621436949</v>
      </c>
      <c r="M19" s="2">
        <f>SUMIF(A:A,A19,L:L)</f>
        <v>3060.3283290226682</v>
      </c>
      <c r="N19" s="3">
        <f t="shared" si="11"/>
        <v>3.6991116629583168E-2</v>
      </c>
      <c r="O19" s="6">
        <f t="shared" si="12"/>
        <v>27.033517533781691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8</v>
      </c>
      <c r="B20" s="5">
        <v>0.57986111111111105</v>
      </c>
      <c r="C20" s="1" t="s">
        <v>21</v>
      </c>
      <c r="D20" s="1">
        <v>4</v>
      </c>
      <c r="E20" s="1">
        <v>1</v>
      </c>
      <c r="F20" s="1" t="s">
        <v>28</v>
      </c>
      <c r="G20" s="1">
        <v>29.95</v>
      </c>
      <c r="H20" s="1">
        <f>1+COUNTIFS(A:A,A20,G:G,"&gt;"&amp;G20)</f>
        <v>7</v>
      </c>
      <c r="I20" s="2">
        <f>AVERAGEIF(A:A,A20,G:G)</f>
        <v>46.39</v>
      </c>
      <c r="J20" s="2">
        <f t="shared" si="8"/>
        <v>-16.440000000000001</v>
      </c>
      <c r="K20" s="2">
        <f t="shared" si="9"/>
        <v>73.56</v>
      </c>
      <c r="L20" s="2">
        <f t="shared" si="10"/>
        <v>82.566167319243803</v>
      </c>
      <c r="M20" s="2">
        <f>SUMIF(A:A,A20,L:L)</f>
        <v>3060.3283290226682</v>
      </c>
      <c r="N20" s="3">
        <f t="shared" si="11"/>
        <v>2.6979512798096319E-2</v>
      </c>
      <c r="O20" s="6">
        <f t="shared" si="12"/>
        <v>37.065161535109716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8</v>
      </c>
      <c r="B21" s="5">
        <v>0.57986111111111105</v>
      </c>
      <c r="C21" s="1" t="s">
        <v>21</v>
      </c>
      <c r="D21" s="1">
        <v>4</v>
      </c>
      <c r="E21" s="1">
        <v>4</v>
      </c>
      <c r="F21" s="1" t="s">
        <v>30</v>
      </c>
      <c r="G21" s="1">
        <v>16.100000000000001</v>
      </c>
      <c r="H21" s="1">
        <f>1+COUNTIFS(A:A,A21,G:G,"&gt;"&amp;G21)</f>
        <v>8</v>
      </c>
      <c r="I21" s="2">
        <f>AVERAGEIF(A:A,A21,G:G)</f>
        <v>46.39</v>
      </c>
      <c r="J21" s="2">
        <f t="shared" si="8"/>
        <v>-30.29</v>
      </c>
      <c r="K21" s="2">
        <f t="shared" si="9"/>
        <v>59.71</v>
      </c>
      <c r="L21" s="2">
        <f t="shared" si="10"/>
        <v>35.966933410987075</v>
      </c>
      <c r="M21" s="2">
        <f>SUMIF(A:A,A21,L:L)</f>
        <v>3060.3283290226682</v>
      </c>
      <c r="N21" s="3">
        <f t="shared" si="11"/>
        <v>1.1752638783850132E-2</v>
      </c>
      <c r="O21" s="6">
        <f t="shared" si="12"/>
        <v>85.087274304231002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14</v>
      </c>
      <c r="B22" s="5">
        <v>0.60763888888888895</v>
      </c>
      <c r="C22" s="1" t="s">
        <v>21</v>
      </c>
      <c r="D22" s="1">
        <v>5</v>
      </c>
      <c r="E22" s="1">
        <v>4</v>
      </c>
      <c r="F22" s="1" t="s">
        <v>38</v>
      </c>
      <c r="G22" s="1">
        <v>68.64</v>
      </c>
      <c r="H22" s="1">
        <f>1+COUNTIFS(A:A,A22,G:G,"&gt;"&amp;G22)</f>
        <v>1</v>
      </c>
      <c r="I22" s="2">
        <f>AVERAGEIF(A:A,A22,G:G)</f>
        <v>50.498333333333335</v>
      </c>
      <c r="J22" s="2">
        <f t="shared" ref="J22:J27" si="16">G22-I22</f>
        <v>18.141666666666666</v>
      </c>
      <c r="K22" s="2">
        <f t="shared" ref="K22:K27" si="17">90+J22</f>
        <v>108.14166666666667</v>
      </c>
      <c r="L22" s="2">
        <f t="shared" ref="L22:L27" si="18">EXP(0.06*K22)</f>
        <v>657.53631863890041</v>
      </c>
      <c r="M22" s="2">
        <f>SUMIF(A:A,A22,L:L)</f>
        <v>1782.252140180879</v>
      </c>
      <c r="N22" s="3">
        <f t="shared" ref="N22:N27" si="19">L22/M22</f>
        <v>0.3689356313928554</v>
      </c>
      <c r="O22" s="6">
        <f t="shared" ref="O22:O27" si="20">1/N22</f>
        <v>2.7104999216927506</v>
      </c>
      <c r="P22" s="3">
        <f t="shared" ref="P22:P27" si="21">IF(O22&gt;21,"",N22)</f>
        <v>0.3689356313928554</v>
      </c>
      <c r="Q22" s="3">
        <f>IF(ISNUMBER(P22),SUMIF(A:A,A22,P:P),"")</f>
        <v>0.98063587382227846</v>
      </c>
      <c r="R22" s="3">
        <f t="shared" ref="R22:R27" si="22">IFERROR(P22*(1/Q22),"")</f>
        <v>0.37622081879876029</v>
      </c>
      <c r="S22" s="7">
        <f t="shared" ref="S22:S27" si="23">IFERROR(1/R22,"")</f>
        <v>2.6580134592043878</v>
      </c>
    </row>
    <row r="23" spans="1:19" x14ac:dyDescent="0.3">
      <c r="A23" s="1">
        <v>14</v>
      </c>
      <c r="B23" s="5">
        <v>0.60763888888888895</v>
      </c>
      <c r="C23" s="1" t="s">
        <v>21</v>
      </c>
      <c r="D23" s="1">
        <v>5</v>
      </c>
      <c r="E23" s="1">
        <v>3</v>
      </c>
      <c r="F23" s="1" t="s">
        <v>37</v>
      </c>
      <c r="G23" s="1">
        <v>58.6</v>
      </c>
      <c r="H23" s="1">
        <f>1+COUNTIFS(A:A,A23,G:G,"&gt;"&amp;G23)</f>
        <v>2</v>
      </c>
      <c r="I23" s="2">
        <f>AVERAGEIF(A:A,A23,G:G)</f>
        <v>50.498333333333335</v>
      </c>
      <c r="J23" s="2">
        <f t="shared" si="16"/>
        <v>8.1016666666666666</v>
      </c>
      <c r="K23" s="2">
        <f t="shared" si="17"/>
        <v>98.101666666666659</v>
      </c>
      <c r="L23" s="2">
        <f t="shared" si="18"/>
        <v>359.99854868086908</v>
      </c>
      <c r="M23" s="2">
        <f>SUMIF(A:A,A23,L:L)</f>
        <v>1782.252140180879</v>
      </c>
      <c r="N23" s="3">
        <f t="shared" si="19"/>
        <v>0.20199080734128516</v>
      </c>
      <c r="O23" s="6">
        <f t="shared" si="20"/>
        <v>4.9507203479334212</v>
      </c>
      <c r="P23" s="3">
        <f t="shared" si="21"/>
        <v>0.20199080734128516</v>
      </c>
      <c r="Q23" s="3">
        <f>IF(ISNUMBER(P23),SUMIF(A:A,A23,P:P),"")</f>
        <v>0.98063587382227846</v>
      </c>
      <c r="R23" s="3">
        <f t="shared" si="22"/>
        <v>0.20597941879688172</v>
      </c>
      <c r="S23" s="7">
        <f t="shared" si="23"/>
        <v>4.8548539744454251</v>
      </c>
    </row>
    <row r="24" spans="1:19" x14ac:dyDescent="0.3">
      <c r="A24" s="1">
        <v>14</v>
      </c>
      <c r="B24" s="5">
        <v>0.60763888888888895</v>
      </c>
      <c r="C24" s="1" t="s">
        <v>21</v>
      </c>
      <c r="D24" s="1">
        <v>5</v>
      </c>
      <c r="E24" s="1">
        <v>1</v>
      </c>
      <c r="F24" s="1" t="s">
        <v>36</v>
      </c>
      <c r="G24" s="1">
        <v>52.2</v>
      </c>
      <c r="H24" s="1">
        <f>1+COUNTIFS(A:A,A24,G:G,"&gt;"&amp;G24)</f>
        <v>3</v>
      </c>
      <c r="I24" s="2">
        <f>AVERAGEIF(A:A,A24,G:G)</f>
        <v>50.498333333333335</v>
      </c>
      <c r="J24" s="2">
        <f t="shared" si="16"/>
        <v>1.701666666666668</v>
      </c>
      <c r="K24" s="2">
        <f t="shared" si="17"/>
        <v>91.701666666666668</v>
      </c>
      <c r="L24" s="2">
        <f t="shared" si="18"/>
        <v>245.20632524556615</v>
      </c>
      <c r="M24" s="2">
        <f>SUMIF(A:A,A24,L:L)</f>
        <v>1782.252140180879</v>
      </c>
      <c r="N24" s="3">
        <f t="shared" si="19"/>
        <v>0.13758228688151858</v>
      </c>
      <c r="O24" s="6">
        <f t="shared" si="20"/>
        <v>7.2683775118607219</v>
      </c>
      <c r="P24" s="3">
        <f t="shared" si="21"/>
        <v>0.13758228688151858</v>
      </c>
      <c r="Q24" s="3">
        <f>IF(ISNUMBER(P24),SUMIF(A:A,A24,P:P),"")</f>
        <v>0.98063587382227846</v>
      </c>
      <c r="R24" s="3">
        <f t="shared" si="22"/>
        <v>0.14029905549473376</v>
      </c>
      <c r="S24" s="7">
        <f t="shared" si="23"/>
        <v>7.1276317326137368</v>
      </c>
    </row>
    <row r="25" spans="1:19" x14ac:dyDescent="0.3">
      <c r="A25" s="1">
        <v>14</v>
      </c>
      <c r="B25" s="5">
        <v>0.60763888888888895</v>
      </c>
      <c r="C25" s="1" t="s">
        <v>21</v>
      </c>
      <c r="D25" s="1">
        <v>5</v>
      </c>
      <c r="E25" s="1">
        <v>6</v>
      </c>
      <c r="F25" s="1" t="s">
        <v>39</v>
      </c>
      <c r="G25" s="1">
        <v>52.02</v>
      </c>
      <c r="H25" s="1">
        <f>1+COUNTIFS(A:A,A25,G:G,"&gt;"&amp;G25)</f>
        <v>4</v>
      </c>
      <c r="I25" s="2">
        <f>AVERAGEIF(A:A,A25,G:G)</f>
        <v>50.498333333333335</v>
      </c>
      <c r="J25" s="2">
        <f t="shared" si="16"/>
        <v>1.5216666666666683</v>
      </c>
      <c r="K25" s="2">
        <f t="shared" si="17"/>
        <v>91.521666666666675</v>
      </c>
      <c r="L25" s="2">
        <f t="shared" si="18"/>
        <v>242.57234602294474</v>
      </c>
      <c r="M25" s="2">
        <f>SUMIF(A:A,A25,L:L)</f>
        <v>1782.252140180879</v>
      </c>
      <c r="N25" s="3">
        <f t="shared" si="19"/>
        <v>0.13610439317431614</v>
      </c>
      <c r="O25" s="6">
        <f t="shared" si="20"/>
        <v>7.3473014109048398</v>
      </c>
      <c r="P25" s="3">
        <f t="shared" si="21"/>
        <v>0.13610439317431614</v>
      </c>
      <c r="Q25" s="3">
        <f>IF(ISNUMBER(P25),SUMIF(A:A,A25,P:P),"")</f>
        <v>0.98063587382227846</v>
      </c>
      <c r="R25" s="3">
        <f t="shared" si="22"/>
        <v>0.13879197855959985</v>
      </c>
      <c r="S25" s="7">
        <f t="shared" si="23"/>
        <v>7.2050273393183275</v>
      </c>
    </row>
    <row r="26" spans="1:19" x14ac:dyDescent="0.3">
      <c r="A26" s="1">
        <v>14</v>
      </c>
      <c r="B26" s="5">
        <v>0.60763888888888895</v>
      </c>
      <c r="C26" s="1" t="s">
        <v>21</v>
      </c>
      <c r="D26" s="1">
        <v>5</v>
      </c>
      <c r="E26" s="1">
        <v>5</v>
      </c>
      <c r="F26" s="1" t="s">
        <v>19</v>
      </c>
      <c r="G26" s="1">
        <v>52.01</v>
      </c>
      <c r="H26" s="1">
        <f>1+COUNTIFS(A:A,A26,G:G,"&gt;"&amp;G26)</f>
        <v>5</v>
      </c>
      <c r="I26" s="2">
        <f>AVERAGEIF(A:A,A26,G:G)</f>
        <v>50.498333333333335</v>
      </c>
      <c r="J26" s="2">
        <f t="shared" si="16"/>
        <v>1.5116666666666632</v>
      </c>
      <c r="K26" s="2">
        <f t="shared" si="17"/>
        <v>91.511666666666656</v>
      </c>
      <c r="L26" s="2">
        <f t="shared" si="18"/>
        <v>242.42684626962168</v>
      </c>
      <c r="M26" s="2">
        <f>SUMIF(A:A,A26,L:L)</f>
        <v>1782.252140180879</v>
      </c>
      <c r="N26" s="3">
        <f t="shared" si="19"/>
        <v>0.13602275503230313</v>
      </c>
      <c r="O26" s="6">
        <f t="shared" si="20"/>
        <v>7.3517111145301879</v>
      </c>
      <c r="P26" s="3">
        <f t="shared" si="21"/>
        <v>0.13602275503230313</v>
      </c>
      <c r="Q26" s="3">
        <f>IF(ISNUMBER(P26),SUMIF(A:A,A26,P:P),"")</f>
        <v>0.98063587382227846</v>
      </c>
      <c r="R26" s="3">
        <f t="shared" si="22"/>
        <v>0.13870872835002429</v>
      </c>
      <c r="S26" s="7">
        <f t="shared" si="23"/>
        <v>7.2093516528862684</v>
      </c>
    </row>
    <row r="27" spans="1:19" x14ac:dyDescent="0.3">
      <c r="A27" s="1">
        <v>14</v>
      </c>
      <c r="B27" s="5">
        <v>0.60763888888888895</v>
      </c>
      <c r="C27" s="1" t="s">
        <v>21</v>
      </c>
      <c r="D27" s="1">
        <v>5</v>
      </c>
      <c r="E27" s="1">
        <v>8</v>
      </c>
      <c r="F27" s="1" t="s">
        <v>40</v>
      </c>
      <c r="G27" s="1">
        <v>19.52</v>
      </c>
      <c r="H27" s="1">
        <f>1+COUNTIFS(A:A,A27,G:G,"&gt;"&amp;G27)</f>
        <v>6</v>
      </c>
      <c r="I27" s="2">
        <f>AVERAGEIF(A:A,A27,G:G)</f>
        <v>50.498333333333335</v>
      </c>
      <c r="J27" s="2">
        <f t="shared" si="16"/>
        <v>-30.978333333333335</v>
      </c>
      <c r="K27" s="2">
        <f t="shared" si="17"/>
        <v>59.021666666666661</v>
      </c>
      <c r="L27" s="2">
        <f t="shared" si="18"/>
        <v>34.511755322976946</v>
      </c>
      <c r="M27" s="2">
        <f>SUMIF(A:A,A27,L:L)</f>
        <v>1782.252140180879</v>
      </c>
      <c r="N27" s="3">
        <f t="shared" si="19"/>
        <v>1.9364126177721621E-2</v>
      </c>
      <c r="O27" s="6">
        <f t="shared" si="20"/>
        <v>51.641886177673101</v>
      </c>
      <c r="P27" s="3" t="str">
        <f t="shared" si="21"/>
        <v/>
      </c>
      <c r="Q27" s="3" t="str">
        <f>IF(ISNUMBER(P27),SUMIF(A:A,A27,P:P),"")</f>
        <v/>
      </c>
      <c r="R27" s="3" t="str">
        <f t="shared" si="22"/>
        <v/>
      </c>
      <c r="S27" s="7" t="str">
        <f t="shared" si="23"/>
        <v/>
      </c>
    </row>
    <row r="28" spans="1:19" x14ac:dyDescent="0.3">
      <c r="A28" s="1">
        <v>20</v>
      </c>
      <c r="B28" s="5">
        <v>0.65625</v>
      </c>
      <c r="C28" s="1" t="s">
        <v>21</v>
      </c>
      <c r="D28" s="1">
        <v>7</v>
      </c>
      <c r="E28" s="1">
        <v>8</v>
      </c>
      <c r="F28" s="1" t="s">
        <v>45</v>
      </c>
      <c r="G28" s="1">
        <v>55.12</v>
      </c>
      <c r="H28" s="1">
        <f>1+COUNTIFS(A:A,A28,G:G,"&gt;"&amp;G28)</f>
        <v>1</v>
      </c>
      <c r="I28" s="2">
        <f>AVERAGEIF(A:A,A28,G:G)</f>
        <v>44.262857142857136</v>
      </c>
      <c r="J28" s="2">
        <f t="shared" ref="J28:J30" si="24">G28-I28</f>
        <v>10.857142857142861</v>
      </c>
      <c r="K28" s="2">
        <f t="shared" ref="K28:K30" si="25">90+J28</f>
        <v>100.85714285714286</v>
      </c>
      <c r="L28" s="2">
        <f t="shared" ref="L28:L30" si="26">EXP(0.06*K28)</f>
        <v>424.71933877652293</v>
      </c>
      <c r="M28" s="2">
        <f>SUMIF(A:A,A28,L:L)</f>
        <v>1768.3619932109459</v>
      </c>
      <c r="N28" s="3">
        <f t="shared" ref="N28:N30" si="27">L28/M28</f>
        <v>0.24017669482102391</v>
      </c>
      <c r="O28" s="6">
        <f t="shared" ref="O28:O30" si="28">1/N28</f>
        <v>4.1636013050524534</v>
      </c>
      <c r="P28" s="3">
        <f t="shared" ref="P28:P30" si="29">IF(O28&gt;21,"",N28)</f>
        <v>0.24017669482102391</v>
      </c>
      <c r="Q28" s="3">
        <f>IF(ISNUMBER(P28),SUMIF(A:A,A28,P:P),"")</f>
        <v>0.99999999999999989</v>
      </c>
      <c r="R28" s="3">
        <f t="shared" ref="R28:R30" si="30">IFERROR(P28*(1/Q28),"")</f>
        <v>0.24017669482102391</v>
      </c>
      <c r="S28" s="7">
        <f t="shared" ref="S28:S30" si="31">IFERROR(1/R28,"")</f>
        <v>4.1636013050524534</v>
      </c>
    </row>
    <row r="29" spans="1:19" x14ac:dyDescent="0.3">
      <c r="A29" s="1">
        <v>20</v>
      </c>
      <c r="B29" s="5">
        <v>0.65625</v>
      </c>
      <c r="C29" s="1" t="s">
        <v>21</v>
      </c>
      <c r="D29" s="1">
        <v>7</v>
      </c>
      <c r="E29" s="1">
        <v>5</v>
      </c>
      <c r="F29" s="1" t="s">
        <v>42</v>
      </c>
      <c r="G29" s="1">
        <v>52.5</v>
      </c>
      <c r="H29" s="1">
        <f>1+COUNTIFS(A:A,A29,G:G,"&gt;"&amp;G29)</f>
        <v>2</v>
      </c>
      <c r="I29" s="2">
        <f>AVERAGEIF(A:A,A29,G:G)</f>
        <v>44.262857142857136</v>
      </c>
      <c r="J29" s="2">
        <f t="shared" si="24"/>
        <v>8.2371428571428638</v>
      </c>
      <c r="K29" s="2">
        <f t="shared" si="25"/>
        <v>98.237142857142857</v>
      </c>
      <c r="L29" s="2">
        <f t="shared" si="26"/>
        <v>362.93674810181813</v>
      </c>
      <c r="M29" s="2">
        <f>SUMIF(A:A,A29,L:L)</f>
        <v>1768.3619932109459</v>
      </c>
      <c r="N29" s="3">
        <f t="shared" si="27"/>
        <v>0.20523894400309237</v>
      </c>
      <c r="O29" s="6">
        <f t="shared" si="28"/>
        <v>4.8723696414308817</v>
      </c>
      <c r="P29" s="3">
        <f t="shared" si="29"/>
        <v>0.20523894400309237</v>
      </c>
      <c r="Q29" s="3">
        <f>IF(ISNUMBER(P29),SUMIF(A:A,A29,P:P),"")</f>
        <v>0.99999999999999989</v>
      </c>
      <c r="R29" s="3">
        <f t="shared" si="30"/>
        <v>0.20523894400309237</v>
      </c>
      <c r="S29" s="7">
        <f t="shared" si="31"/>
        <v>4.8723696414308817</v>
      </c>
    </row>
    <row r="30" spans="1:19" x14ac:dyDescent="0.3">
      <c r="A30" s="1">
        <v>20</v>
      </c>
      <c r="B30" s="5">
        <v>0.65625</v>
      </c>
      <c r="C30" s="1" t="s">
        <v>21</v>
      </c>
      <c r="D30" s="1">
        <v>7</v>
      </c>
      <c r="E30" s="1">
        <v>11</v>
      </c>
      <c r="F30" s="1" t="s">
        <v>47</v>
      </c>
      <c r="G30" s="1">
        <v>50.54</v>
      </c>
      <c r="H30" s="1">
        <f>1+COUNTIFS(A:A,A30,G:G,"&gt;"&amp;G30)</f>
        <v>3</v>
      </c>
      <c r="I30" s="2">
        <f>AVERAGEIF(A:A,A30,G:G)</f>
        <v>44.262857142857136</v>
      </c>
      <c r="J30" s="2">
        <f t="shared" si="24"/>
        <v>6.2771428571428629</v>
      </c>
      <c r="K30" s="2">
        <f t="shared" si="25"/>
        <v>96.277142857142863</v>
      </c>
      <c r="L30" s="2">
        <f t="shared" si="26"/>
        <v>322.66949737570366</v>
      </c>
      <c r="M30" s="2">
        <f>SUMIF(A:A,A30,L:L)</f>
        <v>1768.3619932109459</v>
      </c>
      <c r="N30" s="3">
        <f t="shared" si="27"/>
        <v>0.18246801198764104</v>
      </c>
      <c r="O30" s="6">
        <f t="shared" si="28"/>
        <v>5.4804126438760798</v>
      </c>
      <c r="P30" s="3">
        <f t="shared" si="29"/>
        <v>0.18246801198764104</v>
      </c>
      <c r="Q30" s="3">
        <f>IF(ISNUMBER(P30),SUMIF(A:A,A30,P:P),"")</f>
        <v>0.99999999999999989</v>
      </c>
      <c r="R30" s="3">
        <f t="shared" si="30"/>
        <v>0.18246801198764104</v>
      </c>
      <c r="S30" s="7">
        <f t="shared" si="31"/>
        <v>5.4804126438760798</v>
      </c>
    </row>
    <row r="31" spans="1:19" x14ac:dyDescent="0.3">
      <c r="A31" s="1">
        <v>20</v>
      </c>
      <c r="B31" s="5">
        <v>0.65625</v>
      </c>
      <c r="C31" s="1" t="s">
        <v>21</v>
      </c>
      <c r="D31" s="1">
        <v>7</v>
      </c>
      <c r="E31" s="1">
        <v>3</v>
      </c>
      <c r="F31" s="1" t="s">
        <v>41</v>
      </c>
      <c r="G31" s="1">
        <v>47.82</v>
      </c>
      <c r="H31" s="1">
        <f>1+COUNTIFS(A:A,A31,G:G,"&gt;"&amp;G31)</f>
        <v>4</v>
      </c>
      <c r="I31" s="2">
        <f>AVERAGEIF(A:A,A31,G:G)</f>
        <v>44.262857142857136</v>
      </c>
      <c r="J31" s="2">
        <f t="shared" ref="J31:J34" si="32">G31-I31</f>
        <v>3.557142857142864</v>
      </c>
      <c r="K31" s="2">
        <f t="shared" ref="K31:K34" si="33">90+J31</f>
        <v>93.557142857142864</v>
      </c>
      <c r="L31" s="2">
        <f t="shared" ref="L31:L34" si="34">EXP(0.06*K31)</f>
        <v>274.08233979059224</v>
      </c>
      <c r="M31" s="2">
        <f>SUMIF(A:A,A31,L:L)</f>
        <v>1768.3619932109459</v>
      </c>
      <c r="N31" s="3">
        <f t="shared" ref="N31:N34" si="35">L31/M31</f>
        <v>0.15499221360945484</v>
      </c>
      <c r="O31" s="6">
        <f t="shared" ref="O31:O34" si="36">1/N31</f>
        <v>6.4519370148475508</v>
      </c>
      <c r="P31" s="3">
        <f t="shared" ref="P31:P34" si="37">IF(O31&gt;21,"",N31)</f>
        <v>0.15499221360945484</v>
      </c>
      <c r="Q31" s="3">
        <f>IF(ISNUMBER(P31),SUMIF(A:A,A31,P:P),"")</f>
        <v>0.99999999999999989</v>
      </c>
      <c r="R31" s="3">
        <f t="shared" ref="R31:R34" si="38">IFERROR(P31*(1/Q31),"")</f>
        <v>0.15499221360945484</v>
      </c>
      <c r="S31" s="7">
        <f t="shared" ref="S31:S34" si="39">IFERROR(1/R31,"")</f>
        <v>6.4519370148475508</v>
      </c>
    </row>
    <row r="32" spans="1:19" x14ac:dyDescent="0.3">
      <c r="A32" s="1">
        <v>20</v>
      </c>
      <c r="B32" s="5">
        <v>0.65625</v>
      </c>
      <c r="C32" s="1" t="s">
        <v>21</v>
      </c>
      <c r="D32" s="1">
        <v>7</v>
      </c>
      <c r="E32" s="1">
        <v>7</v>
      </c>
      <c r="F32" s="1" t="s">
        <v>44</v>
      </c>
      <c r="G32" s="1">
        <v>40.130000000000003</v>
      </c>
      <c r="H32" s="1">
        <f>1+COUNTIFS(A:A,A32,G:G,"&gt;"&amp;G32)</f>
        <v>5</v>
      </c>
      <c r="I32" s="2">
        <f>AVERAGEIF(A:A,A32,G:G)</f>
        <v>44.262857142857136</v>
      </c>
      <c r="J32" s="2">
        <f t="shared" si="32"/>
        <v>-4.1328571428571337</v>
      </c>
      <c r="K32" s="2">
        <f t="shared" si="33"/>
        <v>85.867142857142866</v>
      </c>
      <c r="L32" s="2">
        <f t="shared" si="34"/>
        <v>172.78163493811095</v>
      </c>
      <c r="M32" s="2">
        <f>SUMIF(A:A,A32,L:L)</f>
        <v>1768.3619932109459</v>
      </c>
      <c r="N32" s="3">
        <f t="shared" si="35"/>
        <v>9.7707163805516167E-2</v>
      </c>
      <c r="O32" s="6">
        <f t="shared" si="36"/>
        <v>10.234664082466631</v>
      </c>
      <c r="P32" s="3">
        <f t="shared" si="37"/>
        <v>9.7707163805516167E-2</v>
      </c>
      <c r="Q32" s="3">
        <f>IF(ISNUMBER(P32),SUMIF(A:A,A32,P:P),"")</f>
        <v>0.99999999999999989</v>
      </c>
      <c r="R32" s="3">
        <f t="shared" si="38"/>
        <v>9.7707163805516167E-2</v>
      </c>
      <c r="S32" s="7">
        <f t="shared" si="39"/>
        <v>10.234664082466631</v>
      </c>
    </row>
    <row r="33" spans="1:19" x14ac:dyDescent="0.3">
      <c r="A33" s="1">
        <v>20</v>
      </c>
      <c r="B33" s="5">
        <v>0.65625</v>
      </c>
      <c r="C33" s="1" t="s">
        <v>21</v>
      </c>
      <c r="D33" s="1">
        <v>7</v>
      </c>
      <c r="E33" s="1">
        <v>10</v>
      </c>
      <c r="F33" s="1" t="s">
        <v>46</v>
      </c>
      <c r="G33" s="1">
        <v>33.24</v>
      </c>
      <c r="H33" s="1">
        <f>1+COUNTIFS(A:A,A33,G:G,"&gt;"&amp;G33)</f>
        <v>6</v>
      </c>
      <c r="I33" s="2">
        <f>AVERAGEIF(A:A,A33,G:G)</f>
        <v>44.262857142857136</v>
      </c>
      <c r="J33" s="2">
        <f t="shared" si="32"/>
        <v>-11.022857142857134</v>
      </c>
      <c r="K33" s="2">
        <f t="shared" si="33"/>
        <v>78.977142857142866</v>
      </c>
      <c r="L33" s="2">
        <f t="shared" si="34"/>
        <v>114.2773709121048</v>
      </c>
      <c r="M33" s="2">
        <f>SUMIF(A:A,A33,L:L)</f>
        <v>1768.3619932109459</v>
      </c>
      <c r="N33" s="3">
        <f t="shared" si="35"/>
        <v>6.4623290565413535E-2</v>
      </c>
      <c r="O33" s="6">
        <f t="shared" si="36"/>
        <v>15.474297134216208</v>
      </c>
      <c r="P33" s="3">
        <f t="shared" si="37"/>
        <v>6.4623290565413535E-2</v>
      </c>
      <c r="Q33" s="3">
        <f>IF(ISNUMBER(P33),SUMIF(A:A,A33,P:P),"")</f>
        <v>0.99999999999999989</v>
      </c>
      <c r="R33" s="3">
        <f t="shared" si="38"/>
        <v>6.4623290565413535E-2</v>
      </c>
      <c r="S33" s="7">
        <f t="shared" si="39"/>
        <v>15.474297134216208</v>
      </c>
    </row>
    <row r="34" spans="1:19" x14ac:dyDescent="0.3">
      <c r="A34" s="1">
        <v>20</v>
      </c>
      <c r="B34" s="5">
        <v>0.65625</v>
      </c>
      <c r="C34" s="1" t="s">
        <v>21</v>
      </c>
      <c r="D34" s="1">
        <v>7</v>
      </c>
      <c r="E34" s="1">
        <v>6</v>
      </c>
      <c r="F34" s="1" t="s">
        <v>43</v>
      </c>
      <c r="G34" s="1">
        <v>30.49</v>
      </c>
      <c r="H34" s="1">
        <f>1+COUNTIFS(A:A,A34,G:G,"&gt;"&amp;G34)</f>
        <v>7</v>
      </c>
      <c r="I34" s="2">
        <f>AVERAGEIF(A:A,A34,G:G)</f>
        <v>44.262857142857136</v>
      </c>
      <c r="J34" s="2">
        <f t="shared" si="32"/>
        <v>-13.772857142857138</v>
      </c>
      <c r="K34" s="2">
        <f t="shared" si="33"/>
        <v>76.227142857142866</v>
      </c>
      <c r="L34" s="2">
        <f t="shared" si="34"/>
        <v>96.895063316093186</v>
      </c>
      <c r="M34" s="2">
        <f>SUMIF(A:A,A34,L:L)</f>
        <v>1768.3619932109459</v>
      </c>
      <c r="N34" s="3">
        <f t="shared" si="35"/>
        <v>5.4793681207858151E-2</v>
      </c>
      <c r="O34" s="6">
        <f t="shared" si="36"/>
        <v>18.250279556989987</v>
      </c>
      <c r="P34" s="3">
        <f t="shared" si="37"/>
        <v>5.4793681207858151E-2</v>
      </c>
      <c r="Q34" s="3">
        <f>IF(ISNUMBER(P34),SUMIF(A:A,A34,P:P),"")</f>
        <v>0.99999999999999989</v>
      </c>
      <c r="R34" s="3">
        <f t="shared" si="38"/>
        <v>5.4793681207858151E-2</v>
      </c>
      <c r="S34" s="7">
        <f t="shared" si="39"/>
        <v>18.250279556989987</v>
      </c>
    </row>
    <row r="35" spans="1:19" x14ac:dyDescent="0.3">
      <c r="A35" s="1">
        <v>25</v>
      </c>
      <c r="B35" s="5">
        <v>0.68402777777777779</v>
      </c>
      <c r="C35" s="1" t="s">
        <v>21</v>
      </c>
      <c r="D35" s="1">
        <v>8</v>
      </c>
      <c r="E35" s="1">
        <v>6</v>
      </c>
      <c r="F35" s="1" t="s">
        <v>20</v>
      </c>
      <c r="G35" s="1">
        <v>65.52</v>
      </c>
      <c r="H35" s="1">
        <f>1+COUNTIFS(A:A,A35,G:G,"&gt;"&amp;G35)</f>
        <v>1</v>
      </c>
      <c r="I35" s="2">
        <f>AVERAGEIF(A:A,A35,G:G)</f>
        <v>45.830833333333338</v>
      </c>
      <c r="J35" s="2">
        <f t="shared" ref="J35:J46" si="40">G35-I35</f>
        <v>19.689166666666658</v>
      </c>
      <c r="K35" s="2">
        <f t="shared" ref="K35:K46" si="41">90+J35</f>
        <v>109.68916666666667</v>
      </c>
      <c r="L35" s="2">
        <f t="shared" ref="L35:L46" si="42">EXP(0.06*K35)</f>
        <v>721.51271423067578</v>
      </c>
      <c r="M35" s="2">
        <f>SUMIF(A:A,A35,L:L)</f>
        <v>3202.3244515970059</v>
      </c>
      <c r="N35" s="3">
        <f t="shared" ref="N35:N46" si="43">L35/M35</f>
        <v>0.22530906069522588</v>
      </c>
      <c r="O35" s="6">
        <f t="shared" ref="O35:O46" si="44">1/N35</f>
        <v>4.4383479160329626</v>
      </c>
      <c r="P35" s="3">
        <f t="shared" ref="P35:P46" si="45">IF(O35&gt;21,"",N35)</f>
        <v>0.22530906069522588</v>
      </c>
      <c r="Q35" s="3">
        <f>IF(ISNUMBER(P35),SUMIF(A:A,A35,P:P),"")</f>
        <v>0.8613861731380732</v>
      </c>
      <c r="R35" s="3">
        <f t="shared" ref="R35:R46" si="46">IFERROR(P35*(1/Q35),"")</f>
        <v>0.26156568066842029</v>
      </c>
      <c r="S35" s="7">
        <f t="shared" ref="S35:S46" si="47">IFERROR(1/R35,"")</f>
        <v>3.8231315264469763</v>
      </c>
    </row>
    <row r="36" spans="1:19" x14ac:dyDescent="0.3">
      <c r="A36" s="1">
        <v>25</v>
      </c>
      <c r="B36" s="5">
        <v>0.68402777777777779</v>
      </c>
      <c r="C36" s="1" t="s">
        <v>21</v>
      </c>
      <c r="D36" s="1">
        <v>8</v>
      </c>
      <c r="E36" s="1">
        <v>1</v>
      </c>
      <c r="F36" s="1" t="s">
        <v>48</v>
      </c>
      <c r="G36" s="1">
        <v>58.04</v>
      </c>
      <c r="H36" s="1">
        <f>1+COUNTIFS(A:A,A36,G:G,"&gt;"&amp;G36)</f>
        <v>2</v>
      </c>
      <c r="I36" s="2">
        <f>AVERAGEIF(A:A,A36,G:G)</f>
        <v>45.830833333333338</v>
      </c>
      <c r="J36" s="2">
        <f t="shared" si="40"/>
        <v>12.209166666666661</v>
      </c>
      <c r="K36" s="2">
        <f t="shared" si="41"/>
        <v>102.20916666666666</v>
      </c>
      <c r="L36" s="2">
        <f t="shared" si="42"/>
        <v>460.60921790197557</v>
      </c>
      <c r="M36" s="2">
        <f>SUMIF(A:A,A36,L:L)</f>
        <v>3202.3244515970059</v>
      </c>
      <c r="N36" s="3">
        <f t="shared" si="43"/>
        <v>0.14383589947366787</v>
      </c>
      <c r="O36" s="6">
        <f t="shared" si="44"/>
        <v>6.9523672717260032</v>
      </c>
      <c r="P36" s="3">
        <f t="shared" si="45"/>
        <v>0.14383589947366787</v>
      </c>
      <c r="Q36" s="3">
        <f>IF(ISNUMBER(P36),SUMIF(A:A,A36,P:P),"")</f>
        <v>0.8613861731380732</v>
      </c>
      <c r="R36" s="3">
        <f t="shared" si="46"/>
        <v>0.16698189959291596</v>
      </c>
      <c r="S36" s="7">
        <f t="shared" si="47"/>
        <v>5.9886730384424496</v>
      </c>
    </row>
    <row r="37" spans="1:19" x14ac:dyDescent="0.3">
      <c r="A37" s="1">
        <v>25</v>
      </c>
      <c r="B37" s="5">
        <v>0.68402777777777779</v>
      </c>
      <c r="C37" s="1" t="s">
        <v>21</v>
      </c>
      <c r="D37" s="1">
        <v>8</v>
      </c>
      <c r="E37" s="1">
        <v>2</v>
      </c>
      <c r="F37" s="1" t="s">
        <v>49</v>
      </c>
      <c r="G37" s="1">
        <v>51.61</v>
      </c>
      <c r="H37" s="1">
        <f>1+COUNTIFS(A:A,A37,G:G,"&gt;"&amp;G37)</f>
        <v>3</v>
      </c>
      <c r="I37" s="2">
        <f>AVERAGEIF(A:A,A37,G:G)</f>
        <v>45.830833333333338</v>
      </c>
      <c r="J37" s="2">
        <f t="shared" si="40"/>
        <v>5.7791666666666615</v>
      </c>
      <c r="K37" s="2">
        <f t="shared" si="41"/>
        <v>95.779166666666669</v>
      </c>
      <c r="L37" s="2">
        <f t="shared" si="42"/>
        <v>313.17119816305376</v>
      </c>
      <c r="M37" s="2">
        <f>SUMIF(A:A,A37,L:L)</f>
        <v>3202.3244515970059</v>
      </c>
      <c r="N37" s="3">
        <f t="shared" si="43"/>
        <v>9.7794962033554922E-2</v>
      </c>
      <c r="O37" s="6">
        <f t="shared" si="44"/>
        <v>10.225475619663158</v>
      </c>
      <c r="P37" s="3">
        <f t="shared" si="45"/>
        <v>9.7794962033554922E-2</v>
      </c>
      <c r="Q37" s="3">
        <f>IF(ISNUMBER(P37),SUMIF(A:A,A37,P:P),"")</f>
        <v>0.8613861731380732</v>
      </c>
      <c r="R37" s="3">
        <f t="shared" si="46"/>
        <v>0.11353207781044702</v>
      </c>
      <c r="S37" s="7">
        <f t="shared" si="47"/>
        <v>8.8080833125383151</v>
      </c>
    </row>
    <row r="38" spans="1:19" x14ac:dyDescent="0.3">
      <c r="A38" s="1">
        <v>25</v>
      </c>
      <c r="B38" s="5">
        <v>0.68402777777777779</v>
      </c>
      <c r="C38" s="1" t="s">
        <v>21</v>
      </c>
      <c r="D38" s="1">
        <v>8</v>
      </c>
      <c r="E38" s="1">
        <v>3</v>
      </c>
      <c r="F38" s="1" t="s">
        <v>50</v>
      </c>
      <c r="G38" s="1">
        <v>50.02</v>
      </c>
      <c r="H38" s="1">
        <f>1+COUNTIFS(A:A,A38,G:G,"&gt;"&amp;G38)</f>
        <v>4</v>
      </c>
      <c r="I38" s="2">
        <f>AVERAGEIF(A:A,A38,G:G)</f>
        <v>45.830833333333338</v>
      </c>
      <c r="J38" s="2">
        <f t="shared" si="40"/>
        <v>4.1891666666666652</v>
      </c>
      <c r="K38" s="2">
        <f t="shared" si="41"/>
        <v>94.189166666666665</v>
      </c>
      <c r="L38" s="2">
        <f t="shared" si="42"/>
        <v>284.67551847999795</v>
      </c>
      <c r="M38" s="2">
        <f>SUMIF(A:A,A38,L:L)</f>
        <v>3202.3244515970059</v>
      </c>
      <c r="N38" s="3">
        <f t="shared" si="43"/>
        <v>8.8896525877641686E-2</v>
      </c>
      <c r="O38" s="6">
        <f t="shared" si="44"/>
        <v>11.249033526646619</v>
      </c>
      <c r="P38" s="3">
        <f t="shared" si="45"/>
        <v>8.8896525877641686E-2</v>
      </c>
      <c r="Q38" s="3">
        <f>IF(ISNUMBER(P38),SUMIF(A:A,A38,P:P),"")</f>
        <v>0.8613861731380732</v>
      </c>
      <c r="R38" s="3">
        <f t="shared" si="46"/>
        <v>0.10320170981359865</v>
      </c>
      <c r="S38" s="7">
        <f t="shared" si="47"/>
        <v>9.6897619410200146</v>
      </c>
    </row>
    <row r="39" spans="1:19" x14ac:dyDescent="0.3">
      <c r="A39" s="1">
        <v>25</v>
      </c>
      <c r="B39" s="5">
        <v>0.68402777777777779</v>
      </c>
      <c r="C39" s="1" t="s">
        <v>21</v>
      </c>
      <c r="D39" s="1">
        <v>8</v>
      </c>
      <c r="E39" s="1">
        <v>10</v>
      </c>
      <c r="F39" s="1" t="s">
        <v>54</v>
      </c>
      <c r="G39" s="1">
        <v>49.78</v>
      </c>
      <c r="H39" s="1">
        <f>1+COUNTIFS(A:A,A39,G:G,"&gt;"&amp;G39)</f>
        <v>5</v>
      </c>
      <c r="I39" s="2">
        <f>AVERAGEIF(A:A,A39,G:G)</f>
        <v>45.830833333333338</v>
      </c>
      <c r="J39" s="2">
        <f t="shared" si="40"/>
        <v>3.9491666666666632</v>
      </c>
      <c r="K39" s="2">
        <f t="shared" si="41"/>
        <v>93.949166666666656</v>
      </c>
      <c r="L39" s="2">
        <f t="shared" si="42"/>
        <v>280.60556500744104</v>
      </c>
      <c r="M39" s="2">
        <f>SUMIF(A:A,A39,L:L)</f>
        <v>3202.3244515970059</v>
      </c>
      <c r="N39" s="3">
        <f t="shared" si="43"/>
        <v>8.762558861501446E-2</v>
      </c>
      <c r="O39" s="6">
        <f t="shared" si="44"/>
        <v>11.412191527677249</v>
      </c>
      <c r="P39" s="3">
        <f t="shared" si="45"/>
        <v>8.762558861501446E-2</v>
      </c>
      <c r="Q39" s="3">
        <f>IF(ISNUMBER(P39),SUMIF(A:A,A39,P:P),"")</f>
        <v>0.8613861731380732</v>
      </c>
      <c r="R39" s="3">
        <f t="shared" si="46"/>
        <v>0.10172625397014445</v>
      </c>
      <c r="S39" s="7">
        <f t="shared" si="47"/>
        <v>9.8303039871446476</v>
      </c>
    </row>
    <row r="40" spans="1:19" x14ac:dyDescent="0.3">
      <c r="A40" s="1">
        <v>25</v>
      </c>
      <c r="B40" s="5">
        <v>0.68402777777777779</v>
      </c>
      <c r="C40" s="1" t="s">
        <v>21</v>
      </c>
      <c r="D40" s="1">
        <v>8</v>
      </c>
      <c r="E40" s="1">
        <v>8</v>
      </c>
      <c r="F40" s="1" t="s">
        <v>52</v>
      </c>
      <c r="G40" s="1">
        <v>49.3</v>
      </c>
      <c r="H40" s="1">
        <f>1+COUNTIFS(A:A,A40,G:G,"&gt;"&amp;G40)</f>
        <v>6</v>
      </c>
      <c r="I40" s="2">
        <f>AVERAGEIF(A:A,A40,G:G)</f>
        <v>45.830833333333338</v>
      </c>
      <c r="J40" s="2">
        <f t="shared" si="40"/>
        <v>3.4691666666666592</v>
      </c>
      <c r="K40" s="2">
        <f t="shared" si="41"/>
        <v>93.469166666666666</v>
      </c>
      <c r="L40" s="2">
        <f t="shared" si="42"/>
        <v>272.63938829441742</v>
      </c>
      <c r="M40" s="2">
        <f>SUMIF(A:A,A40,L:L)</f>
        <v>3202.3244515970059</v>
      </c>
      <c r="N40" s="3">
        <f t="shared" si="43"/>
        <v>8.513796537963278E-2</v>
      </c>
      <c r="O40" s="6">
        <f t="shared" si="44"/>
        <v>11.745641272268717</v>
      </c>
      <c r="P40" s="3">
        <f t="shared" si="45"/>
        <v>8.513796537963278E-2</v>
      </c>
      <c r="Q40" s="3">
        <f>IF(ISNUMBER(P40),SUMIF(A:A,A40,P:P),"")</f>
        <v>0.8613861731380732</v>
      </c>
      <c r="R40" s="3">
        <f t="shared" si="46"/>
        <v>9.8838323663207731E-2</v>
      </c>
      <c r="S40" s="7">
        <f t="shared" si="47"/>
        <v>10.117532986572161</v>
      </c>
    </row>
    <row r="41" spans="1:19" x14ac:dyDescent="0.3">
      <c r="A41" s="1">
        <v>25</v>
      </c>
      <c r="B41" s="5">
        <v>0.68402777777777779</v>
      </c>
      <c r="C41" s="1" t="s">
        <v>21</v>
      </c>
      <c r="D41" s="1">
        <v>8</v>
      </c>
      <c r="E41" s="1">
        <v>7</v>
      </c>
      <c r="F41" s="1" t="s">
        <v>51</v>
      </c>
      <c r="G41" s="1">
        <v>48.05</v>
      </c>
      <c r="H41" s="1">
        <f>1+COUNTIFS(A:A,A41,G:G,"&gt;"&amp;G41)</f>
        <v>7</v>
      </c>
      <c r="I41" s="2">
        <f>AVERAGEIF(A:A,A41,G:G)</f>
        <v>45.830833333333338</v>
      </c>
      <c r="J41" s="2">
        <f t="shared" si="40"/>
        <v>2.2191666666666592</v>
      </c>
      <c r="K41" s="2">
        <f t="shared" si="41"/>
        <v>92.219166666666666</v>
      </c>
      <c r="L41" s="2">
        <f t="shared" si="42"/>
        <v>252.93941660674682</v>
      </c>
      <c r="M41" s="2">
        <f>SUMIF(A:A,A41,L:L)</f>
        <v>3202.3244515970059</v>
      </c>
      <c r="N41" s="3">
        <f t="shared" si="43"/>
        <v>7.8986192820220139E-2</v>
      </c>
      <c r="O41" s="6">
        <f t="shared" si="44"/>
        <v>12.660440569354853</v>
      </c>
      <c r="P41" s="3">
        <f t="shared" si="45"/>
        <v>7.8986192820220139E-2</v>
      </c>
      <c r="Q41" s="3">
        <f>IF(ISNUMBER(P41),SUMIF(A:A,A41,P:P),"")</f>
        <v>0.8613861731380732</v>
      </c>
      <c r="R41" s="3">
        <f t="shared" si="46"/>
        <v>9.1696610978174234E-2</v>
      </c>
      <c r="S41" s="7">
        <f t="shared" si="47"/>
        <v>10.905528452278585</v>
      </c>
    </row>
    <row r="42" spans="1:19" x14ac:dyDescent="0.3">
      <c r="A42" s="1">
        <v>25</v>
      </c>
      <c r="B42" s="5">
        <v>0.68402777777777779</v>
      </c>
      <c r="C42" s="1" t="s">
        <v>21</v>
      </c>
      <c r="D42" s="1">
        <v>8</v>
      </c>
      <c r="E42" s="1">
        <v>12</v>
      </c>
      <c r="F42" s="1" t="s">
        <v>56</v>
      </c>
      <c r="G42" s="1">
        <v>41.65</v>
      </c>
      <c r="H42" s="1">
        <f>1+COUNTIFS(A:A,A42,G:G,"&gt;"&amp;G42)</f>
        <v>8</v>
      </c>
      <c r="I42" s="2">
        <f>AVERAGEIF(A:A,A42,G:G)</f>
        <v>45.830833333333338</v>
      </c>
      <c r="J42" s="2">
        <f t="shared" si="40"/>
        <v>-4.1808333333333394</v>
      </c>
      <c r="K42" s="2">
        <f t="shared" si="41"/>
        <v>85.819166666666661</v>
      </c>
      <c r="L42" s="2">
        <f t="shared" si="42"/>
        <v>172.28498582331545</v>
      </c>
      <c r="M42" s="2">
        <f>SUMIF(A:A,A42,L:L)</f>
        <v>3202.3244515970059</v>
      </c>
      <c r="N42" s="3">
        <f t="shared" si="43"/>
        <v>5.3799978243115422E-2</v>
      </c>
      <c r="O42" s="6">
        <f t="shared" si="44"/>
        <v>18.587368111584063</v>
      </c>
      <c r="P42" s="3">
        <f t="shared" si="45"/>
        <v>5.3799978243115422E-2</v>
      </c>
      <c r="Q42" s="3">
        <f>IF(ISNUMBER(P42),SUMIF(A:A,A42,P:P),"")</f>
        <v>0.8613861731380732</v>
      </c>
      <c r="R42" s="3">
        <f t="shared" si="46"/>
        <v>6.2457443503091521E-2</v>
      </c>
      <c r="S42" s="7">
        <f t="shared" si="47"/>
        <v>16.010901886346051</v>
      </c>
    </row>
    <row r="43" spans="1:19" x14ac:dyDescent="0.3">
      <c r="A43" s="1">
        <v>25</v>
      </c>
      <c r="B43" s="5">
        <v>0.68402777777777779</v>
      </c>
      <c r="C43" s="1" t="s">
        <v>21</v>
      </c>
      <c r="D43" s="1">
        <v>8</v>
      </c>
      <c r="E43" s="1">
        <v>9</v>
      </c>
      <c r="F43" s="1" t="s">
        <v>53</v>
      </c>
      <c r="G43" s="1">
        <v>38.840000000000003</v>
      </c>
      <c r="H43" s="1">
        <f>1+COUNTIFS(A:A,A43,G:G,"&gt;"&amp;G43)</f>
        <v>9</v>
      </c>
      <c r="I43" s="2">
        <f>AVERAGEIF(A:A,A43,G:G)</f>
        <v>45.830833333333338</v>
      </c>
      <c r="J43" s="2">
        <f t="shared" si="40"/>
        <v>-6.9908333333333346</v>
      </c>
      <c r="K43" s="2">
        <f t="shared" si="41"/>
        <v>83.009166666666658</v>
      </c>
      <c r="L43" s="2">
        <f t="shared" si="42"/>
        <v>145.554414570554</v>
      </c>
      <c r="M43" s="2">
        <f>SUMIF(A:A,A43,L:L)</f>
        <v>3202.3244515970059</v>
      </c>
      <c r="N43" s="3">
        <f t="shared" si="43"/>
        <v>4.5452738087786736E-2</v>
      </c>
      <c r="O43" s="6">
        <f t="shared" si="44"/>
        <v>22.00087480029509</v>
      </c>
      <c r="P43" s="3" t="str">
        <f t="shared" si="45"/>
        <v/>
      </c>
      <c r="Q43" s="3" t="str">
        <f>IF(ISNUMBER(P43),SUMIF(A:A,A43,P:P),"")</f>
        <v/>
      </c>
      <c r="R43" s="3" t="str">
        <f t="shared" si="46"/>
        <v/>
      </c>
      <c r="S43" s="7" t="str">
        <f t="shared" si="47"/>
        <v/>
      </c>
    </row>
    <row r="44" spans="1:19" x14ac:dyDescent="0.3">
      <c r="A44" s="1">
        <v>25</v>
      </c>
      <c r="B44" s="5">
        <v>0.68402777777777779</v>
      </c>
      <c r="C44" s="1" t="s">
        <v>21</v>
      </c>
      <c r="D44" s="1">
        <v>8</v>
      </c>
      <c r="E44" s="1">
        <v>11</v>
      </c>
      <c r="F44" s="1" t="s">
        <v>55</v>
      </c>
      <c r="G44" s="1">
        <v>34.700000000000003</v>
      </c>
      <c r="H44" s="1">
        <f>1+COUNTIFS(A:A,A44,G:G,"&gt;"&amp;G44)</f>
        <v>10</v>
      </c>
      <c r="I44" s="2">
        <f>AVERAGEIF(A:A,A44,G:G)</f>
        <v>45.830833333333338</v>
      </c>
      <c r="J44" s="2">
        <f t="shared" si="40"/>
        <v>-11.130833333333335</v>
      </c>
      <c r="K44" s="2">
        <f t="shared" si="41"/>
        <v>78.869166666666672</v>
      </c>
      <c r="L44" s="2">
        <f t="shared" si="42"/>
        <v>113.53940984984116</v>
      </c>
      <c r="M44" s="2">
        <f>SUMIF(A:A,A44,L:L)</f>
        <v>3202.3244515970059</v>
      </c>
      <c r="N44" s="3">
        <f t="shared" si="43"/>
        <v>3.5455311154751611E-2</v>
      </c>
      <c r="O44" s="6">
        <f t="shared" si="44"/>
        <v>28.20451908136711</v>
      </c>
      <c r="P44" s="3" t="str">
        <f t="shared" si="45"/>
        <v/>
      </c>
      <c r="Q44" s="3" t="str">
        <f>IF(ISNUMBER(P44),SUMIF(A:A,A44,P:P),"")</f>
        <v/>
      </c>
      <c r="R44" s="3" t="str">
        <f t="shared" si="46"/>
        <v/>
      </c>
      <c r="S44" s="7" t="str">
        <f t="shared" si="47"/>
        <v/>
      </c>
    </row>
    <row r="45" spans="1:19" x14ac:dyDescent="0.3">
      <c r="A45" s="1">
        <v>25</v>
      </c>
      <c r="B45" s="5">
        <v>0.68402777777777779</v>
      </c>
      <c r="C45" s="1" t="s">
        <v>21</v>
      </c>
      <c r="D45" s="1">
        <v>8</v>
      </c>
      <c r="E45" s="1">
        <v>13</v>
      </c>
      <c r="F45" s="1" t="s">
        <v>57</v>
      </c>
      <c r="G45" s="1">
        <v>32.32</v>
      </c>
      <c r="H45" s="1">
        <f>1+COUNTIFS(A:A,A45,G:G,"&gt;"&amp;G45)</f>
        <v>11</v>
      </c>
      <c r="I45" s="2">
        <f>AVERAGEIF(A:A,A45,G:G)</f>
        <v>45.830833333333338</v>
      </c>
      <c r="J45" s="2">
        <f t="shared" si="40"/>
        <v>-13.510833333333338</v>
      </c>
      <c r="K45" s="2">
        <f t="shared" si="41"/>
        <v>76.489166666666662</v>
      </c>
      <c r="L45" s="2">
        <f t="shared" si="42"/>
        <v>98.430429584781947</v>
      </c>
      <c r="M45" s="2">
        <f>SUMIF(A:A,A45,L:L)</f>
        <v>3202.3244515970059</v>
      </c>
      <c r="N45" s="3">
        <f t="shared" si="43"/>
        <v>3.0737182029039713E-2</v>
      </c>
      <c r="O45" s="6">
        <f t="shared" si="44"/>
        <v>32.533886777754226</v>
      </c>
      <c r="P45" s="3" t="str">
        <f t="shared" si="45"/>
        <v/>
      </c>
      <c r="Q45" s="3" t="str">
        <f>IF(ISNUMBER(P45),SUMIF(A:A,A45,P:P),"")</f>
        <v/>
      </c>
      <c r="R45" s="3" t="str">
        <f t="shared" si="46"/>
        <v/>
      </c>
      <c r="S45" s="7" t="str">
        <f t="shared" si="47"/>
        <v/>
      </c>
    </row>
    <row r="46" spans="1:19" x14ac:dyDescent="0.3">
      <c r="A46" s="1">
        <v>25</v>
      </c>
      <c r="B46" s="5">
        <v>0.68402777777777779</v>
      </c>
      <c r="C46" s="1" t="s">
        <v>21</v>
      </c>
      <c r="D46" s="1">
        <v>8</v>
      </c>
      <c r="E46" s="1">
        <v>14</v>
      </c>
      <c r="F46" s="1" t="s">
        <v>58</v>
      </c>
      <c r="G46" s="1">
        <v>30.14</v>
      </c>
      <c r="H46" s="1">
        <f>1+COUNTIFS(A:A,A46,G:G,"&gt;"&amp;G46)</f>
        <v>12</v>
      </c>
      <c r="I46" s="2">
        <f>AVERAGEIF(A:A,A46,G:G)</f>
        <v>45.830833333333338</v>
      </c>
      <c r="J46" s="2">
        <f t="shared" si="40"/>
        <v>-15.690833333333337</v>
      </c>
      <c r="K46" s="2">
        <f t="shared" si="41"/>
        <v>74.30916666666667</v>
      </c>
      <c r="L46" s="2">
        <f t="shared" si="42"/>
        <v>86.36219308420489</v>
      </c>
      <c r="M46" s="2">
        <f>SUMIF(A:A,A46,L:L)</f>
        <v>3202.3244515970059</v>
      </c>
      <c r="N46" s="3">
        <f t="shared" si="43"/>
        <v>2.6968595590348719E-2</v>
      </c>
      <c r="O46" s="6">
        <f t="shared" si="44"/>
        <v>37.080165952648684</v>
      </c>
      <c r="P46" s="3" t="str">
        <f t="shared" si="45"/>
        <v/>
      </c>
      <c r="Q46" s="3" t="str">
        <f>IF(ISNUMBER(P46),SUMIF(A:A,A46,P:P),"")</f>
        <v/>
      </c>
      <c r="R46" s="3" t="str">
        <f t="shared" si="46"/>
        <v/>
      </c>
      <c r="S46" s="7" t="str">
        <f t="shared" si="47"/>
        <v/>
      </c>
    </row>
  </sheetData>
  <autoFilter ref="A7:S13" xr:uid="{00000000-0009-0000-0000-000000000000}"/>
  <sortState xmlns:xlrd2="http://schemas.microsoft.com/office/spreadsheetml/2017/richdata2" ref="A8:T46">
    <sortCondition ref="B8:B46"/>
    <sortCondition ref="H8:H4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4:G1048576 G7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3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14072022 -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2022-07-13T23:22:17Z</cp:lastPrinted>
  <dcterms:created xsi:type="dcterms:W3CDTF">2016-03-11T05:58:01Z</dcterms:created>
  <dcterms:modified xsi:type="dcterms:W3CDTF">2022-07-13T23:22:26Z</dcterms:modified>
</cp:coreProperties>
</file>