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57FCEE80-FBB1-43CE-9936-8D5407AA34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4112022 - Albury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04112022 - Albury'!$A$7:$S$7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 s="1"/>
  <c r="K18" i="1" s="1"/>
  <c r="L18" i="1" s="1"/>
  <c r="H17" i="1"/>
  <c r="I17" i="1"/>
  <c r="J17" i="1" s="1"/>
  <c r="K17" i="1" s="1"/>
  <c r="L17" i="1" s="1"/>
  <c r="H20" i="1"/>
  <c r="I20" i="1"/>
  <c r="J20" i="1" s="1"/>
  <c r="K20" i="1" s="1"/>
  <c r="L20" i="1" s="1"/>
  <c r="H25" i="1"/>
  <c r="I25" i="1"/>
  <c r="J25" i="1" s="1"/>
  <c r="K25" i="1" s="1"/>
  <c r="L25" i="1" s="1"/>
  <c r="H22" i="1"/>
  <c r="I22" i="1"/>
  <c r="J22" i="1" s="1"/>
  <c r="K22" i="1" s="1"/>
  <c r="L22" i="1" s="1"/>
  <c r="H19" i="1"/>
  <c r="I19" i="1"/>
  <c r="J19" i="1" s="1"/>
  <c r="K19" i="1" s="1"/>
  <c r="L19" i="1" s="1"/>
  <c r="H24" i="1"/>
  <c r="I24" i="1"/>
  <c r="J24" i="1" s="1"/>
  <c r="K24" i="1" s="1"/>
  <c r="L24" i="1" s="1"/>
  <c r="H21" i="1"/>
  <c r="I21" i="1"/>
  <c r="J21" i="1" s="1"/>
  <c r="K21" i="1" s="1"/>
  <c r="L21" i="1" s="1"/>
  <c r="H26" i="1"/>
  <c r="I26" i="1"/>
  <c r="J26" i="1" s="1"/>
  <c r="K26" i="1" s="1"/>
  <c r="L26" i="1" s="1"/>
  <c r="H23" i="1"/>
  <c r="I23" i="1"/>
  <c r="J23" i="1" s="1"/>
  <c r="K23" i="1" s="1"/>
  <c r="L23" i="1" s="1"/>
  <c r="H28" i="1"/>
  <c r="I28" i="1"/>
  <c r="J28" i="1" s="1"/>
  <c r="K28" i="1" s="1"/>
  <c r="L28" i="1" s="1"/>
  <c r="H32" i="1"/>
  <c r="I32" i="1"/>
  <c r="J32" i="1" s="1"/>
  <c r="K32" i="1" s="1"/>
  <c r="L32" i="1" s="1"/>
  <c r="H29" i="1"/>
  <c r="I29" i="1"/>
  <c r="J29" i="1" s="1"/>
  <c r="K29" i="1" s="1"/>
  <c r="L29" i="1" s="1"/>
  <c r="H30" i="1"/>
  <c r="I30" i="1"/>
  <c r="J30" i="1" s="1"/>
  <c r="K30" i="1" s="1"/>
  <c r="L30" i="1" s="1"/>
  <c r="H35" i="1"/>
  <c r="I35" i="1"/>
  <c r="J35" i="1" s="1"/>
  <c r="K35" i="1" s="1"/>
  <c r="L35" i="1"/>
  <c r="H34" i="1"/>
  <c r="I34" i="1"/>
  <c r="J34" i="1" s="1"/>
  <c r="K34" i="1" s="1"/>
  <c r="L34" i="1" s="1"/>
  <c r="H31" i="1"/>
  <c r="I31" i="1"/>
  <c r="J31" i="1" s="1"/>
  <c r="K31" i="1" s="1"/>
  <c r="L31" i="1" s="1"/>
  <c r="H33" i="1"/>
  <c r="I33" i="1"/>
  <c r="J33" i="1" s="1"/>
  <c r="K33" i="1" s="1"/>
  <c r="L33" i="1" s="1"/>
  <c r="H36" i="1"/>
  <c r="I36" i="1"/>
  <c r="J36" i="1" s="1"/>
  <c r="K36" i="1" s="1"/>
  <c r="L36" i="1" s="1"/>
  <c r="H38" i="1"/>
  <c r="I38" i="1"/>
  <c r="J38" i="1" s="1"/>
  <c r="K38" i="1" s="1"/>
  <c r="L38" i="1" s="1"/>
  <c r="H40" i="1"/>
  <c r="I40" i="1"/>
  <c r="J40" i="1" s="1"/>
  <c r="K40" i="1" s="1"/>
  <c r="L40" i="1" s="1"/>
  <c r="H46" i="1"/>
  <c r="I46" i="1"/>
  <c r="J46" i="1" s="1"/>
  <c r="K46" i="1" s="1"/>
  <c r="L46" i="1" s="1"/>
  <c r="H45" i="1"/>
  <c r="I45" i="1"/>
  <c r="J45" i="1" s="1"/>
  <c r="K45" i="1" s="1"/>
  <c r="L45" i="1" s="1"/>
  <c r="H44" i="1"/>
  <c r="I44" i="1"/>
  <c r="J44" i="1" s="1"/>
  <c r="K44" i="1" s="1"/>
  <c r="L44" i="1" s="1"/>
  <c r="H39" i="1"/>
  <c r="I39" i="1"/>
  <c r="J39" i="1" s="1"/>
  <c r="K39" i="1" s="1"/>
  <c r="L39" i="1" s="1"/>
  <c r="H43" i="1"/>
  <c r="I43" i="1"/>
  <c r="J43" i="1" s="1"/>
  <c r="K43" i="1" s="1"/>
  <c r="L43" i="1" s="1"/>
  <c r="H48" i="1"/>
  <c r="I48" i="1"/>
  <c r="J48" i="1" s="1"/>
  <c r="K48" i="1" s="1"/>
  <c r="L48" i="1" s="1"/>
  <c r="H47" i="1"/>
  <c r="I47" i="1"/>
  <c r="J47" i="1" s="1"/>
  <c r="K47" i="1" s="1"/>
  <c r="L47" i="1" s="1"/>
  <c r="H41" i="1"/>
  <c r="I41" i="1"/>
  <c r="J41" i="1" s="1"/>
  <c r="K41" i="1" s="1"/>
  <c r="L41" i="1" s="1"/>
  <c r="H42" i="1"/>
  <c r="I42" i="1"/>
  <c r="J42" i="1" s="1"/>
  <c r="K42" i="1" s="1"/>
  <c r="L42" i="1" s="1"/>
  <c r="H49" i="1"/>
  <c r="I49" i="1"/>
  <c r="J49" i="1" s="1"/>
  <c r="K49" i="1" s="1"/>
  <c r="L49" i="1" s="1"/>
  <c r="H9" i="1"/>
  <c r="I9" i="1"/>
  <c r="J9" i="1" s="1"/>
  <c r="K9" i="1" s="1"/>
  <c r="L9" i="1" s="1"/>
  <c r="H8" i="1"/>
  <c r="I8" i="1"/>
  <c r="J8" i="1" s="1"/>
  <c r="K8" i="1" s="1"/>
  <c r="L8" i="1" s="1"/>
  <c r="H10" i="1"/>
  <c r="I10" i="1"/>
  <c r="J10" i="1" s="1"/>
  <c r="K10" i="1" s="1"/>
  <c r="L10" i="1" s="1"/>
  <c r="H13" i="1"/>
  <c r="I13" i="1"/>
  <c r="J13" i="1" s="1"/>
  <c r="K13" i="1" s="1"/>
  <c r="L13" i="1" s="1"/>
  <c r="H11" i="1"/>
  <c r="I11" i="1"/>
  <c r="J11" i="1" s="1"/>
  <c r="K11" i="1" s="1"/>
  <c r="L11" i="1" s="1"/>
  <c r="H14" i="1"/>
  <c r="I14" i="1"/>
  <c r="J14" i="1" s="1"/>
  <c r="K14" i="1" s="1"/>
  <c r="L14" i="1" s="1"/>
  <c r="H12" i="1"/>
  <c r="I12" i="1"/>
  <c r="J12" i="1" s="1"/>
  <c r="K12" i="1" s="1"/>
  <c r="L12" i="1" s="1"/>
  <c r="H15" i="1"/>
  <c r="I15" i="1"/>
  <c r="J15" i="1" s="1"/>
  <c r="K15" i="1" s="1"/>
  <c r="L15" i="1" s="1"/>
  <c r="M33" i="1" l="1"/>
  <c r="N33" i="1" s="1"/>
  <c r="O33" i="1" s="1"/>
  <c r="P33" i="1" s="1"/>
  <c r="M36" i="1"/>
  <c r="N36" i="1" s="1"/>
  <c r="O36" i="1" s="1"/>
  <c r="P36" i="1" s="1"/>
  <c r="M49" i="1"/>
  <c r="N49" i="1" s="1"/>
  <c r="O49" i="1" s="1"/>
  <c r="P49" i="1" s="1"/>
  <c r="M43" i="1"/>
  <c r="N43" i="1" s="1"/>
  <c r="O43" i="1" s="1"/>
  <c r="P43" i="1" s="1"/>
  <c r="M28" i="1"/>
  <c r="N28" i="1" s="1"/>
  <c r="O28" i="1" s="1"/>
  <c r="P28" i="1" s="1"/>
  <c r="M18" i="1"/>
  <c r="N18" i="1" s="1"/>
  <c r="O18" i="1" s="1"/>
  <c r="P18" i="1" s="1"/>
  <c r="M44" i="1"/>
  <c r="N44" i="1" s="1"/>
  <c r="O44" i="1" s="1"/>
  <c r="P44" i="1" s="1"/>
  <c r="M42" i="1"/>
  <c r="N42" i="1" s="1"/>
  <c r="O42" i="1" s="1"/>
  <c r="P42" i="1" s="1"/>
  <c r="M48" i="1"/>
  <c r="N48" i="1" s="1"/>
  <c r="O48" i="1" s="1"/>
  <c r="P48" i="1" s="1"/>
  <c r="M47" i="1"/>
  <c r="N47" i="1" s="1"/>
  <c r="O47" i="1" s="1"/>
  <c r="P47" i="1" s="1"/>
  <c r="M45" i="1"/>
  <c r="N45" i="1" s="1"/>
  <c r="O45" i="1" s="1"/>
  <c r="P45" i="1" s="1"/>
  <c r="M39" i="1"/>
  <c r="N39" i="1" s="1"/>
  <c r="O39" i="1" s="1"/>
  <c r="P39" i="1" s="1"/>
  <c r="M40" i="1"/>
  <c r="N40" i="1" s="1"/>
  <c r="O40" i="1" s="1"/>
  <c r="P40" i="1" s="1"/>
  <c r="M41" i="1"/>
  <c r="N41" i="1" s="1"/>
  <c r="O41" i="1" s="1"/>
  <c r="P41" i="1" s="1"/>
  <c r="M46" i="1"/>
  <c r="N46" i="1" s="1"/>
  <c r="O46" i="1" s="1"/>
  <c r="P46" i="1" s="1"/>
  <c r="M26" i="1"/>
  <c r="N26" i="1" s="1"/>
  <c r="O26" i="1" s="1"/>
  <c r="P26" i="1" s="1"/>
  <c r="M22" i="1"/>
  <c r="N22" i="1" s="1"/>
  <c r="O22" i="1" s="1"/>
  <c r="P22" i="1" s="1"/>
  <c r="M24" i="1"/>
  <c r="N24" i="1" s="1"/>
  <c r="O24" i="1" s="1"/>
  <c r="P24" i="1" s="1"/>
  <c r="M20" i="1"/>
  <c r="N20" i="1" s="1"/>
  <c r="O20" i="1" s="1"/>
  <c r="P20" i="1" s="1"/>
  <c r="M23" i="1"/>
  <c r="N23" i="1" s="1"/>
  <c r="O23" i="1" s="1"/>
  <c r="P23" i="1" s="1"/>
  <c r="M19" i="1"/>
  <c r="N19" i="1" s="1"/>
  <c r="O19" i="1" s="1"/>
  <c r="P19" i="1" s="1"/>
  <c r="M21" i="1"/>
  <c r="N21" i="1" s="1"/>
  <c r="O21" i="1" s="1"/>
  <c r="P21" i="1" s="1"/>
  <c r="M25" i="1"/>
  <c r="N25" i="1" s="1"/>
  <c r="O25" i="1" s="1"/>
  <c r="P25" i="1" s="1"/>
  <c r="M17" i="1"/>
  <c r="N17" i="1" s="1"/>
  <c r="O17" i="1" s="1"/>
  <c r="P17" i="1" s="1"/>
  <c r="M38" i="1"/>
  <c r="N38" i="1" s="1"/>
  <c r="O38" i="1" s="1"/>
  <c r="P38" i="1" s="1"/>
  <c r="M35" i="1"/>
  <c r="N35" i="1" s="1"/>
  <c r="O35" i="1" s="1"/>
  <c r="P35" i="1" s="1"/>
  <c r="M31" i="1"/>
  <c r="N31" i="1" s="1"/>
  <c r="O31" i="1" s="1"/>
  <c r="P31" i="1" s="1"/>
  <c r="M29" i="1"/>
  <c r="N29" i="1" s="1"/>
  <c r="O29" i="1" s="1"/>
  <c r="P29" i="1" s="1"/>
  <c r="M30" i="1"/>
  <c r="N30" i="1" s="1"/>
  <c r="O30" i="1" s="1"/>
  <c r="P30" i="1" s="1"/>
  <c r="M34" i="1"/>
  <c r="N34" i="1" s="1"/>
  <c r="O34" i="1" s="1"/>
  <c r="P34" i="1" s="1"/>
  <c r="M32" i="1"/>
  <c r="N32" i="1" s="1"/>
  <c r="O32" i="1" s="1"/>
  <c r="P32" i="1" s="1"/>
  <c r="M8" i="1"/>
  <c r="N8" i="1" s="1"/>
  <c r="O8" i="1" s="1"/>
  <c r="P8" i="1" s="1"/>
  <c r="M9" i="1"/>
  <c r="N9" i="1" s="1"/>
  <c r="O9" i="1" s="1"/>
  <c r="P9" i="1" s="1"/>
  <c r="M13" i="1"/>
  <c r="N13" i="1" s="1"/>
  <c r="O13" i="1" s="1"/>
  <c r="P13" i="1" s="1"/>
  <c r="M10" i="1"/>
  <c r="N10" i="1" s="1"/>
  <c r="O10" i="1" s="1"/>
  <c r="P10" i="1" s="1"/>
  <c r="M14" i="1"/>
  <c r="N14" i="1" s="1"/>
  <c r="O14" i="1" s="1"/>
  <c r="P14" i="1" s="1"/>
  <c r="M12" i="1"/>
  <c r="N12" i="1" s="1"/>
  <c r="O12" i="1" s="1"/>
  <c r="P12" i="1" s="1"/>
  <c r="M15" i="1"/>
  <c r="N15" i="1" s="1"/>
  <c r="O15" i="1" s="1"/>
  <c r="P15" i="1" s="1"/>
  <c r="M11" i="1"/>
  <c r="N11" i="1" s="1"/>
  <c r="O11" i="1" s="1"/>
  <c r="P11" i="1" s="1"/>
  <c r="Q17" i="1" l="1"/>
  <c r="R17" i="1" s="1"/>
  <c r="S17" i="1" s="1"/>
  <c r="Q23" i="1"/>
  <c r="R23" i="1" s="1"/>
  <c r="S23" i="1" s="1"/>
  <c r="Q32" i="1"/>
  <c r="R32" i="1" s="1"/>
  <c r="S32" i="1" s="1"/>
  <c r="Q45" i="1"/>
  <c r="R45" i="1" s="1"/>
  <c r="S45" i="1" s="1"/>
  <c r="Q47" i="1"/>
  <c r="R47" i="1" s="1"/>
  <c r="S47" i="1" s="1"/>
  <c r="Q42" i="1"/>
  <c r="R42" i="1" s="1"/>
  <c r="S42" i="1" s="1"/>
  <c r="Q48" i="1"/>
  <c r="R48" i="1" s="1"/>
  <c r="S48" i="1" s="1"/>
  <c r="Q26" i="1"/>
  <c r="R26" i="1" s="1"/>
  <c r="S26" i="1" s="1"/>
  <c r="Q49" i="1"/>
  <c r="R49" i="1" s="1"/>
  <c r="S49" i="1" s="1"/>
  <c r="Q20" i="1"/>
  <c r="R20" i="1" s="1"/>
  <c r="S20" i="1" s="1"/>
  <c r="Q34" i="1"/>
  <c r="R34" i="1" s="1"/>
  <c r="S34" i="1" s="1"/>
  <c r="Q39" i="1"/>
  <c r="R39" i="1" s="1"/>
  <c r="S39" i="1" s="1"/>
  <c r="Q38" i="1"/>
  <c r="R38" i="1" s="1"/>
  <c r="S38" i="1" s="1"/>
  <c r="Q25" i="1"/>
  <c r="R25" i="1" s="1"/>
  <c r="S25" i="1" s="1"/>
  <c r="Q46" i="1"/>
  <c r="R46" i="1" s="1"/>
  <c r="S46" i="1" s="1"/>
  <c r="Q35" i="1"/>
  <c r="R35" i="1" s="1"/>
  <c r="S35" i="1" s="1"/>
  <c r="Q36" i="1"/>
  <c r="R36" i="1" s="1"/>
  <c r="S36" i="1" s="1"/>
  <c r="Q44" i="1"/>
  <c r="R44" i="1" s="1"/>
  <c r="S44" i="1" s="1"/>
  <c r="Q24" i="1"/>
  <c r="R24" i="1" s="1"/>
  <c r="S24" i="1" s="1"/>
  <c r="Q41" i="1"/>
  <c r="R41" i="1" s="1"/>
  <c r="S41" i="1" s="1"/>
  <c r="Q29" i="1"/>
  <c r="R29" i="1" s="1"/>
  <c r="S29" i="1" s="1"/>
  <c r="Q40" i="1"/>
  <c r="R40" i="1" s="1"/>
  <c r="S40" i="1" s="1"/>
  <c r="Q22" i="1"/>
  <c r="R22" i="1" s="1"/>
  <c r="S22" i="1" s="1"/>
  <c r="Q28" i="1"/>
  <c r="R28" i="1" s="1"/>
  <c r="S28" i="1" s="1"/>
  <c r="Q33" i="1"/>
  <c r="R33" i="1" s="1"/>
  <c r="S33" i="1" s="1"/>
  <c r="Q21" i="1"/>
  <c r="R21" i="1" s="1"/>
  <c r="S21" i="1" s="1"/>
  <c r="Q31" i="1"/>
  <c r="R31" i="1" s="1"/>
  <c r="S31" i="1" s="1"/>
  <c r="Q30" i="1"/>
  <c r="R30" i="1" s="1"/>
  <c r="S30" i="1" s="1"/>
  <c r="Q18" i="1"/>
  <c r="R18" i="1" s="1"/>
  <c r="S18" i="1" s="1"/>
  <c r="Q43" i="1"/>
  <c r="R43" i="1" s="1"/>
  <c r="S43" i="1" s="1"/>
  <c r="Q19" i="1"/>
  <c r="R19" i="1" s="1"/>
  <c r="S19" i="1" s="1"/>
  <c r="Q10" i="1"/>
  <c r="R10" i="1" s="1"/>
  <c r="S10" i="1" s="1"/>
  <c r="Q8" i="1"/>
  <c r="R8" i="1" s="1"/>
  <c r="S8" i="1" s="1"/>
  <c r="Q9" i="1"/>
  <c r="R9" i="1" s="1"/>
  <c r="S9" i="1" s="1"/>
  <c r="Q13" i="1"/>
  <c r="R13" i="1" s="1"/>
  <c r="S13" i="1" s="1"/>
  <c r="Q15" i="1"/>
  <c r="R15" i="1" s="1"/>
  <c r="S15" i="1" s="1"/>
  <c r="Q12" i="1"/>
  <c r="R12" i="1" s="1"/>
  <c r="S12" i="1" s="1"/>
  <c r="Q14" i="1"/>
  <c r="R14" i="1" s="1"/>
  <c r="S14" i="1" s="1"/>
  <c r="Q11" i="1"/>
  <c r="R11" i="1" s="1"/>
  <c r="S11" i="1" s="1"/>
</calcChain>
</file>

<file path=xl/sharedStrings.xml><?xml version="1.0" encoding="utf-8"?>
<sst xmlns="http://schemas.openxmlformats.org/spreadsheetml/2006/main" count="97" uniqueCount="59">
  <si>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</si>
  <si>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</si>
  <si>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</si>
  <si>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</si>
  <si>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</si>
  <si>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</si>
  <si>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</si>
  <si>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</si>
  <si>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</si>
  <si>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</si>
  <si>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</si>
  <si>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</si>
  <si>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</si>
  <si>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</si>
  <si>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</si>
  <si>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</si>
  <si>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</si>
  <si>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</si>
  <si>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</si>
  <si>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Albury</t>
  </si>
  <si>
    <t xml:space="preserve">Ghost Doctor        </t>
  </si>
  <si>
    <t xml:space="preserve">Major Time          </t>
  </si>
  <si>
    <t xml:space="preserve">Halo Warrior        </t>
  </si>
  <si>
    <t xml:space="preserve">Onthetake           </t>
  </si>
  <si>
    <t xml:space="preserve">Defence Force       </t>
  </si>
  <si>
    <t xml:space="preserve">Malabar Jack        </t>
  </si>
  <si>
    <t xml:space="preserve">Come Get Me         </t>
  </si>
  <si>
    <t xml:space="preserve">Wynsome Maid        </t>
  </si>
  <si>
    <t xml:space="preserve">Free Market         </t>
  </si>
  <si>
    <t xml:space="preserve">Rupp                </t>
  </si>
  <si>
    <t xml:space="preserve">Last War            </t>
  </si>
  <si>
    <t xml:space="preserve">King Of The Bounty  </t>
  </si>
  <si>
    <t xml:space="preserve">Shimmering Ben      </t>
  </si>
  <si>
    <t xml:space="preserve">Shadow Colour       </t>
  </si>
  <si>
    <t xml:space="preserve">Elbereth            </t>
  </si>
  <si>
    <t xml:space="preserve">Miss Shadowlake     </t>
  </si>
  <si>
    <t xml:space="preserve">Stake A Claim       </t>
  </si>
  <si>
    <t xml:space="preserve">Bimmies Twin        </t>
  </si>
  <si>
    <t xml:space="preserve">Star Buyer          </t>
  </si>
  <si>
    <t xml:space="preserve">Controversial Miss  </t>
  </si>
  <si>
    <t xml:space="preserve">Alberts Melody      </t>
  </si>
  <si>
    <t xml:space="preserve">Aphrodotti          </t>
  </si>
  <si>
    <t xml:space="preserve">Dont Rush Ruby      </t>
  </si>
  <si>
    <t xml:space="preserve">Legal Zou           </t>
  </si>
  <si>
    <t xml:space="preserve">Smokin Soldier      </t>
  </si>
  <si>
    <t xml:space="preserve">Fever Tree          </t>
  </si>
  <si>
    <t xml:space="preserve">Alis Choice         </t>
  </si>
  <si>
    <t xml:space="preserve">Swagger             </t>
  </si>
  <si>
    <t xml:space="preserve">Tough James         </t>
  </si>
  <si>
    <t xml:space="preserve">Montalbano          </t>
  </si>
  <si>
    <t xml:space="preserve">Dash To The Bar     </t>
  </si>
  <si>
    <t xml:space="preserve">Shiny Rock          </t>
  </si>
  <si>
    <t xml:space="preserve">Tullaghan           </t>
  </si>
  <si>
    <t xml:space="preserve">Gateaux             </t>
  </si>
  <si>
    <t xml:space="preserve">Flying Gem          </t>
  </si>
  <si>
    <t xml:space="preserve">Ahadi Farasi        </t>
  </si>
  <si>
    <t xml:space="preserve">Garros              </t>
  </si>
  <si>
    <t xml:space="preserve">Cracking Dawn       </t>
  </si>
  <si>
    <t xml:space="preserve">Submission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</si>
</sst>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176402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12454-4A5B-52AD-CAF6-D8AF43E2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51320" cy="109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24" sqref="F2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88671875" style="9" bestFit="1" customWidth="1"/>
    <col min="4" max="4" width="6.44140625" style="9" bestFit="1" customWidth="1"/>
    <col min="5" max="5" width="6.33203125" style="9" bestFit="1" customWidth="1"/>
    <col min="6" max="6" width="25.33203125" style="9" bestFit="1" customWidth="1"/>
    <col min="7" max="7" width="13.109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13</v>
      </c>
      <c r="B8" s="5">
        <v>0.69444444444444453</v>
      </c>
      <c r="C8" s="1" t="s">
        <v>19</v>
      </c>
      <c r="D8" s="1">
        <v>3</v>
      </c>
      <c r="E8" s="1">
        <v>7</v>
      </c>
      <c r="F8" s="1" t="s">
        <v>25</v>
      </c>
      <c r="G8" s="1">
        <v>64.45</v>
      </c>
      <c r="H8" s="1">
        <f>1+COUNTIFS(A:A,A8,G:G,"&gt;"&amp;G8)</f>
        <v>1</v>
      </c>
      <c r="I8" s="2">
        <f>AVERAGEIF(A:A,A8,G:G)</f>
        <v>50.991249999999994</v>
      </c>
      <c r="J8" s="2">
        <f t="shared" ref="J8:J19" si="0">G8-I8</f>
        <v>13.458750000000009</v>
      </c>
      <c r="K8" s="2">
        <f t="shared" ref="K8:K19" si="1">90+J8</f>
        <v>103.45875000000001</v>
      </c>
      <c r="L8" s="2">
        <f t="shared" ref="L8:L19" si="2">EXP(0.06*K8)</f>
        <v>496.47096379866224</v>
      </c>
      <c r="M8" s="2">
        <f>SUMIF(A:A,A8,L:L)</f>
        <v>2216.6104317496961</v>
      </c>
      <c r="N8" s="3">
        <f t="shared" ref="N8:N19" si="3">L8/M8</f>
        <v>0.2239775454845124</v>
      </c>
      <c r="O8" s="6">
        <f t="shared" ref="O8:O19" si="4">1/N8</f>
        <v>4.4647332742073829</v>
      </c>
      <c r="P8" s="3">
        <f t="shared" ref="P8:P19" si="5">IF(O8&gt;21,"",N8)</f>
        <v>0.2239775454845124</v>
      </c>
      <c r="Q8" s="3">
        <f>IF(ISNUMBER(P8),SUMIF(A:A,A8,P:P),"")</f>
        <v>0.93166042749790534</v>
      </c>
      <c r="R8" s="3">
        <f t="shared" ref="R8:R19" si="6">IFERROR(P8*(1/Q8),"")</f>
        <v>0.24040684660830031</v>
      </c>
      <c r="S8" s="7">
        <f t="shared" ref="S8:S19" si="7">IFERROR(1/R8,"")</f>
        <v>4.1596153109121721</v>
      </c>
    </row>
    <row r="9" spans="1:19" x14ac:dyDescent="0.3">
      <c r="A9" s="1">
        <v>13</v>
      </c>
      <c r="B9" s="5">
        <v>0.69444444444444453</v>
      </c>
      <c r="C9" s="1" t="s">
        <v>19</v>
      </c>
      <c r="D9" s="1">
        <v>3</v>
      </c>
      <c r="E9" s="1">
        <v>6</v>
      </c>
      <c r="F9" s="1" t="s">
        <v>24</v>
      </c>
      <c r="G9" s="1">
        <v>63.96</v>
      </c>
      <c r="H9" s="1">
        <f>1+COUNTIFS(A:A,A9,G:G,"&gt;"&amp;G9)</f>
        <v>2</v>
      </c>
      <c r="I9" s="2">
        <f>AVERAGEIF(A:A,A9,G:G)</f>
        <v>50.991249999999994</v>
      </c>
      <c r="J9" s="2">
        <f t="shared" si="0"/>
        <v>12.968750000000007</v>
      </c>
      <c r="K9" s="2">
        <f t="shared" si="1"/>
        <v>102.96875</v>
      </c>
      <c r="L9" s="2">
        <f t="shared" si="2"/>
        <v>482.08719491354009</v>
      </c>
      <c r="M9" s="2">
        <f>SUMIF(A:A,A9,L:L)</f>
        <v>2216.6104317496961</v>
      </c>
      <c r="N9" s="3">
        <f t="shared" si="3"/>
        <v>0.21748846256804871</v>
      </c>
      <c r="O9" s="6">
        <f t="shared" si="4"/>
        <v>4.5979450504741868</v>
      </c>
      <c r="P9" s="3">
        <f t="shared" si="5"/>
        <v>0.21748846256804871</v>
      </c>
      <c r="Q9" s="3">
        <f>IF(ISNUMBER(P9),SUMIF(A:A,A9,P:P),"")</f>
        <v>0.93166042749790534</v>
      </c>
      <c r="R9" s="3">
        <f t="shared" si="6"/>
        <v>0.23344177357853668</v>
      </c>
      <c r="S9" s="7">
        <f t="shared" si="7"/>
        <v>4.2837234513366589</v>
      </c>
    </row>
    <row r="10" spans="1:19" x14ac:dyDescent="0.3">
      <c r="A10" s="1">
        <v>13</v>
      </c>
      <c r="B10" s="5">
        <v>0.69444444444444453</v>
      </c>
      <c r="C10" s="1" t="s">
        <v>19</v>
      </c>
      <c r="D10" s="1">
        <v>3</v>
      </c>
      <c r="E10" s="1">
        <v>8</v>
      </c>
      <c r="F10" s="1" t="s">
        <v>26</v>
      </c>
      <c r="G10" s="1">
        <v>58.55</v>
      </c>
      <c r="H10" s="1">
        <f>1+COUNTIFS(A:A,A10,G:G,"&gt;"&amp;G10)</f>
        <v>3</v>
      </c>
      <c r="I10" s="2">
        <f>AVERAGEIF(A:A,A10,G:G)</f>
        <v>50.991249999999994</v>
      </c>
      <c r="J10" s="2">
        <f t="shared" si="0"/>
        <v>7.5587500000000034</v>
      </c>
      <c r="K10" s="2">
        <f t="shared" si="1"/>
        <v>97.558750000000003</v>
      </c>
      <c r="L10" s="2">
        <f t="shared" si="2"/>
        <v>348.46054150908708</v>
      </c>
      <c r="M10" s="2">
        <f>SUMIF(A:A,A10,L:L)</f>
        <v>2216.6104317496961</v>
      </c>
      <c r="N10" s="3">
        <f t="shared" si="3"/>
        <v>0.15720423242528342</v>
      </c>
      <c r="O10" s="6">
        <f t="shared" si="4"/>
        <v>6.3611518886763019</v>
      </c>
      <c r="P10" s="3">
        <f t="shared" si="5"/>
        <v>0.15720423242528342</v>
      </c>
      <c r="Q10" s="3">
        <f>IF(ISNUMBER(P10),SUMIF(A:A,A10,P:P),"")</f>
        <v>0.93166042749790534</v>
      </c>
      <c r="R10" s="3">
        <f t="shared" si="6"/>
        <v>0.16873554761521398</v>
      </c>
      <c r="S10" s="7">
        <f t="shared" si="7"/>
        <v>5.9264334879832719</v>
      </c>
    </row>
    <row r="11" spans="1:19" x14ac:dyDescent="0.3">
      <c r="A11" s="1">
        <v>13</v>
      </c>
      <c r="B11" s="5">
        <v>0.69444444444444453</v>
      </c>
      <c r="C11" s="1" t="s">
        <v>19</v>
      </c>
      <c r="D11" s="1">
        <v>3</v>
      </c>
      <c r="E11" s="1">
        <v>1</v>
      </c>
      <c r="F11" s="1" t="s">
        <v>20</v>
      </c>
      <c r="G11" s="1">
        <v>56.75</v>
      </c>
      <c r="H11" s="1">
        <f>1+COUNTIFS(A:A,A11,G:G,"&gt;"&amp;G11)</f>
        <v>4</v>
      </c>
      <c r="I11" s="2">
        <f>AVERAGEIF(A:A,A11,G:G)</f>
        <v>50.991249999999994</v>
      </c>
      <c r="J11" s="2">
        <f t="shared" si="0"/>
        <v>5.7587500000000063</v>
      </c>
      <c r="K11" s="2">
        <f t="shared" si="1"/>
        <v>95.758750000000006</v>
      </c>
      <c r="L11" s="2">
        <f t="shared" si="2"/>
        <v>312.78779832564942</v>
      </c>
      <c r="M11" s="2">
        <f>SUMIF(A:A,A11,L:L)</f>
        <v>2216.6104317496961</v>
      </c>
      <c r="N11" s="3">
        <f t="shared" si="3"/>
        <v>0.1411108573005985</v>
      </c>
      <c r="O11" s="6">
        <f t="shared" si="4"/>
        <v>7.0866269196407092</v>
      </c>
      <c r="P11" s="3">
        <f t="shared" si="5"/>
        <v>0.1411108573005985</v>
      </c>
      <c r="Q11" s="3">
        <f>IF(ISNUMBER(P11),SUMIF(A:A,A11,P:P),"")</f>
        <v>0.93166042749790534</v>
      </c>
      <c r="R11" s="3">
        <f t="shared" si="6"/>
        <v>0.15146168403821764</v>
      </c>
      <c r="S11" s="7">
        <f t="shared" si="7"/>
        <v>6.6023298654706268</v>
      </c>
    </row>
    <row r="12" spans="1:19" x14ac:dyDescent="0.3">
      <c r="A12" s="1">
        <v>13</v>
      </c>
      <c r="B12" s="5">
        <v>0.69444444444444453</v>
      </c>
      <c r="C12" s="1" t="s">
        <v>19</v>
      </c>
      <c r="D12" s="1">
        <v>3</v>
      </c>
      <c r="E12" s="1">
        <v>3</v>
      </c>
      <c r="F12" s="1" t="s">
        <v>22</v>
      </c>
      <c r="G12" s="1">
        <v>55.72</v>
      </c>
      <c r="H12" s="1">
        <f>1+COUNTIFS(A:A,A12,G:G,"&gt;"&amp;G12)</f>
        <v>5</v>
      </c>
      <c r="I12" s="2">
        <f>AVERAGEIF(A:A,A12,G:G)</f>
        <v>50.991249999999994</v>
      </c>
      <c r="J12" s="2">
        <f t="shared" si="0"/>
        <v>4.7287500000000051</v>
      </c>
      <c r="K12" s="2">
        <f t="shared" si="1"/>
        <v>94.728750000000005</v>
      </c>
      <c r="L12" s="2">
        <f t="shared" si="2"/>
        <v>294.04270150317899</v>
      </c>
      <c r="M12" s="2">
        <f>SUMIF(A:A,A12,L:L)</f>
        <v>2216.6104317496961</v>
      </c>
      <c r="N12" s="3">
        <f t="shared" si="3"/>
        <v>0.13265420810596584</v>
      </c>
      <c r="O12" s="6">
        <f t="shared" si="4"/>
        <v>7.5383963635830344</v>
      </c>
      <c r="P12" s="3">
        <f t="shared" si="5"/>
        <v>0.13265420810596584</v>
      </c>
      <c r="Q12" s="3">
        <f>IF(ISNUMBER(P12),SUMIF(A:A,A12,P:P),"")</f>
        <v>0.93166042749790534</v>
      </c>
      <c r="R12" s="3">
        <f t="shared" si="6"/>
        <v>0.14238471892836094</v>
      </c>
      <c r="S12" s="7">
        <f t="shared" si="7"/>
        <v>7.0232255787444249</v>
      </c>
    </row>
    <row r="13" spans="1:19" x14ac:dyDescent="0.3">
      <c r="A13" s="1">
        <v>13</v>
      </c>
      <c r="B13" s="5">
        <v>0.69444444444444453</v>
      </c>
      <c r="C13" s="1" t="s">
        <v>19</v>
      </c>
      <c r="D13" s="1">
        <v>3</v>
      </c>
      <c r="E13" s="1">
        <v>9</v>
      </c>
      <c r="F13" s="1" t="s">
        <v>27</v>
      </c>
      <c r="G13" s="1">
        <v>42.28</v>
      </c>
      <c r="H13" s="1">
        <f>1+COUNTIFS(A:A,A13,G:G,"&gt;"&amp;G13)</f>
        <v>6</v>
      </c>
      <c r="I13" s="2">
        <f>AVERAGEIF(A:A,A13,G:G)</f>
        <v>50.991249999999994</v>
      </c>
      <c r="J13" s="2">
        <f t="shared" si="0"/>
        <v>-8.7112499999999926</v>
      </c>
      <c r="K13" s="2">
        <f t="shared" si="1"/>
        <v>81.288750000000007</v>
      </c>
      <c r="L13" s="2">
        <f t="shared" si="2"/>
        <v>131.27902239012064</v>
      </c>
      <c r="M13" s="2">
        <f>SUMIF(A:A,A13,L:L)</f>
        <v>2216.6104317496961</v>
      </c>
      <c r="N13" s="3">
        <f t="shared" si="3"/>
        <v>5.9225121613496461E-2</v>
      </c>
      <c r="O13" s="6">
        <f t="shared" si="4"/>
        <v>16.884726831394399</v>
      </c>
      <c r="P13" s="3">
        <f t="shared" si="5"/>
        <v>5.9225121613496461E-2</v>
      </c>
      <c r="Q13" s="3">
        <f>IF(ISNUMBER(P13),SUMIF(A:A,A13,P:P),"")</f>
        <v>0.93166042749790534</v>
      </c>
      <c r="R13" s="3">
        <f t="shared" si="6"/>
        <v>6.3569429231370475E-2</v>
      </c>
      <c r="S13" s="7">
        <f t="shared" si="7"/>
        <v>15.730831817922258</v>
      </c>
    </row>
    <row r="14" spans="1:19" x14ac:dyDescent="0.3">
      <c r="A14" s="1">
        <v>13</v>
      </c>
      <c r="B14" s="5">
        <v>0.69444444444444453</v>
      </c>
      <c r="C14" s="1" t="s">
        <v>19</v>
      </c>
      <c r="D14" s="1">
        <v>3</v>
      </c>
      <c r="E14" s="1">
        <v>2</v>
      </c>
      <c r="F14" s="1" t="s">
        <v>21</v>
      </c>
      <c r="G14" s="1">
        <v>33.44</v>
      </c>
      <c r="H14" s="1">
        <f>1+COUNTIFS(A:A,A14,G:G,"&gt;"&amp;G14)</f>
        <v>7</v>
      </c>
      <c r="I14" s="2">
        <f>AVERAGEIF(A:A,A14,G:G)</f>
        <v>50.991249999999994</v>
      </c>
      <c r="J14" s="2">
        <f t="shared" si="0"/>
        <v>-17.551249999999996</v>
      </c>
      <c r="K14" s="2">
        <f t="shared" si="1"/>
        <v>72.448750000000004</v>
      </c>
      <c r="L14" s="2">
        <f t="shared" si="2"/>
        <v>77.240582580238382</v>
      </c>
      <c r="M14" s="2">
        <f>SUMIF(A:A,A14,L:L)</f>
        <v>2216.6104317496961</v>
      </c>
      <c r="N14" s="3">
        <f t="shared" si="3"/>
        <v>3.4846259619588642E-2</v>
      </c>
      <c r="O14" s="6">
        <f t="shared" si="4"/>
        <v>28.697484634415549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13</v>
      </c>
      <c r="B15" s="5">
        <v>0.69444444444444453</v>
      </c>
      <c r="C15" s="1" t="s">
        <v>19</v>
      </c>
      <c r="D15" s="1">
        <v>3</v>
      </c>
      <c r="E15" s="1">
        <v>5</v>
      </c>
      <c r="F15" s="1" t="s">
        <v>23</v>
      </c>
      <c r="G15" s="1">
        <v>32.78</v>
      </c>
      <c r="H15" s="1">
        <f>1+COUNTIFS(A:A,A15,G:G,"&gt;"&amp;G15)</f>
        <v>8</v>
      </c>
      <c r="I15" s="2">
        <f>AVERAGEIF(A:A,A15,G:G)</f>
        <v>50.991249999999994</v>
      </c>
      <c r="J15" s="2">
        <f t="shared" si="0"/>
        <v>-18.211249999999993</v>
      </c>
      <c r="K15" s="2">
        <f t="shared" si="1"/>
        <v>71.788750000000007</v>
      </c>
      <c r="L15" s="2">
        <f t="shared" si="2"/>
        <v>74.241626729219377</v>
      </c>
      <c r="M15" s="2">
        <f>SUMIF(A:A,A15,L:L)</f>
        <v>2216.6104317496961</v>
      </c>
      <c r="N15" s="3">
        <f t="shared" si="3"/>
        <v>3.3493312882506045E-2</v>
      </c>
      <c r="O15" s="6">
        <f t="shared" si="4"/>
        <v>29.856706128413826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18</v>
      </c>
      <c r="B17" s="5">
        <v>0.74652777777777779</v>
      </c>
      <c r="C17" s="1" t="s">
        <v>19</v>
      </c>
      <c r="D17" s="1">
        <v>5</v>
      </c>
      <c r="E17" s="1">
        <v>3</v>
      </c>
      <c r="F17" s="1" t="s">
        <v>29</v>
      </c>
      <c r="G17" s="1">
        <v>76.84</v>
      </c>
      <c r="H17" s="1">
        <f>1+COUNTIFS(A:A,A17,G:G,"&gt;"&amp;G17)</f>
        <v>1</v>
      </c>
      <c r="I17" s="2">
        <f>AVERAGEIF(A:A,A17,G:G)</f>
        <v>51.894000000000005</v>
      </c>
      <c r="J17" s="2">
        <f t="shared" si="0"/>
        <v>24.945999999999998</v>
      </c>
      <c r="K17" s="2">
        <f t="shared" si="1"/>
        <v>114.946</v>
      </c>
      <c r="L17" s="2">
        <f t="shared" si="2"/>
        <v>989.06494815763403</v>
      </c>
      <c r="M17" s="2">
        <f>SUMIF(A:A,A17,L:L)</f>
        <v>3018.7191678568111</v>
      </c>
      <c r="N17" s="3">
        <f t="shared" si="3"/>
        <v>0.32764390894295636</v>
      </c>
      <c r="O17" s="6">
        <f t="shared" si="4"/>
        <v>3.0520939736868495</v>
      </c>
      <c r="P17" s="3">
        <f t="shared" si="5"/>
        <v>0.32764390894295636</v>
      </c>
      <c r="Q17" s="3">
        <f>IF(ISNUMBER(P17),SUMIF(A:A,A17,P:P),"")</f>
        <v>0.90671818452785002</v>
      </c>
      <c r="R17" s="3">
        <f t="shared" si="6"/>
        <v>0.36135142598200831</v>
      </c>
      <c r="S17" s="7">
        <f t="shared" si="7"/>
        <v>2.7673891068297318</v>
      </c>
    </row>
    <row r="18" spans="1:19" x14ac:dyDescent="0.3">
      <c r="A18" s="1">
        <v>18</v>
      </c>
      <c r="B18" s="5">
        <v>0.74652777777777779</v>
      </c>
      <c r="C18" s="1" t="s">
        <v>19</v>
      </c>
      <c r="D18" s="1">
        <v>5</v>
      </c>
      <c r="E18" s="1">
        <v>2</v>
      </c>
      <c r="F18" s="1" t="s">
        <v>28</v>
      </c>
      <c r="G18" s="1">
        <v>63.28</v>
      </c>
      <c r="H18" s="1">
        <f>1+COUNTIFS(A:A,A18,G:G,"&gt;"&amp;G18)</f>
        <v>2</v>
      </c>
      <c r="I18" s="2">
        <f>AVERAGEIF(A:A,A18,G:G)</f>
        <v>51.894000000000005</v>
      </c>
      <c r="J18" s="2">
        <f t="shared" si="0"/>
        <v>11.385999999999996</v>
      </c>
      <c r="K18" s="2">
        <f t="shared" si="1"/>
        <v>101.386</v>
      </c>
      <c r="L18" s="2">
        <f t="shared" si="2"/>
        <v>438.41239127325423</v>
      </c>
      <c r="M18" s="2">
        <f>SUMIF(A:A,A18,L:L)</f>
        <v>3018.7191678568111</v>
      </c>
      <c r="N18" s="3">
        <f t="shared" si="3"/>
        <v>0.14523126097367722</v>
      </c>
      <c r="O18" s="6">
        <f t="shared" si="4"/>
        <v>6.8855699062011677</v>
      </c>
      <c r="P18" s="3">
        <f t="shared" si="5"/>
        <v>0.14523126097367722</v>
      </c>
      <c r="Q18" s="3">
        <f>IF(ISNUMBER(P18),SUMIF(A:A,A18,P:P),"")</f>
        <v>0.90671818452785002</v>
      </c>
      <c r="R18" s="3">
        <f t="shared" si="6"/>
        <v>0.16017243665329448</v>
      </c>
      <c r="S18" s="7">
        <f t="shared" si="7"/>
        <v>6.243271444790321</v>
      </c>
    </row>
    <row r="19" spans="1:19" x14ac:dyDescent="0.3">
      <c r="A19" s="1">
        <v>18</v>
      </c>
      <c r="B19" s="5">
        <v>0.74652777777777779</v>
      </c>
      <c r="C19" s="1" t="s">
        <v>19</v>
      </c>
      <c r="D19" s="1">
        <v>5</v>
      </c>
      <c r="E19" s="1">
        <v>8</v>
      </c>
      <c r="F19" s="1" t="s">
        <v>33</v>
      </c>
      <c r="G19" s="1">
        <v>62.4</v>
      </c>
      <c r="H19" s="1">
        <f>1+COUNTIFS(A:A,A19,G:G,"&gt;"&amp;G19)</f>
        <v>3</v>
      </c>
      <c r="I19" s="2">
        <f>AVERAGEIF(A:A,A19,G:G)</f>
        <v>51.894000000000005</v>
      </c>
      <c r="J19" s="2">
        <f t="shared" si="0"/>
        <v>10.505999999999993</v>
      </c>
      <c r="K19" s="2">
        <f t="shared" si="1"/>
        <v>100.506</v>
      </c>
      <c r="L19" s="2">
        <f t="shared" si="2"/>
        <v>415.86471373413025</v>
      </c>
      <c r="M19" s="2">
        <f>SUMIF(A:A,A19,L:L)</f>
        <v>3018.7191678568111</v>
      </c>
      <c r="N19" s="3">
        <f t="shared" si="3"/>
        <v>0.13776197473492713</v>
      </c>
      <c r="O19" s="6">
        <f t="shared" si="4"/>
        <v>7.2588971080309843</v>
      </c>
      <c r="P19" s="3">
        <f t="shared" si="5"/>
        <v>0.13776197473492713</v>
      </c>
      <c r="Q19" s="3">
        <f>IF(ISNUMBER(P19),SUMIF(A:A,A19,P:P),"")</f>
        <v>0.90671818452785002</v>
      </c>
      <c r="R19" s="3">
        <f t="shared" si="6"/>
        <v>0.1519347213783554</v>
      </c>
      <c r="S19" s="7">
        <f t="shared" si="7"/>
        <v>6.5817740074683142</v>
      </c>
    </row>
    <row r="20" spans="1:19" x14ac:dyDescent="0.3">
      <c r="A20" s="1">
        <v>18</v>
      </c>
      <c r="B20" s="5">
        <v>0.74652777777777779</v>
      </c>
      <c r="C20" s="1" t="s">
        <v>19</v>
      </c>
      <c r="D20" s="1">
        <v>5</v>
      </c>
      <c r="E20" s="1">
        <v>5</v>
      </c>
      <c r="F20" s="1" t="s">
        <v>30</v>
      </c>
      <c r="G20" s="1">
        <v>60.22</v>
      </c>
      <c r="H20" s="1">
        <f>1+COUNTIFS(A:A,A20,G:G,"&gt;"&amp;G20)</f>
        <v>4</v>
      </c>
      <c r="I20" s="2">
        <f>AVERAGEIF(A:A,A20,G:G)</f>
        <v>51.894000000000005</v>
      </c>
      <c r="J20" s="2">
        <f t="shared" ref="J20:J46" si="8">G20-I20</f>
        <v>8.3259999999999934</v>
      </c>
      <c r="K20" s="2">
        <f t="shared" ref="K20:K46" si="9">90+J20</f>
        <v>98.325999999999993</v>
      </c>
      <c r="L20" s="2">
        <f t="shared" ref="L20:L46" si="10">EXP(0.06*K20)</f>
        <v>364.87688670991264</v>
      </c>
      <c r="M20" s="2">
        <f>SUMIF(A:A,A20,L:L)</f>
        <v>3018.7191678568111</v>
      </c>
      <c r="N20" s="3">
        <f t="shared" ref="N20:N46" si="11">L20/M20</f>
        <v>0.12087142474036859</v>
      </c>
      <c r="O20" s="6">
        <f t="shared" ref="O20:O46" si="12">1/N20</f>
        <v>8.2732540147350502</v>
      </c>
      <c r="P20" s="3">
        <f t="shared" ref="P20:P46" si="13">IF(O20&gt;21,"",N20)</f>
        <v>0.12087142474036859</v>
      </c>
      <c r="Q20" s="3">
        <f>IF(ISNUMBER(P20),SUMIF(A:A,A20,P:P),"")</f>
        <v>0.90671818452785002</v>
      </c>
      <c r="R20" s="3">
        <f t="shared" ref="R20:R46" si="14">IFERROR(P20*(1/Q20),"")</f>
        <v>0.13330649677364664</v>
      </c>
      <c r="S20" s="7">
        <f t="shared" ref="S20:S46" si="15">IFERROR(1/R20,"")</f>
        <v>7.5015098603783121</v>
      </c>
    </row>
    <row r="21" spans="1:19" x14ac:dyDescent="0.3">
      <c r="A21" s="1">
        <v>18</v>
      </c>
      <c r="B21" s="5">
        <v>0.74652777777777779</v>
      </c>
      <c r="C21" s="1" t="s">
        <v>19</v>
      </c>
      <c r="D21" s="1">
        <v>5</v>
      </c>
      <c r="E21" s="1">
        <v>10</v>
      </c>
      <c r="F21" s="1" t="s">
        <v>35</v>
      </c>
      <c r="G21" s="1">
        <v>50.58</v>
      </c>
      <c r="H21" s="1">
        <f>1+COUNTIFS(A:A,A21,G:G,"&gt;"&amp;G21)</f>
        <v>5</v>
      </c>
      <c r="I21" s="2">
        <f>AVERAGEIF(A:A,A21,G:G)</f>
        <v>51.894000000000005</v>
      </c>
      <c r="J21" s="2">
        <f t="shared" si="8"/>
        <v>-1.3140000000000072</v>
      </c>
      <c r="K21" s="2">
        <f t="shared" si="9"/>
        <v>88.685999999999993</v>
      </c>
      <c r="L21" s="2">
        <f t="shared" si="10"/>
        <v>204.62110485874121</v>
      </c>
      <c r="M21" s="2">
        <f>SUMIF(A:A,A21,L:L)</f>
        <v>3018.7191678568111</v>
      </c>
      <c r="N21" s="3">
        <f t="shared" si="11"/>
        <v>6.7784081088939213E-2</v>
      </c>
      <c r="O21" s="6">
        <f t="shared" si="12"/>
        <v>14.752726361930083</v>
      </c>
      <c r="P21" s="3">
        <f t="shared" si="13"/>
        <v>6.7784081088939213E-2</v>
      </c>
      <c r="Q21" s="3">
        <f>IF(ISNUMBER(P21),SUMIF(A:A,A21,P:P),"")</f>
        <v>0.90671818452785002</v>
      </c>
      <c r="R21" s="3">
        <f t="shared" si="14"/>
        <v>7.4757606327522833E-2</v>
      </c>
      <c r="S21" s="7">
        <f t="shared" si="15"/>
        <v>13.376565263725398</v>
      </c>
    </row>
    <row r="22" spans="1:19" x14ac:dyDescent="0.3">
      <c r="A22" s="1">
        <v>18</v>
      </c>
      <c r="B22" s="5">
        <v>0.74652777777777779</v>
      </c>
      <c r="C22" s="1" t="s">
        <v>19</v>
      </c>
      <c r="D22" s="1">
        <v>5</v>
      </c>
      <c r="E22" s="1">
        <v>7</v>
      </c>
      <c r="F22" s="1" t="s">
        <v>32</v>
      </c>
      <c r="G22" s="1">
        <v>47.18</v>
      </c>
      <c r="H22" s="1">
        <f>1+COUNTIFS(A:A,A22,G:G,"&gt;"&amp;G22)</f>
        <v>6</v>
      </c>
      <c r="I22" s="2">
        <f>AVERAGEIF(A:A,A22,G:G)</f>
        <v>51.894000000000005</v>
      </c>
      <c r="J22" s="2">
        <f t="shared" si="8"/>
        <v>-4.7140000000000057</v>
      </c>
      <c r="K22" s="2">
        <f t="shared" si="9"/>
        <v>85.286000000000001</v>
      </c>
      <c r="L22" s="2">
        <f t="shared" si="10"/>
        <v>166.86081136307297</v>
      </c>
      <c r="M22" s="2">
        <f>SUMIF(A:A,A22,L:L)</f>
        <v>3018.7191678568111</v>
      </c>
      <c r="N22" s="3">
        <f t="shared" si="11"/>
        <v>5.5275367493538168E-2</v>
      </c>
      <c r="O22" s="6">
        <f t="shared" si="12"/>
        <v>18.091241096079596</v>
      </c>
      <c r="P22" s="3">
        <f t="shared" si="13"/>
        <v>5.5275367493538168E-2</v>
      </c>
      <c r="Q22" s="3">
        <f>IF(ISNUMBER(P22),SUMIF(A:A,A22,P:P),"")</f>
        <v>0.90671818452785002</v>
      </c>
      <c r="R22" s="3">
        <f t="shared" si="14"/>
        <v>6.0962014920128003E-2</v>
      </c>
      <c r="S22" s="7">
        <f t="shared" si="15"/>
        <v>16.403657282492922</v>
      </c>
    </row>
    <row r="23" spans="1:19" x14ac:dyDescent="0.3">
      <c r="A23" s="1">
        <v>18</v>
      </c>
      <c r="B23" s="5">
        <v>0.74652777777777779</v>
      </c>
      <c r="C23" s="1" t="s">
        <v>19</v>
      </c>
      <c r="D23" s="1">
        <v>5</v>
      </c>
      <c r="E23" s="1">
        <v>12</v>
      </c>
      <c r="F23" s="1" t="s">
        <v>37</v>
      </c>
      <c r="G23" s="1">
        <v>46.21</v>
      </c>
      <c r="H23" s="1">
        <f>1+COUNTIFS(A:A,A23,G:G,"&gt;"&amp;G23)</f>
        <v>7</v>
      </c>
      <c r="I23" s="2">
        <f>AVERAGEIF(A:A,A23,G:G)</f>
        <v>51.894000000000005</v>
      </c>
      <c r="J23" s="2">
        <f t="shared" si="8"/>
        <v>-5.6840000000000046</v>
      </c>
      <c r="K23" s="2">
        <f t="shared" si="9"/>
        <v>84.316000000000003</v>
      </c>
      <c r="L23" s="2">
        <f t="shared" si="10"/>
        <v>157.42670738180487</v>
      </c>
      <c r="M23" s="2">
        <f>SUMIF(A:A,A23,L:L)</f>
        <v>3018.7191678568111</v>
      </c>
      <c r="N23" s="3">
        <f t="shared" si="11"/>
        <v>5.2150166553443435E-2</v>
      </c>
      <c r="O23" s="6">
        <f t="shared" si="12"/>
        <v>19.175394175878633</v>
      </c>
      <c r="P23" s="3">
        <f t="shared" si="13"/>
        <v>5.2150166553443435E-2</v>
      </c>
      <c r="Q23" s="3">
        <f>IF(ISNUMBER(P23),SUMIF(A:A,A23,P:P),"")</f>
        <v>0.90671818452785002</v>
      </c>
      <c r="R23" s="3">
        <f t="shared" si="14"/>
        <v>5.7515297965044433E-2</v>
      </c>
      <c r="S23" s="7">
        <f t="shared" si="15"/>
        <v>17.386678594758585</v>
      </c>
    </row>
    <row r="24" spans="1:19" x14ac:dyDescent="0.3">
      <c r="A24" s="1">
        <v>18</v>
      </c>
      <c r="B24" s="5">
        <v>0.74652777777777779</v>
      </c>
      <c r="C24" s="1" t="s">
        <v>19</v>
      </c>
      <c r="D24" s="1">
        <v>5</v>
      </c>
      <c r="E24" s="1">
        <v>9</v>
      </c>
      <c r="F24" s="1" t="s">
        <v>34</v>
      </c>
      <c r="G24" s="1">
        <v>40.35</v>
      </c>
      <c r="H24" s="1">
        <f>1+COUNTIFS(A:A,A24,G:G,"&gt;"&amp;G24)</f>
        <v>8</v>
      </c>
      <c r="I24" s="2">
        <f>AVERAGEIF(A:A,A24,G:G)</f>
        <v>51.894000000000005</v>
      </c>
      <c r="J24" s="2">
        <f t="shared" si="8"/>
        <v>-11.544000000000004</v>
      </c>
      <c r="K24" s="2">
        <f t="shared" si="9"/>
        <v>78.455999999999989</v>
      </c>
      <c r="L24" s="2">
        <f t="shared" si="10"/>
        <v>110.75936885778435</v>
      </c>
      <c r="M24" s="2">
        <f>SUMIF(A:A,A24,L:L)</f>
        <v>3018.7191678568111</v>
      </c>
      <c r="N24" s="3">
        <f t="shared" si="11"/>
        <v>3.6690848899475395E-2</v>
      </c>
      <c r="O24" s="6">
        <f t="shared" si="12"/>
        <v>27.254752342737373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18</v>
      </c>
      <c r="B25" s="5">
        <v>0.74652777777777779</v>
      </c>
      <c r="C25" s="1" t="s">
        <v>19</v>
      </c>
      <c r="D25" s="1">
        <v>5</v>
      </c>
      <c r="E25" s="1">
        <v>6</v>
      </c>
      <c r="F25" s="1" t="s">
        <v>31</v>
      </c>
      <c r="G25" s="1">
        <v>37.57</v>
      </c>
      <c r="H25" s="1">
        <f>1+COUNTIFS(A:A,A25,G:G,"&gt;"&amp;G25)</f>
        <v>9</v>
      </c>
      <c r="I25" s="2">
        <f>AVERAGEIF(A:A,A25,G:G)</f>
        <v>51.894000000000005</v>
      </c>
      <c r="J25" s="2">
        <f t="shared" si="8"/>
        <v>-14.324000000000005</v>
      </c>
      <c r="K25" s="2">
        <f t="shared" si="9"/>
        <v>75.675999999999988</v>
      </c>
      <c r="L25" s="2">
        <f t="shared" si="10"/>
        <v>93.743281661000921</v>
      </c>
      <c r="M25" s="2">
        <f>SUMIF(A:A,A25,L:L)</f>
        <v>3018.7191678568111</v>
      </c>
      <c r="N25" s="3">
        <f t="shared" si="11"/>
        <v>3.1053992255780285E-2</v>
      </c>
      <c r="O25" s="6">
        <f t="shared" si="12"/>
        <v>32.201978791112225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18</v>
      </c>
      <c r="B26" s="5">
        <v>0.74652777777777779</v>
      </c>
      <c r="C26" s="1" t="s">
        <v>19</v>
      </c>
      <c r="D26" s="1">
        <v>5</v>
      </c>
      <c r="E26" s="1">
        <v>11</v>
      </c>
      <c r="F26" s="1" t="s">
        <v>36</v>
      </c>
      <c r="G26" s="1">
        <v>34.31</v>
      </c>
      <c r="H26" s="1">
        <f>1+COUNTIFS(A:A,A26,G:G,"&gt;"&amp;G26)</f>
        <v>10</v>
      </c>
      <c r="I26" s="2">
        <f>AVERAGEIF(A:A,A26,G:G)</f>
        <v>51.894000000000005</v>
      </c>
      <c r="J26" s="2">
        <f t="shared" si="8"/>
        <v>-17.584000000000003</v>
      </c>
      <c r="K26" s="2">
        <f t="shared" si="9"/>
        <v>72.415999999999997</v>
      </c>
      <c r="L26" s="2">
        <f t="shared" si="10"/>
        <v>77.088953859475723</v>
      </c>
      <c r="M26" s="2">
        <f>SUMIF(A:A,A26,L:L)</f>
        <v>3018.7191678568111</v>
      </c>
      <c r="N26" s="3">
        <f t="shared" si="11"/>
        <v>2.5536974316894237E-2</v>
      </c>
      <c r="O26" s="6">
        <f t="shared" si="12"/>
        <v>39.15890690849934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/>
      <c r="B27" s="5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3"/>
      <c r="O27" s="6"/>
      <c r="P27" s="3"/>
      <c r="Q27" s="3"/>
      <c r="R27" s="3"/>
      <c r="S27" s="7"/>
    </row>
    <row r="28" spans="1:19" x14ac:dyDescent="0.3">
      <c r="A28" s="1">
        <v>20</v>
      </c>
      <c r="B28" s="5">
        <v>0.77083333333333337</v>
      </c>
      <c r="C28" s="1" t="s">
        <v>19</v>
      </c>
      <c r="D28" s="1">
        <v>6</v>
      </c>
      <c r="E28" s="1">
        <v>1</v>
      </c>
      <c r="F28" s="1" t="s">
        <v>38</v>
      </c>
      <c r="G28" s="1">
        <v>74.239999999999995</v>
      </c>
      <c r="H28" s="1">
        <f>1+COUNTIFS(A:A,A28,G:G,"&gt;"&amp;G28)</f>
        <v>1</v>
      </c>
      <c r="I28" s="2">
        <f>AVERAGEIF(A:A,A28,G:G)</f>
        <v>47.831111111111106</v>
      </c>
      <c r="J28" s="2">
        <f t="shared" si="8"/>
        <v>26.408888888888889</v>
      </c>
      <c r="K28" s="2">
        <f t="shared" si="9"/>
        <v>116.4088888888889</v>
      </c>
      <c r="L28" s="2">
        <f t="shared" si="10"/>
        <v>1079.8023923526187</v>
      </c>
      <c r="M28" s="2">
        <f>SUMIF(A:A,A28,L:L)</f>
        <v>2814.8431925316322</v>
      </c>
      <c r="N28" s="3">
        <f t="shared" si="11"/>
        <v>0.38361014042187508</v>
      </c>
      <c r="O28" s="6">
        <f t="shared" si="12"/>
        <v>2.6068132581173438</v>
      </c>
      <c r="P28" s="3">
        <f t="shared" si="13"/>
        <v>0.38361014042187508</v>
      </c>
      <c r="Q28" s="3">
        <f>IF(ISNUMBER(P28),SUMIF(A:A,A28,P:P),"")</f>
        <v>0.85090270613864671</v>
      </c>
      <c r="R28" s="3">
        <f t="shared" si="14"/>
        <v>0.45082726574308174</v>
      </c>
      <c r="S28" s="7">
        <f t="shared" si="15"/>
        <v>2.2181444557301506</v>
      </c>
    </row>
    <row r="29" spans="1:19" x14ac:dyDescent="0.3">
      <c r="A29" s="1">
        <v>20</v>
      </c>
      <c r="B29" s="5">
        <v>0.77083333333333337</v>
      </c>
      <c r="C29" s="1" t="s">
        <v>19</v>
      </c>
      <c r="D29" s="1">
        <v>6</v>
      </c>
      <c r="E29" s="1">
        <v>5</v>
      </c>
      <c r="F29" s="1" t="s">
        <v>40</v>
      </c>
      <c r="G29" s="1">
        <v>59.17</v>
      </c>
      <c r="H29" s="1">
        <f>1+COUNTIFS(A:A,A29,G:G,"&gt;"&amp;G29)</f>
        <v>2</v>
      </c>
      <c r="I29" s="2">
        <f>AVERAGEIF(A:A,A29,G:G)</f>
        <v>47.831111111111106</v>
      </c>
      <c r="J29" s="2">
        <f t="shared" si="8"/>
        <v>11.338888888888896</v>
      </c>
      <c r="K29" s="2">
        <f t="shared" si="9"/>
        <v>101.3388888888889</v>
      </c>
      <c r="L29" s="2">
        <f t="shared" si="10"/>
        <v>437.17489539872872</v>
      </c>
      <c r="M29" s="2">
        <f>SUMIF(A:A,A29,L:L)</f>
        <v>2814.8431925316322</v>
      </c>
      <c r="N29" s="3">
        <f t="shared" si="11"/>
        <v>0.15531056811926333</v>
      </c>
      <c r="O29" s="6">
        <f t="shared" si="12"/>
        <v>6.4387118797485678</v>
      </c>
      <c r="P29" s="3">
        <f t="shared" si="13"/>
        <v>0.15531056811926333</v>
      </c>
      <c r="Q29" s="3">
        <f>IF(ISNUMBER(P29),SUMIF(A:A,A29,P:P),"")</f>
        <v>0.85090270613864671</v>
      </c>
      <c r="R29" s="3">
        <f t="shared" si="14"/>
        <v>0.18252447312578754</v>
      </c>
      <c r="S29" s="7">
        <f t="shared" si="15"/>
        <v>5.47871736252511</v>
      </c>
    </row>
    <row r="30" spans="1:19" x14ac:dyDescent="0.3">
      <c r="A30" s="1">
        <v>20</v>
      </c>
      <c r="B30" s="5">
        <v>0.77083333333333337</v>
      </c>
      <c r="C30" s="1" t="s">
        <v>19</v>
      </c>
      <c r="D30" s="1">
        <v>6</v>
      </c>
      <c r="E30" s="1">
        <v>6</v>
      </c>
      <c r="F30" s="1" t="s">
        <v>41</v>
      </c>
      <c r="G30" s="1">
        <v>55.69</v>
      </c>
      <c r="H30" s="1">
        <f>1+COUNTIFS(A:A,A30,G:G,"&gt;"&amp;G30)</f>
        <v>3</v>
      </c>
      <c r="I30" s="2">
        <f>AVERAGEIF(A:A,A30,G:G)</f>
        <v>47.831111111111106</v>
      </c>
      <c r="J30" s="2">
        <f t="shared" si="8"/>
        <v>7.8588888888888917</v>
      </c>
      <c r="K30" s="2">
        <f t="shared" si="9"/>
        <v>97.858888888888885</v>
      </c>
      <c r="L30" s="2">
        <f t="shared" si="10"/>
        <v>354.79257868979431</v>
      </c>
      <c r="M30" s="2">
        <f>SUMIF(A:A,A30,L:L)</f>
        <v>2814.8431925316322</v>
      </c>
      <c r="N30" s="3">
        <f t="shared" si="11"/>
        <v>0.1260434611885782</v>
      </c>
      <c r="O30" s="6">
        <f t="shared" si="12"/>
        <v>7.9337713402194154</v>
      </c>
      <c r="P30" s="3">
        <f t="shared" si="13"/>
        <v>0.1260434611885782</v>
      </c>
      <c r="Q30" s="3">
        <f>IF(ISNUMBER(P30),SUMIF(A:A,A30,P:P),"")</f>
        <v>0.85090270613864671</v>
      </c>
      <c r="R30" s="3">
        <f t="shared" si="14"/>
        <v>0.14812911074235152</v>
      </c>
      <c r="S30" s="7">
        <f t="shared" si="15"/>
        <v>6.7508675032779397</v>
      </c>
    </row>
    <row r="31" spans="1:19" x14ac:dyDescent="0.3">
      <c r="A31" s="1">
        <v>20</v>
      </c>
      <c r="B31" s="5">
        <v>0.77083333333333337</v>
      </c>
      <c r="C31" s="1" t="s">
        <v>19</v>
      </c>
      <c r="D31" s="1">
        <v>6</v>
      </c>
      <c r="E31" s="1">
        <v>9</v>
      </c>
      <c r="F31" s="1" t="s">
        <v>44</v>
      </c>
      <c r="G31" s="1">
        <v>53.91</v>
      </c>
      <c r="H31" s="1">
        <f>1+COUNTIFS(A:A,A31,G:G,"&gt;"&amp;G31)</f>
        <v>4</v>
      </c>
      <c r="I31" s="2">
        <f>AVERAGEIF(A:A,A31,G:G)</f>
        <v>47.831111111111106</v>
      </c>
      <c r="J31" s="2">
        <f t="shared" si="8"/>
        <v>6.0788888888888906</v>
      </c>
      <c r="K31" s="2">
        <f t="shared" si="9"/>
        <v>96.078888888888883</v>
      </c>
      <c r="L31" s="2">
        <f t="shared" si="10"/>
        <v>318.85400496355118</v>
      </c>
      <c r="M31" s="2">
        <f>SUMIF(A:A,A31,L:L)</f>
        <v>2814.8431925316322</v>
      </c>
      <c r="N31" s="3">
        <f t="shared" si="11"/>
        <v>0.11327593871286953</v>
      </c>
      <c r="O31" s="6">
        <f t="shared" si="12"/>
        <v>8.828000115141732</v>
      </c>
      <c r="P31" s="3">
        <f t="shared" si="13"/>
        <v>0.11327593871286953</v>
      </c>
      <c r="Q31" s="3">
        <f>IF(ISNUMBER(P31),SUMIF(A:A,A31,P:P),"")</f>
        <v>0.85090270613864671</v>
      </c>
      <c r="R31" s="3">
        <f t="shared" si="14"/>
        <v>0.13312443114314443</v>
      </c>
      <c r="S31" s="7">
        <f t="shared" si="15"/>
        <v>7.5117691877663848</v>
      </c>
    </row>
    <row r="32" spans="1:19" x14ac:dyDescent="0.3">
      <c r="A32" s="1">
        <v>20</v>
      </c>
      <c r="B32" s="5">
        <v>0.77083333333333337</v>
      </c>
      <c r="C32" s="1" t="s">
        <v>19</v>
      </c>
      <c r="D32" s="1">
        <v>6</v>
      </c>
      <c r="E32" s="1">
        <v>4</v>
      </c>
      <c r="F32" s="1" t="s">
        <v>39</v>
      </c>
      <c r="G32" s="1">
        <v>46.51</v>
      </c>
      <c r="H32" s="1">
        <f>1+COUNTIFS(A:A,A32,G:G,"&gt;"&amp;G32)</f>
        <v>5</v>
      </c>
      <c r="I32" s="2">
        <f>AVERAGEIF(A:A,A32,G:G)</f>
        <v>47.831111111111106</v>
      </c>
      <c r="J32" s="2">
        <f t="shared" si="8"/>
        <v>-1.321111111111108</v>
      </c>
      <c r="K32" s="2">
        <f t="shared" si="9"/>
        <v>88.678888888888892</v>
      </c>
      <c r="L32" s="2">
        <f t="shared" si="10"/>
        <v>204.53381847642069</v>
      </c>
      <c r="M32" s="2">
        <f>SUMIF(A:A,A32,L:L)</f>
        <v>2814.8431925316322</v>
      </c>
      <c r="N32" s="3">
        <f t="shared" si="11"/>
        <v>7.2662597696060552E-2</v>
      </c>
      <c r="O32" s="6">
        <f t="shared" si="12"/>
        <v>13.762238506568224</v>
      </c>
      <c r="P32" s="3">
        <f t="shared" si="13"/>
        <v>7.2662597696060552E-2</v>
      </c>
      <c r="Q32" s="3">
        <f>IF(ISNUMBER(P32),SUMIF(A:A,A32,P:P),"")</f>
        <v>0.85090270613864671</v>
      </c>
      <c r="R32" s="3">
        <f t="shared" si="14"/>
        <v>8.5394719245634701E-2</v>
      </c>
      <c r="S32" s="7">
        <f t="shared" si="15"/>
        <v>11.71032598776439</v>
      </c>
    </row>
    <row r="33" spans="1:19" x14ac:dyDescent="0.3">
      <c r="A33" s="1">
        <v>20</v>
      </c>
      <c r="B33" s="5">
        <v>0.77083333333333337</v>
      </c>
      <c r="C33" s="1" t="s">
        <v>19</v>
      </c>
      <c r="D33" s="1">
        <v>6</v>
      </c>
      <c r="E33" s="1">
        <v>10</v>
      </c>
      <c r="F33" s="1" t="s">
        <v>45</v>
      </c>
      <c r="G33" s="1">
        <v>38.520000000000003</v>
      </c>
      <c r="H33" s="1">
        <f>1+COUNTIFS(A:A,A33,G:G,"&gt;"&amp;G33)</f>
        <v>6</v>
      </c>
      <c r="I33" s="2">
        <f>AVERAGEIF(A:A,A33,G:G)</f>
        <v>47.831111111111106</v>
      </c>
      <c r="J33" s="2">
        <f t="shared" si="8"/>
        <v>-9.3111111111111029</v>
      </c>
      <c r="K33" s="2">
        <f t="shared" si="9"/>
        <v>80.688888888888897</v>
      </c>
      <c r="L33" s="2">
        <f t="shared" si="10"/>
        <v>126.63808999960308</v>
      </c>
      <c r="M33" s="2">
        <f>SUMIF(A:A,A33,L:L)</f>
        <v>2814.8431925316322</v>
      </c>
      <c r="N33" s="3">
        <f t="shared" si="11"/>
        <v>4.4989394199861796E-2</v>
      </c>
      <c r="O33" s="6">
        <f t="shared" si="12"/>
        <v>22.227460889061536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>
        <v>20</v>
      </c>
      <c r="B34" s="5">
        <v>0.77083333333333337</v>
      </c>
      <c r="C34" s="1" t="s">
        <v>19</v>
      </c>
      <c r="D34" s="1">
        <v>6</v>
      </c>
      <c r="E34" s="1">
        <v>8</v>
      </c>
      <c r="F34" s="1" t="s">
        <v>43</v>
      </c>
      <c r="G34" s="1">
        <v>35.049999999999997</v>
      </c>
      <c r="H34" s="1">
        <f>1+COUNTIFS(A:A,A34,G:G,"&gt;"&amp;G34)</f>
        <v>7</v>
      </c>
      <c r="I34" s="2">
        <f>AVERAGEIF(A:A,A34,G:G)</f>
        <v>47.831111111111106</v>
      </c>
      <c r="J34" s="2">
        <f t="shared" si="8"/>
        <v>-12.781111111111109</v>
      </c>
      <c r="K34" s="2">
        <f t="shared" si="9"/>
        <v>77.218888888888898</v>
      </c>
      <c r="L34" s="2">
        <f t="shared" si="10"/>
        <v>102.83577860086453</v>
      </c>
      <c r="M34" s="2">
        <f>SUMIF(A:A,A34,L:L)</f>
        <v>2814.8431925316322</v>
      </c>
      <c r="N34" s="3">
        <f t="shared" si="11"/>
        <v>3.6533395136791054E-2</v>
      </c>
      <c r="O34" s="6">
        <f t="shared" si="12"/>
        <v>27.372216468130752</v>
      </c>
      <c r="P34" s="3" t="str">
        <f t="shared" si="13"/>
        <v/>
      </c>
      <c r="Q34" s="3" t="str">
        <f>IF(ISNUMBER(P34),SUMIF(A:A,A34,P:P),"")</f>
        <v/>
      </c>
      <c r="R34" s="3" t="str">
        <f t="shared" si="14"/>
        <v/>
      </c>
      <c r="S34" s="7" t="str">
        <f t="shared" si="15"/>
        <v/>
      </c>
    </row>
    <row r="35" spans="1:19" x14ac:dyDescent="0.3">
      <c r="A35" s="1">
        <v>20</v>
      </c>
      <c r="B35" s="5">
        <v>0.77083333333333337</v>
      </c>
      <c r="C35" s="1" t="s">
        <v>19</v>
      </c>
      <c r="D35" s="1">
        <v>6</v>
      </c>
      <c r="E35" s="1">
        <v>7</v>
      </c>
      <c r="F35" s="1" t="s">
        <v>42</v>
      </c>
      <c r="G35" s="1">
        <v>35.020000000000003</v>
      </c>
      <c r="H35" s="1">
        <f>1+COUNTIFS(A:A,A35,G:G,"&gt;"&amp;G35)</f>
        <v>8</v>
      </c>
      <c r="I35" s="2">
        <f>AVERAGEIF(A:A,A35,G:G)</f>
        <v>47.831111111111106</v>
      </c>
      <c r="J35" s="2">
        <f t="shared" si="8"/>
        <v>-12.811111111111103</v>
      </c>
      <c r="K35" s="2">
        <f t="shared" si="9"/>
        <v>77.188888888888897</v>
      </c>
      <c r="L35" s="2">
        <f t="shared" si="10"/>
        <v>102.65084069343295</v>
      </c>
      <c r="M35" s="2">
        <f>SUMIF(A:A,A35,L:L)</f>
        <v>2814.8431925316322</v>
      </c>
      <c r="N35" s="3">
        <f t="shared" si="11"/>
        <v>3.6467694174150488E-2</v>
      </c>
      <c r="O35" s="6">
        <f t="shared" si="12"/>
        <v>27.421530827381819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20</v>
      </c>
      <c r="B36" s="5">
        <v>0.77083333333333337</v>
      </c>
      <c r="C36" s="1" t="s">
        <v>19</v>
      </c>
      <c r="D36" s="1">
        <v>6</v>
      </c>
      <c r="E36" s="1">
        <v>11</v>
      </c>
      <c r="F36" s="1" t="s">
        <v>46</v>
      </c>
      <c r="G36" s="1">
        <v>32.369999999999997</v>
      </c>
      <c r="H36" s="1">
        <f>1+COUNTIFS(A:A,A36,G:G,"&gt;"&amp;G36)</f>
        <v>9</v>
      </c>
      <c r="I36" s="2">
        <f>AVERAGEIF(A:A,A36,G:G)</f>
        <v>47.831111111111106</v>
      </c>
      <c r="J36" s="2">
        <f t="shared" si="8"/>
        <v>-15.461111111111109</v>
      </c>
      <c r="K36" s="2">
        <f t="shared" si="9"/>
        <v>74.538888888888891</v>
      </c>
      <c r="L36" s="2">
        <f t="shared" si="10"/>
        <v>87.560793356618603</v>
      </c>
      <c r="M36" s="2">
        <f>SUMIF(A:A,A36,L:L)</f>
        <v>2814.8431925316322</v>
      </c>
      <c r="N36" s="3">
        <f t="shared" si="11"/>
        <v>3.110681035055015E-2</v>
      </c>
      <c r="O36" s="6">
        <f t="shared" si="12"/>
        <v>32.147301145014829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23</v>
      </c>
      <c r="B38" s="5">
        <v>0.79513888888888884</v>
      </c>
      <c r="C38" s="1" t="s">
        <v>19</v>
      </c>
      <c r="D38" s="1">
        <v>7</v>
      </c>
      <c r="E38" s="1">
        <v>1</v>
      </c>
      <c r="F38" s="1" t="s">
        <v>47</v>
      </c>
      <c r="G38" s="1">
        <v>72.569999999999993</v>
      </c>
      <c r="H38" s="1">
        <f>1+COUNTIFS(A:A,A38,G:G,"&gt;"&amp;G38)</f>
        <v>1</v>
      </c>
      <c r="I38" s="2">
        <f>AVERAGEIF(A:A,A38,G:G)</f>
        <v>48.642499999999991</v>
      </c>
      <c r="J38" s="2">
        <f t="shared" si="8"/>
        <v>23.927500000000002</v>
      </c>
      <c r="K38" s="2">
        <f t="shared" si="9"/>
        <v>113.92750000000001</v>
      </c>
      <c r="L38" s="2">
        <f t="shared" si="10"/>
        <v>930.43293562231281</v>
      </c>
      <c r="M38" s="2">
        <f>SUMIF(A:A,A38,L:L)</f>
        <v>3474.0694702419155</v>
      </c>
      <c r="N38" s="3">
        <f t="shared" si="11"/>
        <v>0.26782220205790025</v>
      </c>
      <c r="O38" s="6">
        <f t="shared" si="12"/>
        <v>3.7338203939634953</v>
      </c>
      <c r="P38" s="3">
        <f t="shared" si="13"/>
        <v>0.26782220205790025</v>
      </c>
      <c r="Q38" s="3">
        <f>IF(ISNUMBER(P38),SUMIF(A:A,A38,P:P),"")</f>
        <v>0.86457353186629493</v>
      </c>
      <c r="R38" s="3">
        <f t="shared" si="14"/>
        <v>0.30977376959455494</v>
      </c>
      <c r="S38" s="7">
        <f t="shared" si="15"/>
        <v>3.2281622853634202</v>
      </c>
    </row>
    <row r="39" spans="1:19" x14ac:dyDescent="0.3">
      <c r="A39" s="1">
        <v>23</v>
      </c>
      <c r="B39" s="5">
        <v>0.79513888888888884</v>
      </c>
      <c r="C39" s="1" t="s">
        <v>19</v>
      </c>
      <c r="D39" s="1">
        <v>7</v>
      </c>
      <c r="E39" s="1">
        <v>7</v>
      </c>
      <c r="F39" s="1" t="s">
        <v>52</v>
      </c>
      <c r="G39" s="1">
        <v>65.709999999999994</v>
      </c>
      <c r="H39" s="1">
        <f>1+COUNTIFS(A:A,A39,G:G,"&gt;"&amp;G39)</f>
        <v>2</v>
      </c>
      <c r="I39" s="2">
        <f>AVERAGEIF(A:A,A39,G:G)</f>
        <v>48.642499999999991</v>
      </c>
      <c r="J39" s="2">
        <f t="shared" si="8"/>
        <v>17.067500000000003</v>
      </c>
      <c r="K39" s="2">
        <f t="shared" si="9"/>
        <v>107.0675</v>
      </c>
      <c r="L39" s="2">
        <f t="shared" si="10"/>
        <v>616.49486913573878</v>
      </c>
      <c r="M39" s="2">
        <f>SUMIF(A:A,A39,L:L)</f>
        <v>3474.0694702419155</v>
      </c>
      <c r="N39" s="3">
        <f t="shared" si="11"/>
        <v>0.17745611433982331</v>
      </c>
      <c r="O39" s="6">
        <f t="shared" si="12"/>
        <v>5.635196080564624</v>
      </c>
      <c r="P39" s="3">
        <f t="shared" si="13"/>
        <v>0.17745611433982331</v>
      </c>
      <c r="Q39" s="3">
        <f>IF(ISNUMBER(P39),SUMIF(A:A,A39,P:P),"")</f>
        <v>0.86457353186629493</v>
      </c>
      <c r="R39" s="3">
        <f t="shared" si="14"/>
        <v>0.20525277237756873</v>
      </c>
      <c r="S39" s="7">
        <f t="shared" si="15"/>
        <v>4.8720413781328595</v>
      </c>
    </row>
    <row r="40" spans="1:19" x14ac:dyDescent="0.3">
      <c r="A40" s="1">
        <v>23</v>
      </c>
      <c r="B40" s="5">
        <v>0.79513888888888884</v>
      </c>
      <c r="C40" s="1" t="s">
        <v>19</v>
      </c>
      <c r="D40" s="1">
        <v>7</v>
      </c>
      <c r="E40" s="1">
        <v>2</v>
      </c>
      <c r="F40" s="1" t="s">
        <v>48</v>
      </c>
      <c r="G40" s="1">
        <v>55.13</v>
      </c>
      <c r="H40" s="1">
        <f>1+COUNTIFS(A:A,A40,G:G,"&gt;"&amp;G40)</f>
        <v>3</v>
      </c>
      <c r="I40" s="2">
        <f>AVERAGEIF(A:A,A40,G:G)</f>
        <v>48.642499999999991</v>
      </c>
      <c r="J40" s="2">
        <f t="shared" si="8"/>
        <v>6.4875000000000114</v>
      </c>
      <c r="K40" s="2">
        <f t="shared" si="9"/>
        <v>96.487500000000011</v>
      </c>
      <c r="L40" s="2">
        <f t="shared" si="10"/>
        <v>326.76785655711365</v>
      </c>
      <c r="M40" s="2">
        <f>SUMIF(A:A,A40,L:L)</f>
        <v>3474.0694702419155</v>
      </c>
      <c r="N40" s="3">
        <f t="shared" si="11"/>
        <v>9.405910254706544E-2</v>
      </c>
      <c r="O40" s="6">
        <f t="shared" si="12"/>
        <v>10.631613240192447</v>
      </c>
      <c r="P40" s="3">
        <f t="shared" si="13"/>
        <v>9.405910254706544E-2</v>
      </c>
      <c r="Q40" s="3">
        <f>IF(ISNUMBER(P40),SUMIF(A:A,A40,P:P),"")</f>
        <v>0.86457353186629493</v>
      </c>
      <c r="R40" s="3">
        <f t="shared" si="14"/>
        <v>0.10879248447963306</v>
      </c>
      <c r="S40" s="7">
        <f t="shared" si="15"/>
        <v>9.1918114085096487</v>
      </c>
    </row>
    <row r="41" spans="1:19" x14ac:dyDescent="0.3">
      <c r="A41" s="1">
        <v>23</v>
      </c>
      <c r="B41" s="5">
        <v>0.79513888888888884</v>
      </c>
      <c r="C41" s="1" t="s">
        <v>19</v>
      </c>
      <c r="D41" s="1">
        <v>7</v>
      </c>
      <c r="E41" s="1">
        <v>11</v>
      </c>
      <c r="F41" s="1" t="s">
        <v>56</v>
      </c>
      <c r="G41" s="1">
        <v>52.66</v>
      </c>
      <c r="H41" s="1">
        <f>1+COUNTIFS(A:A,A41,G:G,"&gt;"&amp;G41)</f>
        <v>4</v>
      </c>
      <c r="I41" s="2">
        <f>AVERAGEIF(A:A,A41,G:G)</f>
        <v>48.642499999999991</v>
      </c>
      <c r="J41" s="2">
        <f t="shared" si="8"/>
        <v>4.0175000000000054</v>
      </c>
      <c r="K41" s="2">
        <f t="shared" si="9"/>
        <v>94.017500000000013</v>
      </c>
      <c r="L41" s="2">
        <f t="shared" si="10"/>
        <v>281.75840954032191</v>
      </c>
      <c r="M41" s="2">
        <f>SUMIF(A:A,A41,L:L)</f>
        <v>3474.0694702419155</v>
      </c>
      <c r="N41" s="3">
        <f t="shared" si="11"/>
        <v>8.1103274403059589E-2</v>
      </c>
      <c r="O41" s="6">
        <f t="shared" si="12"/>
        <v>12.329958406245005</v>
      </c>
      <c r="P41" s="3">
        <f t="shared" si="13"/>
        <v>8.1103274403059589E-2</v>
      </c>
      <c r="Q41" s="3">
        <f>IF(ISNUMBER(P41),SUMIF(A:A,A41,P:P),"")</f>
        <v>0.86457353186629493</v>
      </c>
      <c r="R41" s="3">
        <f t="shared" si="14"/>
        <v>9.380726035874308E-2</v>
      </c>
      <c r="S41" s="7">
        <f t="shared" si="15"/>
        <v>10.660155687051757</v>
      </c>
    </row>
    <row r="42" spans="1:19" x14ac:dyDescent="0.3">
      <c r="A42" s="1">
        <v>23</v>
      </c>
      <c r="B42" s="5">
        <v>0.79513888888888884</v>
      </c>
      <c r="C42" s="1" t="s">
        <v>19</v>
      </c>
      <c r="D42" s="1">
        <v>7</v>
      </c>
      <c r="E42" s="1">
        <v>12</v>
      </c>
      <c r="F42" s="1" t="s">
        <v>57</v>
      </c>
      <c r="G42" s="1">
        <v>50.9</v>
      </c>
      <c r="H42" s="1">
        <f>1+COUNTIFS(A:A,A42,G:G,"&gt;"&amp;G42)</f>
        <v>5</v>
      </c>
      <c r="I42" s="2">
        <f>AVERAGEIF(A:A,A42,G:G)</f>
        <v>48.642499999999991</v>
      </c>
      <c r="J42" s="2">
        <f t="shared" si="8"/>
        <v>2.2575000000000074</v>
      </c>
      <c r="K42" s="2">
        <f t="shared" si="9"/>
        <v>92.257500000000007</v>
      </c>
      <c r="L42" s="2">
        <f t="shared" si="10"/>
        <v>253.5218468029133</v>
      </c>
      <c r="M42" s="2">
        <f>SUMIF(A:A,A42,L:L)</f>
        <v>3474.0694702419155</v>
      </c>
      <c r="N42" s="3">
        <f t="shared" si="11"/>
        <v>7.2975468387872916E-2</v>
      </c>
      <c r="O42" s="6">
        <f t="shared" si="12"/>
        <v>13.703235102033004</v>
      </c>
      <c r="P42" s="3">
        <f t="shared" si="13"/>
        <v>7.2975468387872916E-2</v>
      </c>
      <c r="Q42" s="3">
        <f>IF(ISNUMBER(P42),SUMIF(A:A,A42,P:P),"")</f>
        <v>0.86457353186629493</v>
      </c>
      <c r="R42" s="3">
        <f t="shared" si="14"/>
        <v>8.4406317910688089E-2</v>
      </c>
      <c r="S42" s="7">
        <f t="shared" si="15"/>
        <v>11.847454370158864</v>
      </c>
    </row>
    <row r="43" spans="1:19" x14ac:dyDescent="0.3">
      <c r="A43" s="1">
        <v>23</v>
      </c>
      <c r="B43" s="5">
        <v>0.79513888888888884</v>
      </c>
      <c r="C43" s="1" t="s">
        <v>19</v>
      </c>
      <c r="D43" s="1">
        <v>7</v>
      </c>
      <c r="E43" s="1">
        <v>8</v>
      </c>
      <c r="F43" s="1" t="s">
        <v>53</v>
      </c>
      <c r="G43" s="1">
        <v>48.81</v>
      </c>
      <c r="H43" s="1">
        <f>1+COUNTIFS(A:A,A43,G:G,"&gt;"&amp;G43)</f>
        <v>6</v>
      </c>
      <c r="I43" s="2">
        <f>AVERAGEIF(A:A,A43,G:G)</f>
        <v>48.642499999999991</v>
      </c>
      <c r="J43" s="2">
        <f t="shared" si="8"/>
        <v>0.16750000000001108</v>
      </c>
      <c r="K43" s="2">
        <f t="shared" si="9"/>
        <v>90.167500000000018</v>
      </c>
      <c r="L43" s="2">
        <f t="shared" si="10"/>
        <v>223.64276953947439</v>
      </c>
      <c r="M43" s="2">
        <f>SUMIF(A:A,A43,L:L)</f>
        <v>3474.0694702419155</v>
      </c>
      <c r="N43" s="3">
        <f t="shared" si="11"/>
        <v>6.437486971839429E-2</v>
      </c>
      <c r="O43" s="6">
        <f t="shared" si="12"/>
        <v>15.534012020132492</v>
      </c>
      <c r="P43" s="3">
        <f t="shared" si="13"/>
        <v>6.437486971839429E-2</v>
      </c>
      <c r="Q43" s="3">
        <f>IF(ISNUMBER(P43),SUMIF(A:A,A43,P:P),"")</f>
        <v>0.86457353186629493</v>
      </c>
      <c r="R43" s="3">
        <f t="shared" si="14"/>
        <v>7.4458524747377727E-2</v>
      </c>
      <c r="S43" s="7">
        <f t="shared" si="15"/>
        <v>13.430295636299427</v>
      </c>
    </row>
    <row r="44" spans="1:19" x14ac:dyDescent="0.3">
      <c r="A44" s="1">
        <v>23</v>
      </c>
      <c r="B44" s="5">
        <v>0.79513888888888884</v>
      </c>
      <c r="C44" s="1" t="s">
        <v>19</v>
      </c>
      <c r="D44" s="1">
        <v>7</v>
      </c>
      <c r="E44" s="1">
        <v>6</v>
      </c>
      <c r="F44" s="1" t="s">
        <v>51</v>
      </c>
      <c r="G44" s="1">
        <v>47.31</v>
      </c>
      <c r="H44" s="1">
        <f>1+COUNTIFS(A:A,A44,G:G,"&gt;"&amp;G44)</f>
        <v>7</v>
      </c>
      <c r="I44" s="2">
        <f>AVERAGEIF(A:A,A44,G:G)</f>
        <v>48.642499999999991</v>
      </c>
      <c r="J44" s="2">
        <f t="shared" si="8"/>
        <v>-1.3324999999999889</v>
      </c>
      <c r="K44" s="2">
        <f t="shared" si="9"/>
        <v>88.667500000000018</v>
      </c>
      <c r="L44" s="2">
        <f t="shared" si="10"/>
        <v>204.394101442552</v>
      </c>
      <c r="M44" s="2">
        <f>SUMIF(A:A,A44,L:L)</f>
        <v>3474.0694702419155</v>
      </c>
      <c r="N44" s="3">
        <f t="shared" si="11"/>
        <v>5.8834200983413007E-2</v>
      </c>
      <c r="O44" s="6">
        <f t="shared" si="12"/>
        <v>16.996916475196592</v>
      </c>
      <c r="P44" s="3">
        <f t="shared" si="13"/>
        <v>5.8834200983413007E-2</v>
      </c>
      <c r="Q44" s="3">
        <f>IF(ISNUMBER(P44),SUMIF(A:A,A44,P:P),"")</f>
        <v>0.86457353186629493</v>
      </c>
      <c r="R44" s="3">
        <f t="shared" si="14"/>
        <v>6.8049967775918027E-2</v>
      </c>
      <c r="S44" s="7">
        <f t="shared" si="15"/>
        <v>14.695084107797133</v>
      </c>
    </row>
    <row r="45" spans="1:19" x14ac:dyDescent="0.3">
      <c r="A45" s="1">
        <v>23</v>
      </c>
      <c r="B45" s="5">
        <v>0.79513888888888884</v>
      </c>
      <c r="C45" s="1" t="s">
        <v>19</v>
      </c>
      <c r="D45" s="1">
        <v>7</v>
      </c>
      <c r="E45" s="1">
        <v>5</v>
      </c>
      <c r="F45" s="1" t="s">
        <v>50</v>
      </c>
      <c r="G45" s="1">
        <v>43.9</v>
      </c>
      <c r="H45" s="1">
        <f>1+COUNTIFS(A:A,A45,G:G,"&gt;"&amp;G45)</f>
        <v>8</v>
      </c>
      <c r="I45" s="2">
        <f>AVERAGEIF(A:A,A45,G:G)</f>
        <v>48.642499999999991</v>
      </c>
      <c r="J45" s="2">
        <f t="shared" si="8"/>
        <v>-4.7424999999999926</v>
      </c>
      <c r="K45" s="2">
        <f t="shared" si="9"/>
        <v>85.257500000000007</v>
      </c>
      <c r="L45" s="2">
        <f t="shared" si="10"/>
        <v>166.57572319549422</v>
      </c>
      <c r="M45" s="2">
        <f>SUMIF(A:A,A45,L:L)</f>
        <v>3474.0694702419155</v>
      </c>
      <c r="N45" s="3">
        <f t="shared" si="11"/>
        <v>4.7948299428766113E-2</v>
      </c>
      <c r="O45" s="6">
        <f t="shared" si="12"/>
        <v>20.855797012898016</v>
      </c>
      <c r="P45" s="3">
        <f t="shared" si="13"/>
        <v>4.7948299428766113E-2</v>
      </c>
      <c r="Q45" s="3">
        <f>IF(ISNUMBER(P45),SUMIF(A:A,A45,P:P),"")</f>
        <v>0.86457353186629493</v>
      </c>
      <c r="R45" s="3">
        <f t="shared" si="14"/>
        <v>5.5458902755516286E-2</v>
      </c>
      <c r="S45" s="7">
        <f t="shared" si="15"/>
        <v>18.031370083327761</v>
      </c>
    </row>
    <row r="46" spans="1:19" x14ac:dyDescent="0.3">
      <c r="A46" s="1">
        <v>23</v>
      </c>
      <c r="B46" s="5">
        <v>0.79513888888888884</v>
      </c>
      <c r="C46" s="1" t="s">
        <v>19</v>
      </c>
      <c r="D46" s="1">
        <v>7</v>
      </c>
      <c r="E46" s="1">
        <v>4</v>
      </c>
      <c r="F46" s="1" t="s">
        <v>49</v>
      </c>
      <c r="G46" s="1">
        <v>42.49</v>
      </c>
      <c r="H46" s="1">
        <f>1+COUNTIFS(A:A,A46,G:G,"&gt;"&amp;G46)</f>
        <v>9</v>
      </c>
      <c r="I46" s="2">
        <f>AVERAGEIF(A:A,A46,G:G)</f>
        <v>48.642499999999991</v>
      </c>
      <c r="J46" s="2">
        <f t="shared" si="8"/>
        <v>-6.1524999999999892</v>
      </c>
      <c r="K46" s="2">
        <f t="shared" si="9"/>
        <v>83.847500000000011</v>
      </c>
      <c r="L46" s="2">
        <f t="shared" si="10"/>
        <v>153.06306101911349</v>
      </c>
      <c r="M46" s="2">
        <f>SUMIF(A:A,A46,L:L)</f>
        <v>3474.0694702419155</v>
      </c>
      <c r="N46" s="3">
        <f t="shared" si="11"/>
        <v>4.4058722006055623E-2</v>
      </c>
      <c r="O46" s="6">
        <f t="shared" si="12"/>
        <v>22.696981538923339</v>
      </c>
      <c r="P46" s="3" t="str">
        <f t="shared" si="13"/>
        <v/>
      </c>
      <c r="Q46" s="3" t="str">
        <f>IF(ISNUMBER(P46),SUMIF(A:A,A46,P:P),"")</f>
        <v/>
      </c>
      <c r="R46" s="3" t="str">
        <f t="shared" si="14"/>
        <v/>
      </c>
      <c r="S46" s="7" t="str">
        <f t="shared" si="15"/>
        <v/>
      </c>
    </row>
    <row r="47" spans="1:19" x14ac:dyDescent="0.3">
      <c r="A47" s="1">
        <v>23</v>
      </c>
      <c r="B47" s="5">
        <v>0.79513888888888884</v>
      </c>
      <c r="C47" s="1" t="s">
        <v>19</v>
      </c>
      <c r="D47" s="1">
        <v>7</v>
      </c>
      <c r="E47" s="1">
        <v>10</v>
      </c>
      <c r="F47" s="1" t="s">
        <v>55</v>
      </c>
      <c r="G47" s="1">
        <v>41.46</v>
      </c>
      <c r="H47" s="1">
        <f>1+COUNTIFS(A:A,A47,G:G,"&gt;"&amp;G47)</f>
        <v>10</v>
      </c>
      <c r="I47" s="2">
        <f>AVERAGEIF(A:A,A47,G:G)</f>
        <v>48.642499999999991</v>
      </c>
      <c r="J47" s="2">
        <f t="shared" ref="J47:J49" si="16">G47-I47</f>
        <v>-7.1824999999999903</v>
      </c>
      <c r="K47" s="2">
        <f t="shared" ref="K47:K49" si="17">90+J47</f>
        <v>82.81750000000001</v>
      </c>
      <c r="L47" s="2">
        <f t="shared" ref="L47:L49" si="18">EXP(0.06*K47)</f>
        <v>143.89012679947422</v>
      </c>
      <c r="M47" s="2">
        <f>SUMIF(A:A,A47,L:L)</f>
        <v>3474.0694702419155</v>
      </c>
      <c r="N47" s="3">
        <f t="shared" ref="N47:N49" si="19">L47/M47</f>
        <v>4.1418321663399114E-2</v>
      </c>
      <c r="O47" s="6">
        <f t="shared" ref="O47:O49" si="20">1/N47</f>
        <v>24.143904432604963</v>
      </c>
      <c r="P47" s="3" t="str">
        <f t="shared" ref="P47:P49" si="21">IF(O47&gt;21,"",N47)</f>
        <v/>
      </c>
      <c r="Q47" s="3" t="str">
        <f>IF(ISNUMBER(P47),SUMIF(A:A,A47,P:P),"")</f>
        <v/>
      </c>
      <c r="R47" s="3" t="str">
        <f t="shared" ref="R47:R49" si="22">IFERROR(P47*(1/Q47),"")</f>
        <v/>
      </c>
      <c r="S47" s="7" t="str">
        <f t="shared" ref="S47:S49" si="23">IFERROR(1/R47,"")</f>
        <v/>
      </c>
    </row>
    <row r="48" spans="1:19" x14ac:dyDescent="0.3">
      <c r="A48" s="1">
        <v>23</v>
      </c>
      <c r="B48" s="5">
        <v>0.79513888888888884</v>
      </c>
      <c r="C48" s="1" t="s">
        <v>19</v>
      </c>
      <c r="D48" s="1">
        <v>7</v>
      </c>
      <c r="E48" s="1">
        <v>9</v>
      </c>
      <c r="F48" s="1" t="s">
        <v>54</v>
      </c>
      <c r="G48" s="1">
        <v>38.909999999999997</v>
      </c>
      <c r="H48" s="1">
        <f>1+COUNTIFS(A:A,A48,G:G,"&gt;"&amp;G48)</f>
        <v>11</v>
      </c>
      <c r="I48" s="2">
        <f>AVERAGEIF(A:A,A48,G:G)</f>
        <v>48.642499999999991</v>
      </c>
      <c r="J48" s="2">
        <f t="shared" si="16"/>
        <v>-9.7324999999999946</v>
      </c>
      <c r="K48" s="2">
        <f t="shared" si="17"/>
        <v>80.267500000000013</v>
      </c>
      <c r="L48" s="2">
        <f t="shared" si="18"/>
        <v>123.47639448183904</v>
      </c>
      <c r="M48" s="2">
        <f>SUMIF(A:A,A48,L:L)</f>
        <v>3474.0694702419155</v>
      </c>
      <c r="N48" s="3">
        <f t="shared" si="19"/>
        <v>3.5542292846907519E-2</v>
      </c>
      <c r="O48" s="6">
        <f t="shared" si="20"/>
        <v>28.135494924520845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23</v>
      </c>
      <c r="B49" s="5">
        <v>0.79513888888888884</v>
      </c>
      <c r="C49" s="1" t="s">
        <v>19</v>
      </c>
      <c r="D49" s="1">
        <v>7</v>
      </c>
      <c r="E49" s="1">
        <v>13</v>
      </c>
      <c r="F49" s="1" t="s">
        <v>58</v>
      </c>
      <c r="G49" s="1">
        <v>23.86</v>
      </c>
      <c r="H49" s="1">
        <f>1+COUNTIFS(A:A,A49,G:G,"&gt;"&amp;G49)</f>
        <v>12</v>
      </c>
      <c r="I49" s="2">
        <f>AVERAGEIF(A:A,A49,G:G)</f>
        <v>48.642499999999991</v>
      </c>
      <c r="J49" s="2">
        <f t="shared" si="16"/>
        <v>-24.782499999999992</v>
      </c>
      <c r="K49" s="2">
        <f t="shared" si="17"/>
        <v>65.217500000000001</v>
      </c>
      <c r="L49" s="2">
        <f t="shared" si="18"/>
        <v>50.051376105567869</v>
      </c>
      <c r="M49" s="2">
        <f>SUMIF(A:A,A49,L:L)</f>
        <v>3474.0694702419155</v>
      </c>
      <c r="N49" s="3">
        <f t="shared" si="19"/>
        <v>1.4407131617342863E-2</v>
      </c>
      <c r="O49" s="6">
        <f t="shared" si="20"/>
        <v>69.410069024165139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</sheetData>
  <autoFilter ref="A7:S7" xr:uid="{00000000-0009-0000-0000-000000000000}"/>
  <sortState xmlns:xlrd2="http://schemas.microsoft.com/office/spreadsheetml/2017/richdata2" ref="A8:T49">
    <sortCondition ref="B8:B49"/>
    <sortCondition ref="H8:H4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04112022 - Albury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2022-11-03T22:06:26Z</cp:lastPrinted>
  <dcterms:created xsi:type="dcterms:W3CDTF">2016-03-11T05:58:01Z</dcterms:created>
  <dcterms:modified xsi:type="dcterms:W3CDTF">2022-11-03T22:12:36Z</dcterms:modified>
</cp:coreProperties>
</file>