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A2941E0B-CA79-42D2-BE1F-E89CAB3EB6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9102022 - Ipswich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19102022 - Ipswich'!$A$7:$S$12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1" l="1"/>
  <c r="I59" i="1"/>
  <c r="J59" i="1" s="1"/>
  <c r="K59" i="1" s="1"/>
  <c r="L59" i="1" s="1"/>
  <c r="H58" i="1"/>
  <c r="I58" i="1"/>
  <c r="J58" i="1" s="1"/>
  <c r="K58" i="1" s="1"/>
  <c r="L58" i="1" s="1"/>
  <c r="H60" i="1"/>
  <c r="I60" i="1"/>
  <c r="J60" i="1" s="1"/>
  <c r="K60" i="1" s="1"/>
  <c r="L60" i="1" s="1"/>
  <c r="H61" i="1"/>
  <c r="I61" i="1"/>
  <c r="J61" i="1" s="1"/>
  <c r="K61" i="1" s="1"/>
  <c r="L61" i="1" s="1"/>
  <c r="H57" i="1"/>
  <c r="I57" i="1"/>
  <c r="J57" i="1" s="1"/>
  <c r="K57" i="1" s="1"/>
  <c r="L57" i="1"/>
  <c r="H64" i="1"/>
  <c r="I64" i="1"/>
  <c r="J64" i="1" s="1"/>
  <c r="K64" i="1" s="1"/>
  <c r="L64" i="1" s="1"/>
  <c r="H66" i="1"/>
  <c r="I66" i="1"/>
  <c r="J66" i="1" s="1"/>
  <c r="K66" i="1" s="1"/>
  <c r="L66" i="1" s="1"/>
  <c r="H70" i="1"/>
  <c r="I70" i="1"/>
  <c r="J70" i="1" s="1"/>
  <c r="K70" i="1" s="1"/>
  <c r="L70" i="1" s="1"/>
  <c r="H68" i="1"/>
  <c r="I68" i="1"/>
  <c r="J68" i="1" s="1"/>
  <c r="K68" i="1" s="1"/>
  <c r="L68" i="1" s="1"/>
  <c r="H65" i="1"/>
  <c r="I65" i="1"/>
  <c r="J65" i="1" s="1"/>
  <c r="K65" i="1" s="1"/>
  <c r="L65" i="1" s="1"/>
  <c r="H69" i="1"/>
  <c r="I69" i="1"/>
  <c r="J69" i="1" s="1"/>
  <c r="K69" i="1" s="1"/>
  <c r="L69" i="1" s="1"/>
  <c r="H67" i="1"/>
  <c r="I67" i="1"/>
  <c r="J67" i="1" s="1"/>
  <c r="K67" i="1" s="1"/>
  <c r="L67" i="1" s="1"/>
  <c r="H71" i="1"/>
  <c r="I71" i="1"/>
  <c r="J71" i="1" s="1"/>
  <c r="K71" i="1" s="1"/>
  <c r="L71" i="1" s="1"/>
  <c r="H76" i="1"/>
  <c r="I76" i="1"/>
  <c r="J76" i="1" s="1"/>
  <c r="K76" i="1" s="1"/>
  <c r="L76" i="1" s="1"/>
  <c r="H80" i="1"/>
  <c r="I80" i="1"/>
  <c r="J80" i="1" s="1"/>
  <c r="K80" i="1" s="1"/>
  <c r="L80" i="1" s="1"/>
  <c r="H77" i="1"/>
  <c r="I77" i="1"/>
  <c r="J77" i="1" s="1"/>
  <c r="K77" i="1" s="1"/>
  <c r="L77" i="1" s="1"/>
  <c r="H79" i="1"/>
  <c r="I79" i="1"/>
  <c r="J79" i="1" s="1"/>
  <c r="K79" i="1" s="1"/>
  <c r="L79" i="1" s="1"/>
  <c r="H78" i="1"/>
  <c r="I78" i="1"/>
  <c r="J78" i="1" s="1"/>
  <c r="K78" i="1" s="1"/>
  <c r="L78" i="1" s="1"/>
  <c r="H75" i="1"/>
  <c r="I75" i="1"/>
  <c r="J75" i="1" s="1"/>
  <c r="K75" i="1" s="1"/>
  <c r="L75" i="1" s="1"/>
  <c r="H74" i="1"/>
  <c r="I74" i="1"/>
  <c r="J74" i="1" s="1"/>
  <c r="K74" i="1" s="1"/>
  <c r="L74" i="1" s="1"/>
  <c r="H81" i="1"/>
  <c r="I81" i="1"/>
  <c r="J81" i="1" s="1"/>
  <c r="K81" i="1" s="1"/>
  <c r="L81" i="1" s="1"/>
  <c r="H84" i="1"/>
  <c r="I84" i="1"/>
  <c r="J84" i="1" s="1"/>
  <c r="K84" i="1" s="1"/>
  <c r="L84" i="1" s="1"/>
  <c r="H73" i="1"/>
  <c r="I73" i="1"/>
  <c r="J73" i="1" s="1"/>
  <c r="K73" i="1" s="1"/>
  <c r="L73" i="1" s="1"/>
  <c r="H83" i="1"/>
  <c r="I83" i="1"/>
  <c r="J83" i="1" s="1"/>
  <c r="K83" i="1" s="1"/>
  <c r="L83" i="1" s="1"/>
  <c r="H82" i="1"/>
  <c r="I82" i="1"/>
  <c r="J82" i="1" s="1"/>
  <c r="K82" i="1" s="1"/>
  <c r="L82" i="1" s="1"/>
  <c r="H44" i="1"/>
  <c r="I44" i="1"/>
  <c r="J44" i="1" s="1"/>
  <c r="K44" i="1" s="1"/>
  <c r="L44" i="1" s="1"/>
  <c r="H45" i="1"/>
  <c r="I45" i="1"/>
  <c r="J45" i="1" s="1"/>
  <c r="K45" i="1" s="1"/>
  <c r="L45" i="1" s="1"/>
  <c r="H53" i="1"/>
  <c r="I53" i="1"/>
  <c r="J53" i="1" s="1"/>
  <c r="K53" i="1" s="1"/>
  <c r="L53" i="1" s="1"/>
  <c r="H56" i="1"/>
  <c r="I56" i="1"/>
  <c r="J56" i="1" s="1"/>
  <c r="K56" i="1" s="1"/>
  <c r="L56" i="1" s="1"/>
  <c r="H54" i="1"/>
  <c r="I54" i="1"/>
  <c r="J54" i="1" s="1"/>
  <c r="K54" i="1" s="1"/>
  <c r="L54" i="1" s="1"/>
  <c r="H62" i="1"/>
  <c r="I62" i="1"/>
  <c r="J62" i="1" s="1"/>
  <c r="K62" i="1" s="1"/>
  <c r="L62" i="1" s="1"/>
  <c r="H55" i="1"/>
  <c r="I55" i="1"/>
  <c r="J55" i="1" s="1"/>
  <c r="K55" i="1" s="1"/>
  <c r="L55" i="1" s="1"/>
  <c r="H50" i="1"/>
  <c r="I50" i="1"/>
  <c r="J50" i="1" s="1"/>
  <c r="K50" i="1" s="1"/>
  <c r="L50" i="1" s="1"/>
  <c r="H49" i="1"/>
  <c r="I49" i="1"/>
  <c r="J49" i="1" s="1"/>
  <c r="K49" i="1" s="1"/>
  <c r="L49" i="1" s="1"/>
  <c r="H48" i="1"/>
  <c r="I48" i="1"/>
  <c r="J48" i="1" s="1"/>
  <c r="K48" i="1" s="1"/>
  <c r="L48" i="1" s="1"/>
  <c r="H43" i="1"/>
  <c r="I43" i="1"/>
  <c r="J43" i="1" s="1"/>
  <c r="K43" i="1" s="1"/>
  <c r="L43" i="1" s="1"/>
  <c r="H51" i="1"/>
  <c r="I51" i="1"/>
  <c r="J51" i="1" s="1"/>
  <c r="K51" i="1" s="1"/>
  <c r="L51" i="1" s="1"/>
  <c r="H47" i="1"/>
  <c r="I47" i="1"/>
  <c r="J47" i="1" s="1"/>
  <c r="K47" i="1" s="1"/>
  <c r="L47" i="1" s="1"/>
  <c r="H46" i="1"/>
  <c r="I46" i="1"/>
  <c r="J46" i="1" s="1"/>
  <c r="K46" i="1" s="1"/>
  <c r="L46" i="1" s="1"/>
  <c r="H34" i="1"/>
  <c r="I34" i="1"/>
  <c r="J34" i="1" s="1"/>
  <c r="K34" i="1" s="1"/>
  <c r="L34" i="1" s="1"/>
  <c r="H35" i="1"/>
  <c r="I35" i="1"/>
  <c r="J35" i="1" s="1"/>
  <c r="K35" i="1" s="1"/>
  <c r="L35" i="1" s="1"/>
  <c r="H39" i="1"/>
  <c r="I39" i="1"/>
  <c r="J39" i="1" s="1"/>
  <c r="K39" i="1" s="1"/>
  <c r="L39" i="1" s="1"/>
  <c r="H37" i="1"/>
  <c r="I37" i="1"/>
  <c r="J37" i="1" s="1"/>
  <c r="K37" i="1" s="1"/>
  <c r="L37" i="1" s="1"/>
  <c r="H40" i="1"/>
  <c r="I40" i="1"/>
  <c r="J40" i="1" s="1"/>
  <c r="K40" i="1" s="1"/>
  <c r="L40" i="1" s="1"/>
  <c r="H36" i="1"/>
  <c r="I36" i="1"/>
  <c r="J36" i="1" s="1"/>
  <c r="K36" i="1" s="1"/>
  <c r="L36" i="1" s="1"/>
  <c r="H38" i="1"/>
  <c r="I38" i="1"/>
  <c r="J38" i="1" s="1"/>
  <c r="K38" i="1" s="1"/>
  <c r="L38" i="1" s="1"/>
  <c r="H41" i="1"/>
  <c r="I41" i="1"/>
  <c r="J41" i="1" s="1"/>
  <c r="K41" i="1" s="1"/>
  <c r="L41" i="1" s="1"/>
  <c r="H31" i="1"/>
  <c r="I31" i="1"/>
  <c r="J31" i="1" s="1"/>
  <c r="K31" i="1" s="1"/>
  <c r="L31" i="1" s="1"/>
  <c r="H29" i="1"/>
  <c r="I29" i="1"/>
  <c r="J29" i="1" s="1"/>
  <c r="K29" i="1" s="1"/>
  <c r="L29" i="1" s="1"/>
  <c r="H25" i="1"/>
  <c r="I25" i="1"/>
  <c r="J25" i="1" s="1"/>
  <c r="K25" i="1" s="1"/>
  <c r="L25" i="1" s="1"/>
  <c r="H26" i="1"/>
  <c r="I26" i="1"/>
  <c r="J26" i="1" s="1"/>
  <c r="K26" i="1" s="1"/>
  <c r="L26" i="1" s="1"/>
  <c r="H30" i="1"/>
  <c r="I30" i="1"/>
  <c r="J30" i="1" s="1"/>
  <c r="K30" i="1" s="1"/>
  <c r="L30" i="1" s="1"/>
  <c r="H28" i="1"/>
  <c r="I28" i="1"/>
  <c r="J28" i="1" s="1"/>
  <c r="K28" i="1" s="1"/>
  <c r="L28" i="1" s="1"/>
  <c r="H27" i="1"/>
  <c r="I27" i="1"/>
  <c r="J27" i="1" s="1"/>
  <c r="K27" i="1" s="1"/>
  <c r="L27" i="1" s="1"/>
  <c r="H32" i="1"/>
  <c r="I32" i="1"/>
  <c r="J32" i="1" s="1"/>
  <c r="K32" i="1" s="1"/>
  <c r="L32" i="1" s="1"/>
  <c r="H23" i="1"/>
  <c r="I23" i="1"/>
  <c r="J23" i="1" s="1"/>
  <c r="K23" i="1" s="1"/>
  <c r="L23" i="1" s="1"/>
  <c r="H22" i="1"/>
  <c r="I22" i="1"/>
  <c r="J22" i="1" s="1"/>
  <c r="K22" i="1" s="1"/>
  <c r="L22" i="1" s="1"/>
  <c r="H10" i="1"/>
  <c r="I10" i="1"/>
  <c r="J10" i="1" s="1"/>
  <c r="K10" i="1" s="1"/>
  <c r="L10" i="1" s="1"/>
  <c r="H14" i="1"/>
  <c r="I14" i="1"/>
  <c r="J14" i="1" s="1"/>
  <c r="K14" i="1" s="1"/>
  <c r="L14" i="1" s="1"/>
  <c r="H15" i="1"/>
  <c r="I15" i="1"/>
  <c r="J15" i="1" s="1"/>
  <c r="K15" i="1" s="1"/>
  <c r="L15" i="1" s="1"/>
  <c r="H13" i="1"/>
  <c r="I13" i="1"/>
  <c r="J13" i="1" s="1"/>
  <c r="K13" i="1" s="1"/>
  <c r="L13" i="1" s="1"/>
  <c r="H11" i="1"/>
  <c r="I11" i="1"/>
  <c r="J11" i="1" s="1"/>
  <c r="K11" i="1" s="1"/>
  <c r="L11" i="1" s="1"/>
  <c r="H9" i="1"/>
  <c r="I9" i="1"/>
  <c r="J9" i="1" s="1"/>
  <c r="K9" i="1" s="1"/>
  <c r="L9" i="1" s="1"/>
  <c r="H8" i="1"/>
  <c r="I8" i="1"/>
  <c r="J8" i="1" s="1"/>
  <c r="K8" i="1" s="1"/>
  <c r="L8" i="1" s="1"/>
  <c r="H12" i="1"/>
  <c r="I12" i="1"/>
  <c r="J12" i="1" s="1"/>
  <c r="K12" i="1" s="1"/>
  <c r="L12" i="1" s="1"/>
  <c r="H16" i="1"/>
  <c r="I16" i="1"/>
  <c r="J16" i="1" s="1"/>
  <c r="K16" i="1" s="1"/>
  <c r="L16" i="1" s="1"/>
  <c r="H18" i="1"/>
  <c r="I18" i="1"/>
  <c r="J18" i="1" s="1"/>
  <c r="K18" i="1" s="1"/>
  <c r="L18" i="1" s="1"/>
  <c r="H21" i="1"/>
  <c r="I21" i="1"/>
  <c r="J21" i="1" s="1"/>
  <c r="K21" i="1" s="1"/>
  <c r="L21" i="1" s="1"/>
  <c r="H20" i="1"/>
  <c r="I20" i="1"/>
  <c r="J20" i="1" s="1"/>
  <c r="K20" i="1" s="1"/>
  <c r="L20" i="1" s="1"/>
  <c r="H19" i="1"/>
  <c r="I19" i="1"/>
  <c r="J19" i="1" s="1"/>
  <c r="K19" i="1" s="1"/>
  <c r="L19" i="1" s="1"/>
  <c r="M57" i="1" l="1"/>
  <c r="M69" i="1"/>
  <c r="N69" i="1" s="1"/>
  <c r="O69" i="1" s="1"/>
  <c r="P69" i="1" s="1"/>
  <c r="M67" i="1"/>
  <c r="N67" i="1" s="1"/>
  <c r="O67" i="1" s="1"/>
  <c r="P67" i="1" s="1"/>
  <c r="M65" i="1"/>
  <c r="N65" i="1" s="1"/>
  <c r="O65" i="1" s="1"/>
  <c r="P65" i="1" s="1"/>
  <c r="M78" i="1"/>
  <c r="N78" i="1" s="1"/>
  <c r="O78" i="1" s="1"/>
  <c r="P78" i="1" s="1"/>
  <c r="M74" i="1"/>
  <c r="N74" i="1" s="1"/>
  <c r="O74" i="1" s="1"/>
  <c r="P74" i="1" s="1"/>
  <c r="M83" i="1"/>
  <c r="N83" i="1" s="1"/>
  <c r="O83" i="1" s="1"/>
  <c r="P83" i="1" s="1"/>
  <c r="M79" i="1"/>
  <c r="N79" i="1" s="1"/>
  <c r="O79" i="1" s="1"/>
  <c r="P79" i="1" s="1"/>
  <c r="M80" i="1"/>
  <c r="N80" i="1" s="1"/>
  <c r="O80" i="1" s="1"/>
  <c r="P80" i="1" s="1"/>
  <c r="M73" i="1"/>
  <c r="N73" i="1" s="1"/>
  <c r="O73" i="1" s="1"/>
  <c r="P73" i="1" s="1"/>
  <c r="M77" i="1"/>
  <c r="N77" i="1" s="1"/>
  <c r="O77" i="1" s="1"/>
  <c r="P77" i="1" s="1"/>
  <c r="M75" i="1"/>
  <c r="N75" i="1" s="1"/>
  <c r="O75" i="1" s="1"/>
  <c r="P75" i="1" s="1"/>
  <c r="M81" i="1"/>
  <c r="N81" i="1" s="1"/>
  <c r="O81" i="1" s="1"/>
  <c r="P81" i="1" s="1"/>
  <c r="M76" i="1"/>
  <c r="N76" i="1" s="1"/>
  <c r="O76" i="1" s="1"/>
  <c r="P76" i="1" s="1"/>
  <c r="M84" i="1"/>
  <c r="N84" i="1" s="1"/>
  <c r="O84" i="1" s="1"/>
  <c r="P84" i="1" s="1"/>
  <c r="M82" i="1"/>
  <c r="N82" i="1" s="1"/>
  <c r="O82" i="1" s="1"/>
  <c r="P82" i="1" s="1"/>
  <c r="M71" i="1"/>
  <c r="N71" i="1" s="1"/>
  <c r="O71" i="1" s="1"/>
  <c r="P71" i="1" s="1"/>
  <c r="M64" i="1"/>
  <c r="N64" i="1" s="1"/>
  <c r="O64" i="1" s="1"/>
  <c r="P64" i="1" s="1"/>
  <c r="M66" i="1"/>
  <c r="N66" i="1" s="1"/>
  <c r="O66" i="1" s="1"/>
  <c r="P66" i="1" s="1"/>
  <c r="M61" i="1"/>
  <c r="N61" i="1" s="1"/>
  <c r="O61" i="1" s="1"/>
  <c r="P61" i="1" s="1"/>
  <c r="M58" i="1"/>
  <c r="N58" i="1" s="1"/>
  <c r="O58" i="1" s="1"/>
  <c r="P58" i="1" s="1"/>
  <c r="M60" i="1"/>
  <c r="N60" i="1" s="1"/>
  <c r="O60" i="1" s="1"/>
  <c r="P60" i="1" s="1"/>
  <c r="M70" i="1"/>
  <c r="N70" i="1" s="1"/>
  <c r="O70" i="1" s="1"/>
  <c r="P70" i="1" s="1"/>
  <c r="M68" i="1"/>
  <c r="N68" i="1" s="1"/>
  <c r="O68" i="1" s="1"/>
  <c r="P68" i="1" s="1"/>
  <c r="N57" i="1"/>
  <c r="O57" i="1" s="1"/>
  <c r="P57" i="1" s="1"/>
  <c r="M59" i="1"/>
  <c r="N59" i="1" s="1"/>
  <c r="O59" i="1" s="1"/>
  <c r="P59" i="1" s="1"/>
  <c r="M56" i="1"/>
  <c r="N56" i="1" s="1"/>
  <c r="O56" i="1" s="1"/>
  <c r="P56" i="1" s="1"/>
  <c r="M55" i="1"/>
  <c r="N55" i="1" s="1"/>
  <c r="O55" i="1" s="1"/>
  <c r="P55" i="1" s="1"/>
  <c r="M45" i="1"/>
  <c r="N45" i="1" s="1"/>
  <c r="O45" i="1" s="1"/>
  <c r="P45" i="1" s="1"/>
  <c r="M53" i="1"/>
  <c r="N53" i="1" s="1"/>
  <c r="O53" i="1" s="1"/>
  <c r="P53" i="1" s="1"/>
  <c r="M62" i="1"/>
  <c r="N62" i="1" s="1"/>
  <c r="O62" i="1" s="1"/>
  <c r="P62" i="1" s="1"/>
  <c r="M54" i="1"/>
  <c r="N54" i="1" s="1"/>
  <c r="O54" i="1" s="1"/>
  <c r="P54" i="1" s="1"/>
  <c r="M44" i="1"/>
  <c r="N44" i="1" s="1"/>
  <c r="O44" i="1" s="1"/>
  <c r="P44" i="1" s="1"/>
  <c r="M50" i="1"/>
  <c r="N50" i="1" s="1"/>
  <c r="O50" i="1" s="1"/>
  <c r="P50" i="1" s="1"/>
  <c r="M43" i="1"/>
  <c r="N43" i="1" s="1"/>
  <c r="O43" i="1" s="1"/>
  <c r="P43" i="1" s="1"/>
  <c r="M47" i="1"/>
  <c r="N47" i="1" s="1"/>
  <c r="O47" i="1" s="1"/>
  <c r="P47" i="1" s="1"/>
  <c r="M49" i="1"/>
  <c r="N49" i="1" s="1"/>
  <c r="O49" i="1" s="1"/>
  <c r="P49" i="1" s="1"/>
  <c r="M51" i="1"/>
  <c r="N51" i="1" s="1"/>
  <c r="O51" i="1" s="1"/>
  <c r="P51" i="1" s="1"/>
  <c r="M46" i="1"/>
  <c r="N46" i="1" s="1"/>
  <c r="O46" i="1" s="1"/>
  <c r="P46" i="1" s="1"/>
  <c r="M48" i="1"/>
  <c r="N48" i="1" s="1"/>
  <c r="O48" i="1" s="1"/>
  <c r="P48" i="1" s="1"/>
  <c r="M38" i="1"/>
  <c r="N38" i="1" s="1"/>
  <c r="O38" i="1" s="1"/>
  <c r="P38" i="1" s="1"/>
  <c r="M36" i="1"/>
  <c r="N36" i="1" s="1"/>
  <c r="O36" i="1" s="1"/>
  <c r="P36" i="1" s="1"/>
  <c r="M41" i="1"/>
  <c r="N41" i="1" s="1"/>
  <c r="O41" i="1" s="1"/>
  <c r="P41" i="1" s="1"/>
  <c r="M37" i="1"/>
  <c r="N37" i="1" s="1"/>
  <c r="O37" i="1" s="1"/>
  <c r="P37" i="1" s="1"/>
  <c r="M39" i="1"/>
  <c r="N39" i="1" s="1"/>
  <c r="O39" i="1" s="1"/>
  <c r="P39" i="1" s="1"/>
  <c r="M35" i="1"/>
  <c r="N35" i="1" s="1"/>
  <c r="O35" i="1" s="1"/>
  <c r="P35" i="1" s="1"/>
  <c r="M40" i="1"/>
  <c r="N40" i="1" s="1"/>
  <c r="O40" i="1" s="1"/>
  <c r="P40" i="1" s="1"/>
  <c r="M34" i="1"/>
  <c r="N34" i="1" s="1"/>
  <c r="O34" i="1" s="1"/>
  <c r="P34" i="1" s="1"/>
  <c r="M32" i="1"/>
  <c r="N32" i="1" s="1"/>
  <c r="O32" i="1" s="1"/>
  <c r="P32" i="1" s="1"/>
  <c r="M25" i="1"/>
  <c r="N25" i="1" s="1"/>
  <c r="O25" i="1" s="1"/>
  <c r="P25" i="1" s="1"/>
  <c r="M31" i="1"/>
  <c r="N31" i="1" s="1"/>
  <c r="O31" i="1" s="1"/>
  <c r="P31" i="1" s="1"/>
  <c r="M27" i="1"/>
  <c r="N27" i="1" s="1"/>
  <c r="O27" i="1" s="1"/>
  <c r="P27" i="1" s="1"/>
  <c r="M30" i="1"/>
  <c r="N30" i="1" s="1"/>
  <c r="O30" i="1" s="1"/>
  <c r="P30" i="1" s="1"/>
  <c r="M29" i="1"/>
  <c r="N29" i="1" s="1"/>
  <c r="O29" i="1" s="1"/>
  <c r="P29" i="1" s="1"/>
  <c r="M28" i="1"/>
  <c r="N28" i="1" s="1"/>
  <c r="O28" i="1" s="1"/>
  <c r="P28" i="1" s="1"/>
  <c r="M26" i="1"/>
  <c r="N26" i="1" s="1"/>
  <c r="O26" i="1" s="1"/>
  <c r="P26" i="1" s="1"/>
  <c r="M22" i="1"/>
  <c r="N22" i="1" s="1"/>
  <c r="O22" i="1" s="1"/>
  <c r="P22" i="1" s="1"/>
  <c r="M23" i="1"/>
  <c r="N23" i="1" s="1"/>
  <c r="O23" i="1" s="1"/>
  <c r="P23" i="1" s="1"/>
  <c r="M21" i="1"/>
  <c r="N21" i="1" s="1"/>
  <c r="O21" i="1" s="1"/>
  <c r="P21" i="1" s="1"/>
  <c r="M18" i="1"/>
  <c r="N18" i="1" s="1"/>
  <c r="O18" i="1" s="1"/>
  <c r="P18" i="1" s="1"/>
  <c r="M19" i="1"/>
  <c r="N19" i="1" s="1"/>
  <c r="O19" i="1" s="1"/>
  <c r="P19" i="1" s="1"/>
  <c r="M20" i="1"/>
  <c r="N20" i="1" s="1"/>
  <c r="O20" i="1" s="1"/>
  <c r="P20" i="1" s="1"/>
  <c r="M15" i="1"/>
  <c r="N15" i="1" s="1"/>
  <c r="O15" i="1" s="1"/>
  <c r="P15" i="1" s="1"/>
  <c r="M14" i="1"/>
  <c r="N14" i="1" s="1"/>
  <c r="O14" i="1" s="1"/>
  <c r="P14" i="1" s="1"/>
  <c r="M11" i="1"/>
  <c r="N11" i="1" s="1"/>
  <c r="O11" i="1" s="1"/>
  <c r="P11" i="1" s="1"/>
  <c r="M10" i="1"/>
  <c r="N10" i="1" s="1"/>
  <c r="O10" i="1" s="1"/>
  <c r="P10" i="1" s="1"/>
  <c r="M13" i="1"/>
  <c r="N13" i="1" s="1"/>
  <c r="O13" i="1" s="1"/>
  <c r="P13" i="1" s="1"/>
  <c r="M8" i="1"/>
  <c r="N8" i="1" s="1"/>
  <c r="O8" i="1" s="1"/>
  <c r="P8" i="1" s="1"/>
  <c r="M9" i="1"/>
  <c r="N9" i="1" s="1"/>
  <c r="O9" i="1" s="1"/>
  <c r="P9" i="1" s="1"/>
  <c r="M16" i="1"/>
  <c r="N16" i="1" s="1"/>
  <c r="O16" i="1" s="1"/>
  <c r="P16" i="1" s="1"/>
  <c r="M12" i="1"/>
  <c r="N12" i="1" s="1"/>
  <c r="O12" i="1" s="1"/>
  <c r="P12" i="1" s="1"/>
  <c r="Q80" i="1" l="1"/>
  <c r="R80" i="1" s="1"/>
  <c r="S80" i="1" s="1"/>
  <c r="Q70" i="1"/>
  <c r="R70" i="1" s="1"/>
  <c r="S70" i="1" s="1"/>
  <c r="Q78" i="1"/>
  <c r="R78" i="1" s="1"/>
  <c r="S78" i="1" s="1"/>
  <c r="Q82" i="1"/>
  <c r="R82" i="1" s="1"/>
  <c r="S82" i="1" s="1"/>
  <c r="Q65" i="1"/>
  <c r="R65" i="1" s="1"/>
  <c r="S65" i="1" s="1"/>
  <c r="Q68" i="1"/>
  <c r="R68" i="1" s="1"/>
  <c r="S68" i="1" s="1"/>
  <c r="Q61" i="1"/>
  <c r="R61" i="1" s="1"/>
  <c r="S61" i="1" s="1"/>
  <c r="Q76" i="1"/>
  <c r="R76" i="1" s="1"/>
  <c r="S76" i="1" s="1"/>
  <c r="Q75" i="1"/>
  <c r="R75" i="1" s="1"/>
  <c r="S75" i="1" s="1"/>
  <c r="Q69" i="1"/>
  <c r="R69" i="1" s="1"/>
  <c r="S69" i="1" s="1"/>
  <c r="Q73" i="1"/>
  <c r="R73" i="1" s="1"/>
  <c r="S73" i="1" s="1"/>
  <c r="Q64" i="1"/>
  <c r="R64" i="1" s="1"/>
  <c r="S64" i="1" s="1"/>
  <c r="Q74" i="1"/>
  <c r="R74" i="1" s="1"/>
  <c r="S74" i="1" s="1"/>
  <c r="Q83" i="1"/>
  <c r="R83" i="1" s="1"/>
  <c r="S83" i="1" s="1"/>
  <c r="Q79" i="1"/>
  <c r="R79" i="1" s="1"/>
  <c r="S79" i="1" s="1"/>
  <c r="Q84" i="1"/>
  <c r="R84" i="1" s="1"/>
  <c r="S84" i="1" s="1"/>
  <c r="Q71" i="1"/>
  <c r="R71" i="1" s="1"/>
  <c r="S71" i="1" s="1"/>
  <c r="Q77" i="1"/>
  <c r="R77" i="1" s="1"/>
  <c r="S77" i="1" s="1"/>
  <c r="Q59" i="1"/>
  <c r="R59" i="1" s="1"/>
  <c r="S59" i="1" s="1"/>
  <c r="Q66" i="1"/>
  <c r="R66" i="1" s="1"/>
  <c r="S66" i="1" s="1"/>
  <c r="Q58" i="1"/>
  <c r="R58" i="1" s="1"/>
  <c r="S58" i="1" s="1"/>
  <c r="Q81" i="1"/>
  <c r="R81" i="1" s="1"/>
  <c r="S81" i="1" s="1"/>
  <c r="Q60" i="1"/>
  <c r="R60" i="1" s="1"/>
  <c r="S60" i="1" s="1"/>
  <c r="Q67" i="1"/>
  <c r="R67" i="1" s="1"/>
  <c r="S67" i="1" s="1"/>
  <c r="Q57" i="1"/>
  <c r="R57" i="1" s="1"/>
  <c r="S57" i="1" s="1"/>
  <c r="Q44" i="1"/>
  <c r="R44" i="1" s="1"/>
  <c r="S44" i="1" s="1"/>
  <c r="Q54" i="1"/>
  <c r="R54" i="1" s="1"/>
  <c r="S54" i="1" s="1"/>
  <c r="Q55" i="1"/>
  <c r="R55" i="1" s="1"/>
  <c r="S55" i="1" s="1"/>
  <c r="Q53" i="1"/>
  <c r="R53" i="1" s="1"/>
  <c r="S53" i="1" s="1"/>
  <c r="Q45" i="1"/>
  <c r="R45" i="1" s="1"/>
  <c r="S45" i="1" s="1"/>
  <c r="Q56" i="1"/>
  <c r="R56" i="1" s="1"/>
  <c r="S56" i="1" s="1"/>
  <c r="Q62" i="1"/>
  <c r="R62" i="1" s="1"/>
  <c r="S62" i="1" s="1"/>
  <c r="Q48" i="1"/>
  <c r="R48" i="1" s="1"/>
  <c r="S48" i="1" s="1"/>
  <c r="Q50" i="1"/>
  <c r="R50" i="1" s="1"/>
  <c r="S50" i="1" s="1"/>
  <c r="Q46" i="1"/>
  <c r="R46" i="1" s="1"/>
  <c r="S46" i="1" s="1"/>
  <c r="Q49" i="1"/>
  <c r="R49" i="1" s="1"/>
  <c r="S49" i="1" s="1"/>
  <c r="Q47" i="1"/>
  <c r="R47" i="1" s="1"/>
  <c r="S47" i="1" s="1"/>
  <c r="Q51" i="1"/>
  <c r="R51" i="1" s="1"/>
  <c r="S51" i="1" s="1"/>
  <c r="Q43" i="1"/>
  <c r="R43" i="1" s="1"/>
  <c r="S43" i="1" s="1"/>
  <c r="Q34" i="1"/>
  <c r="R34" i="1" s="1"/>
  <c r="S34" i="1" s="1"/>
  <c r="Q39" i="1"/>
  <c r="R39" i="1" s="1"/>
  <c r="S39" i="1" s="1"/>
  <c r="Q36" i="1"/>
  <c r="R36" i="1" s="1"/>
  <c r="S36" i="1" s="1"/>
  <c r="Q38" i="1"/>
  <c r="R38" i="1" s="1"/>
  <c r="S38" i="1" s="1"/>
  <c r="Q37" i="1"/>
  <c r="R37" i="1" s="1"/>
  <c r="S37" i="1" s="1"/>
  <c r="Q35" i="1"/>
  <c r="R35" i="1" s="1"/>
  <c r="S35" i="1" s="1"/>
  <c r="Q41" i="1"/>
  <c r="R41" i="1" s="1"/>
  <c r="S41" i="1" s="1"/>
  <c r="Q40" i="1"/>
  <c r="R40" i="1" s="1"/>
  <c r="S40" i="1" s="1"/>
  <c r="Q25" i="1"/>
  <c r="R25" i="1" s="1"/>
  <c r="S25" i="1" s="1"/>
  <c r="Q32" i="1"/>
  <c r="R32" i="1" s="1"/>
  <c r="S32" i="1" s="1"/>
  <c r="Q27" i="1"/>
  <c r="R27" i="1" s="1"/>
  <c r="S27" i="1" s="1"/>
  <c r="Q31" i="1"/>
  <c r="R31" i="1" s="1"/>
  <c r="S31" i="1" s="1"/>
  <c r="Q30" i="1"/>
  <c r="R30" i="1" s="1"/>
  <c r="S30" i="1" s="1"/>
  <c r="Q28" i="1"/>
  <c r="R28" i="1" s="1"/>
  <c r="S28" i="1" s="1"/>
  <c r="Q26" i="1"/>
  <c r="R26" i="1" s="1"/>
  <c r="S26" i="1" s="1"/>
  <c r="Q29" i="1"/>
  <c r="R29" i="1" s="1"/>
  <c r="S29" i="1" s="1"/>
  <c r="Q22" i="1"/>
  <c r="R22" i="1" s="1"/>
  <c r="S22" i="1" s="1"/>
  <c r="Q23" i="1"/>
  <c r="R23" i="1" s="1"/>
  <c r="S23" i="1" s="1"/>
  <c r="Q19" i="1"/>
  <c r="R19" i="1" s="1"/>
  <c r="S19" i="1" s="1"/>
  <c r="Q21" i="1"/>
  <c r="R21" i="1" s="1"/>
  <c r="S21" i="1" s="1"/>
  <c r="Q18" i="1"/>
  <c r="R18" i="1" s="1"/>
  <c r="S18" i="1" s="1"/>
  <c r="Q20" i="1"/>
  <c r="R20" i="1" s="1"/>
  <c r="S20" i="1" s="1"/>
  <c r="Q12" i="1"/>
  <c r="R12" i="1" s="1"/>
  <c r="S12" i="1" s="1"/>
  <c r="Q13" i="1"/>
  <c r="R13" i="1" s="1"/>
  <c r="S13" i="1" s="1"/>
  <c r="Q16" i="1"/>
  <c r="R16" i="1" s="1"/>
  <c r="S16" i="1" s="1"/>
  <c r="Q10" i="1"/>
  <c r="R10" i="1" s="1"/>
  <c r="S10" i="1" s="1"/>
  <c r="Q9" i="1"/>
  <c r="R9" i="1" s="1"/>
  <c r="S9" i="1" s="1"/>
  <c r="Q14" i="1"/>
  <c r="R14" i="1" s="1"/>
  <c r="S14" i="1" s="1"/>
  <c r="Q11" i="1"/>
  <c r="R11" i="1" s="1"/>
  <c r="S11" i="1" s="1"/>
  <c r="Q15" i="1"/>
  <c r="R15" i="1" s="1"/>
  <c r="S15" i="1" s="1"/>
  <c r="Q8" i="1"/>
  <c r="R8" i="1" s="1"/>
  <c r="S8" i="1" s="1"/>
</calcChain>
</file>

<file path=xl/sharedStrings.xml><?xml version="1.0" encoding="utf-8"?>
<sst xmlns="http://schemas.openxmlformats.org/spreadsheetml/2006/main" count="159" uniqueCount="90">
  <si>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</si>
  <si>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</si>
  <si>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</si>
  <si>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</si>
  <si>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</si>
  <si>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</si>
  <si>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</si>
  <si>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</si>
  <si>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</si>
  <si>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</si>
  <si>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</si>
  <si>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</si>
  <si>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</si>
  <si>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</si>
  <si>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</si>
  <si>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</si>
  <si>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</si>
  <si>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</si>
  <si>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</si>
  <si>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Ipswich</t>
  </si>
  <si>
    <t xml:space="preserve">Fausto              </t>
  </si>
  <si>
    <t xml:space="preserve">Gold Samurai        </t>
  </si>
  <si>
    <t xml:space="preserve">Grinzinger Hulk     </t>
  </si>
  <si>
    <t xml:space="preserve">Medieval Crown      </t>
  </si>
  <si>
    <t xml:space="preserve">Sandgate Road       </t>
  </si>
  <si>
    <t xml:space="preserve">Solarosa            </t>
  </si>
  <si>
    <t xml:space="preserve">Zeebling            </t>
  </si>
  <si>
    <t xml:space="preserve">Better Times        </t>
  </si>
  <si>
    <t xml:space="preserve">Enolaba             </t>
  </si>
  <si>
    <t xml:space="preserve">Gentle Prince       </t>
  </si>
  <si>
    <t xml:space="preserve">Command King        </t>
  </si>
  <si>
    <t xml:space="preserve">Reflect The Stars   </t>
  </si>
  <si>
    <t xml:space="preserve">In Agreement        </t>
  </si>
  <si>
    <t xml:space="preserve">Point The Wagon     </t>
  </si>
  <si>
    <t xml:space="preserve">Little Jerry        </t>
  </si>
  <si>
    <t xml:space="preserve">Accelerated Growth  </t>
  </si>
  <si>
    <t xml:space="preserve">Toba                </t>
  </si>
  <si>
    <t xml:space="preserve">Birdonawing         </t>
  </si>
  <si>
    <t xml:space="preserve">Binding             </t>
  </si>
  <si>
    <t xml:space="preserve">Classique Gal       </t>
  </si>
  <si>
    <t xml:space="preserve">Cherokee Girl       </t>
  </si>
  <si>
    <t xml:space="preserve">Dragon Song         </t>
  </si>
  <si>
    <t xml:space="preserve">Frijoles            </t>
  </si>
  <si>
    <t xml:space="preserve">Orbisyn             </t>
  </si>
  <si>
    <t xml:space="preserve">Shamaton            </t>
  </si>
  <si>
    <t xml:space="preserve">King Of The Desert  </t>
  </si>
  <si>
    <t xml:space="preserve">Abdicating          </t>
  </si>
  <si>
    <t xml:space="preserve">Spinning Spirit     </t>
  </si>
  <si>
    <t xml:space="preserve">Andy                </t>
  </si>
  <si>
    <t xml:space="preserve">Dynamic Duo         </t>
  </si>
  <si>
    <t xml:space="preserve">Say Goodbye         </t>
  </si>
  <si>
    <t xml:space="preserve">Swan Island         </t>
  </si>
  <si>
    <t xml:space="preserve">Rexx                </t>
  </si>
  <si>
    <t xml:space="preserve">Commandeering       </t>
  </si>
  <si>
    <t xml:space="preserve">Youll Be Mist       </t>
  </si>
  <si>
    <t xml:space="preserve">Storm Attack        </t>
  </si>
  <si>
    <t xml:space="preserve">Dublin De Quo       </t>
  </si>
  <si>
    <t xml:space="preserve">Rubyexpress         </t>
  </si>
  <si>
    <t xml:space="preserve">Preach              </t>
  </si>
  <si>
    <t xml:space="preserve">Dream Weaving       </t>
  </si>
  <si>
    <t xml:space="preserve">Dutch Gold          </t>
  </si>
  <si>
    <t xml:space="preserve">Style Seeker        </t>
  </si>
  <si>
    <t xml:space="preserve">Savagal             </t>
  </si>
  <si>
    <t xml:space="preserve">Choir               </t>
  </si>
  <si>
    <t xml:space="preserve">Makalu              </t>
  </si>
  <si>
    <t xml:space="preserve">Berenib             </t>
  </si>
  <si>
    <t xml:space="preserve">Cairdeas            </t>
  </si>
  <si>
    <t xml:space="preserve">Lucamour            </t>
  </si>
  <si>
    <t xml:space="preserve">The Love Of Mary    </t>
  </si>
  <si>
    <t xml:space="preserve">Boom Storm          </t>
  </si>
  <si>
    <t xml:space="preserve">Our Calantha        </t>
  </si>
  <si>
    <t xml:space="preserve">Yourjokingme Right  </t>
  </si>
  <si>
    <t xml:space="preserve">Claudius            </t>
  </si>
  <si>
    <t xml:space="preserve">Da Party Gal        </t>
  </si>
  <si>
    <t xml:space="preserve">Litermont           </t>
  </si>
  <si>
    <t xml:space="preserve">Noble Beauty        </t>
  </si>
  <si>
    <t xml:space="preserve">Rocklily            </t>
  </si>
  <si>
    <t xml:space="preserve">Chica Bonita        </t>
  </si>
  <si>
    <t xml:space="preserve">Magic In Me         </t>
  </si>
  <si>
    <t xml:space="preserve">He Is               </t>
  </si>
  <si>
    <t xml:space="preserve">Majestics Request   </t>
  </si>
  <si>
    <t xml:space="preserve">Coodarady           </t>
  </si>
  <si>
    <t xml:space="preserve">Derbari             </t>
  </si>
  <si>
    <t xml:space="preserve">Dream Song          </t>
  </si>
  <si>
    <t xml:space="preserve">Terrius             </t>
  </si>
  <si>
    <t xml:space="preserve">Metal Rock          </t>
  </si>
  <si>
    <t xml:space="preserve">To Love Somebody    </t>
  </si>
  <si>
    <t xml:space="preserve">Tick Tock Queen     </t>
  </si>
  <si>
    <t xml:space="preserve">Grenado             </t>
  </si>
  <si>
    <t xml:space="preserve">Static Lift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</si>
</sst>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170246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797E3-2F40-9DE0-94AA-AA0DEF6C3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13220" cy="1084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A12" sqref="AA1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6640625" style="9" bestFit="1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13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6</v>
      </c>
      <c r="B8" s="5">
        <v>0.57361111111111118</v>
      </c>
      <c r="C8" s="1" t="s">
        <v>19</v>
      </c>
      <c r="D8" s="1">
        <v>1</v>
      </c>
      <c r="E8" s="1">
        <v>7</v>
      </c>
      <c r="F8" s="1" t="s">
        <v>26</v>
      </c>
      <c r="G8" s="1">
        <v>69.28</v>
      </c>
      <c r="H8" s="1">
        <f>1+COUNTIFS(A:A,A8,G:G,"&gt;"&amp;G8)</f>
        <v>1</v>
      </c>
      <c r="I8" s="2">
        <f>AVERAGEIF(A:A,A8,G:G)</f>
        <v>51.213333333333338</v>
      </c>
      <c r="J8" s="2">
        <f t="shared" ref="J8:J23" si="0">G8-I8</f>
        <v>18.066666666666663</v>
      </c>
      <c r="K8" s="2">
        <f t="shared" ref="K8:K23" si="1">90+J8</f>
        <v>108.06666666666666</v>
      </c>
      <c r="L8" s="2">
        <f t="shared" ref="L8:L23" si="2">EXP(0.06*K8)</f>
        <v>654.58405278514306</v>
      </c>
      <c r="M8" s="2">
        <f>SUMIF(A:A,A8,L:L)</f>
        <v>2615.9493812126743</v>
      </c>
      <c r="N8" s="3">
        <f t="shared" ref="N8:N23" si="3">L8/M8</f>
        <v>0.25022810360409109</v>
      </c>
      <c r="O8" s="6">
        <f t="shared" ref="O8:O23" si="4">1/N8</f>
        <v>3.996353669299241</v>
      </c>
      <c r="P8" s="3">
        <f t="shared" ref="P8:P23" si="5">IF(O8&gt;21,"",N8)</f>
        <v>0.25022810360409109</v>
      </c>
      <c r="Q8" s="3">
        <f>IF(ISNUMBER(P8),SUMIF(A:A,A8,P:P),"")</f>
        <v>0.94530461232796015</v>
      </c>
      <c r="R8" s="3">
        <f t="shared" ref="R8:R23" si="6">IFERROR(P8*(1/Q8),"")</f>
        <v>0.26470631830290697</v>
      </c>
      <c r="S8" s="7">
        <f t="shared" ref="S8:S23" si="7">IFERROR(1/R8,"")</f>
        <v>3.7777715560823397</v>
      </c>
    </row>
    <row r="9" spans="1:19" x14ac:dyDescent="0.3">
      <c r="A9" s="1">
        <v>6</v>
      </c>
      <c r="B9" s="5">
        <v>0.57361111111111118</v>
      </c>
      <c r="C9" s="1" t="s">
        <v>19</v>
      </c>
      <c r="D9" s="1">
        <v>1</v>
      </c>
      <c r="E9" s="1">
        <v>6</v>
      </c>
      <c r="F9" s="1" t="s">
        <v>25</v>
      </c>
      <c r="G9" s="1">
        <v>67.83</v>
      </c>
      <c r="H9" s="1">
        <f>1+COUNTIFS(A:A,A9,G:G,"&gt;"&amp;G9)</f>
        <v>2</v>
      </c>
      <c r="I9" s="2">
        <f>AVERAGEIF(A:A,A9,G:G)</f>
        <v>51.213333333333338</v>
      </c>
      <c r="J9" s="2">
        <f t="shared" si="0"/>
        <v>16.61666666666666</v>
      </c>
      <c r="K9" s="2">
        <f t="shared" si="1"/>
        <v>106.61666666666666</v>
      </c>
      <c r="L9" s="2">
        <f t="shared" si="2"/>
        <v>600.04220835486319</v>
      </c>
      <c r="M9" s="2">
        <f>SUMIF(A:A,A9,L:L)</f>
        <v>2615.9493812126743</v>
      </c>
      <c r="N9" s="3">
        <f t="shared" si="3"/>
        <v>0.22937837125758984</v>
      </c>
      <c r="O9" s="6">
        <f t="shared" si="4"/>
        <v>4.3596089488184964</v>
      </c>
      <c r="P9" s="3">
        <f t="shared" si="5"/>
        <v>0.22937837125758984</v>
      </c>
      <c r="Q9" s="3">
        <f>IF(ISNUMBER(P9),SUMIF(A:A,A9,P:P),"")</f>
        <v>0.94530461232796015</v>
      </c>
      <c r="R9" s="3">
        <f t="shared" si="6"/>
        <v>0.24265021905765358</v>
      </c>
      <c r="S9" s="7">
        <f t="shared" si="7"/>
        <v>4.1211584472643743</v>
      </c>
    </row>
    <row r="10" spans="1:19" x14ac:dyDescent="0.3">
      <c r="A10" s="1">
        <v>6</v>
      </c>
      <c r="B10" s="5">
        <v>0.57361111111111118</v>
      </c>
      <c r="C10" s="1" t="s">
        <v>19</v>
      </c>
      <c r="D10" s="1">
        <v>1</v>
      </c>
      <c r="E10" s="1">
        <v>1</v>
      </c>
      <c r="F10" s="1" t="s">
        <v>20</v>
      </c>
      <c r="G10" s="1">
        <v>58.78</v>
      </c>
      <c r="H10" s="1">
        <f>1+COUNTIFS(A:A,A10,G:G,"&gt;"&amp;G10)</f>
        <v>3</v>
      </c>
      <c r="I10" s="2">
        <f>AVERAGEIF(A:A,A10,G:G)</f>
        <v>51.213333333333338</v>
      </c>
      <c r="J10" s="2">
        <f t="shared" si="0"/>
        <v>7.5666666666666629</v>
      </c>
      <c r="K10" s="2">
        <f t="shared" si="1"/>
        <v>97.566666666666663</v>
      </c>
      <c r="L10" s="2">
        <f t="shared" si="2"/>
        <v>348.62609958323327</v>
      </c>
      <c r="M10" s="2">
        <f>SUMIF(A:A,A10,L:L)</f>
        <v>2615.9493812126743</v>
      </c>
      <c r="N10" s="3">
        <f t="shared" si="3"/>
        <v>0.13326943636104335</v>
      </c>
      <c r="O10" s="6">
        <f t="shared" si="4"/>
        <v>7.5035959279581297</v>
      </c>
      <c r="P10" s="3">
        <f t="shared" si="5"/>
        <v>0.13326943636104335</v>
      </c>
      <c r="Q10" s="3">
        <f>IF(ISNUMBER(P10),SUMIF(A:A,A10,P:P),"")</f>
        <v>0.94530461232796015</v>
      </c>
      <c r="R10" s="3">
        <f t="shared" si="6"/>
        <v>0.14098041480285023</v>
      </c>
      <c r="S10" s="7">
        <f t="shared" si="7"/>
        <v>7.0931838397441203</v>
      </c>
    </row>
    <row r="11" spans="1:19" x14ac:dyDescent="0.3">
      <c r="A11" s="1">
        <v>6</v>
      </c>
      <c r="B11" s="5">
        <v>0.57361111111111118</v>
      </c>
      <c r="C11" s="1" t="s">
        <v>19</v>
      </c>
      <c r="D11" s="1">
        <v>1</v>
      </c>
      <c r="E11" s="1">
        <v>5</v>
      </c>
      <c r="F11" s="1" t="s">
        <v>24</v>
      </c>
      <c r="G11" s="1">
        <v>55.53</v>
      </c>
      <c r="H11" s="1">
        <f>1+COUNTIFS(A:A,A11,G:G,"&gt;"&amp;G11)</f>
        <v>4</v>
      </c>
      <c r="I11" s="2">
        <f>AVERAGEIF(A:A,A11,G:G)</f>
        <v>51.213333333333338</v>
      </c>
      <c r="J11" s="2">
        <f t="shared" si="0"/>
        <v>4.3166666666666629</v>
      </c>
      <c r="K11" s="2">
        <f t="shared" si="1"/>
        <v>94.316666666666663</v>
      </c>
      <c r="L11" s="2">
        <f t="shared" si="2"/>
        <v>286.86163743997332</v>
      </c>
      <c r="M11" s="2">
        <f>SUMIF(A:A,A11,L:L)</f>
        <v>2615.9493812126743</v>
      </c>
      <c r="N11" s="3">
        <f t="shared" si="3"/>
        <v>0.10965871109745748</v>
      </c>
      <c r="O11" s="6">
        <f t="shared" si="4"/>
        <v>9.1192025694271148</v>
      </c>
      <c r="P11" s="3">
        <f t="shared" si="5"/>
        <v>0.10965871109745748</v>
      </c>
      <c r="Q11" s="3">
        <f>IF(ISNUMBER(P11),SUMIF(A:A,A11,P:P),"")</f>
        <v>0.94530461232796015</v>
      </c>
      <c r="R11" s="3">
        <f t="shared" si="6"/>
        <v>0.11600357140689897</v>
      </c>
      <c r="S11" s="7">
        <f t="shared" si="7"/>
        <v>8.6204242496324373</v>
      </c>
    </row>
    <row r="12" spans="1:19" x14ac:dyDescent="0.3">
      <c r="A12" s="1">
        <v>6</v>
      </c>
      <c r="B12" s="5">
        <v>0.57361111111111118</v>
      </c>
      <c r="C12" s="1" t="s">
        <v>19</v>
      </c>
      <c r="D12" s="1">
        <v>1</v>
      </c>
      <c r="E12" s="1">
        <v>8</v>
      </c>
      <c r="F12" s="1" t="s">
        <v>27</v>
      </c>
      <c r="G12" s="1">
        <v>51.38</v>
      </c>
      <c r="H12" s="1">
        <f>1+COUNTIFS(A:A,A12,G:G,"&gt;"&amp;G12)</f>
        <v>5</v>
      </c>
      <c r="I12" s="2">
        <f>AVERAGEIF(A:A,A12,G:G)</f>
        <v>51.213333333333338</v>
      </c>
      <c r="J12" s="2">
        <f t="shared" si="0"/>
        <v>0.1666666666666643</v>
      </c>
      <c r="K12" s="2">
        <f t="shared" si="1"/>
        <v>90.166666666666657</v>
      </c>
      <c r="L12" s="2">
        <f t="shared" si="2"/>
        <v>223.63158768054586</v>
      </c>
      <c r="M12" s="2">
        <f>SUMIF(A:A,A12,L:L)</f>
        <v>2615.9493812126743</v>
      </c>
      <c r="N12" s="3">
        <f t="shared" si="3"/>
        <v>8.5487735078756413E-2</v>
      </c>
      <c r="O12" s="6">
        <f t="shared" si="4"/>
        <v>11.697584443882391</v>
      </c>
      <c r="P12" s="3">
        <f t="shared" si="5"/>
        <v>8.5487735078756413E-2</v>
      </c>
      <c r="Q12" s="3">
        <f>IF(ISNUMBER(P12),SUMIF(A:A,A12,P:P),"")</f>
        <v>0.94530461232796015</v>
      </c>
      <c r="R12" s="3">
        <f t="shared" si="6"/>
        <v>9.0434061109920458E-2</v>
      </c>
      <c r="S12" s="7">
        <f t="shared" si="7"/>
        <v>11.057780527897821</v>
      </c>
    </row>
    <row r="13" spans="1:19" x14ac:dyDescent="0.3">
      <c r="A13" s="1">
        <v>6</v>
      </c>
      <c r="B13" s="5">
        <v>0.57361111111111118</v>
      </c>
      <c r="C13" s="1" t="s">
        <v>19</v>
      </c>
      <c r="D13" s="1">
        <v>1</v>
      </c>
      <c r="E13" s="1">
        <v>4</v>
      </c>
      <c r="F13" s="1" t="s">
        <v>23</v>
      </c>
      <c r="G13" s="1">
        <v>50.12</v>
      </c>
      <c r="H13" s="1">
        <f>1+COUNTIFS(A:A,A13,G:G,"&gt;"&amp;G13)</f>
        <v>6</v>
      </c>
      <c r="I13" s="2">
        <f>AVERAGEIF(A:A,A13,G:G)</f>
        <v>51.213333333333338</v>
      </c>
      <c r="J13" s="2">
        <f t="shared" si="0"/>
        <v>-1.0933333333333408</v>
      </c>
      <c r="K13" s="2">
        <f t="shared" si="1"/>
        <v>88.906666666666666</v>
      </c>
      <c r="L13" s="2">
        <f t="shared" si="2"/>
        <v>207.34830249628126</v>
      </c>
      <c r="M13" s="2">
        <f>SUMIF(A:A,A13,L:L)</f>
        <v>2615.9493812126743</v>
      </c>
      <c r="N13" s="3">
        <f t="shared" si="3"/>
        <v>7.9263117239738376E-2</v>
      </c>
      <c r="O13" s="6">
        <f t="shared" si="4"/>
        <v>12.616208330230197</v>
      </c>
      <c r="P13" s="3">
        <f t="shared" si="5"/>
        <v>7.9263117239738376E-2</v>
      </c>
      <c r="Q13" s="3">
        <f>IF(ISNUMBER(P13),SUMIF(A:A,A13,P:P),"")</f>
        <v>0.94530461232796015</v>
      </c>
      <c r="R13" s="3">
        <f t="shared" si="6"/>
        <v>8.3849286469194914E-2</v>
      </c>
      <c r="S13" s="7">
        <f t="shared" si="7"/>
        <v>11.926159924657037</v>
      </c>
    </row>
    <row r="14" spans="1:19" x14ac:dyDescent="0.3">
      <c r="A14" s="1">
        <v>6</v>
      </c>
      <c r="B14" s="5">
        <v>0.57361111111111118</v>
      </c>
      <c r="C14" s="1" t="s">
        <v>19</v>
      </c>
      <c r="D14" s="1">
        <v>1</v>
      </c>
      <c r="E14" s="1">
        <v>2</v>
      </c>
      <c r="F14" s="1" t="s">
        <v>21</v>
      </c>
      <c r="G14" s="1">
        <v>44.92</v>
      </c>
      <c r="H14" s="1">
        <f>1+COUNTIFS(A:A,A14,G:G,"&gt;"&amp;G14)</f>
        <v>7</v>
      </c>
      <c r="I14" s="2">
        <f>AVERAGEIF(A:A,A14,G:G)</f>
        <v>51.213333333333338</v>
      </c>
      <c r="J14" s="2">
        <f t="shared" si="0"/>
        <v>-6.2933333333333366</v>
      </c>
      <c r="K14" s="2">
        <f t="shared" si="1"/>
        <v>83.706666666666663</v>
      </c>
      <c r="L14" s="2">
        <f t="shared" si="2"/>
        <v>151.77512733677437</v>
      </c>
      <c r="M14" s="2">
        <f>SUMIF(A:A,A14,L:L)</f>
        <v>2615.9493812126743</v>
      </c>
      <c r="N14" s="3">
        <f t="shared" si="3"/>
        <v>5.8019137689283594E-2</v>
      </c>
      <c r="O14" s="6">
        <f t="shared" si="4"/>
        <v>17.235692218581605</v>
      </c>
      <c r="P14" s="3">
        <f t="shared" si="5"/>
        <v>5.8019137689283594E-2</v>
      </c>
      <c r="Q14" s="3">
        <f>IF(ISNUMBER(P14),SUMIF(A:A,A14,P:P),"")</f>
        <v>0.94530461232796015</v>
      </c>
      <c r="R14" s="3">
        <f t="shared" si="6"/>
        <v>6.1376128850574856E-2</v>
      </c>
      <c r="S14" s="7">
        <f t="shared" si="7"/>
        <v>16.292979350890324</v>
      </c>
    </row>
    <row r="15" spans="1:19" x14ac:dyDescent="0.3">
      <c r="A15" s="1">
        <v>6</v>
      </c>
      <c r="B15" s="5">
        <v>0.57361111111111118</v>
      </c>
      <c r="C15" s="1" t="s">
        <v>19</v>
      </c>
      <c r="D15" s="1">
        <v>1</v>
      </c>
      <c r="E15" s="1">
        <v>3</v>
      </c>
      <c r="F15" s="1" t="s">
        <v>22</v>
      </c>
      <c r="G15" s="1">
        <v>36.89</v>
      </c>
      <c r="H15" s="1">
        <f>1+COUNTIFS(A:A,A15,G:G,"&gt;"&amp;G15)</f>
        <v>8</v>
      </c>
      <c r="I15" s="2">
        <f>AVERAGEIF(A:A,A15,G:G)</f>
        <v>51.213333333333338</v>
      </c>
      <c r="J15" s="2">
        <f t="shared" si="0"/>
        <v>-14.323333333333338</v>
      </c>
      <c r="K15" s="2">
        <f t="shared" si="1"/>
        <v>75.676666666666662</v>
      </c>
      <c r="L15" s="2">
        <f t="shared" si="2"/>
        <v>93.747031467263014</v>
      </c>
      <c r="M15" s="2">
        <f>SUMIF(A:A,A15,L:L)</f>
        <v>2615.9493812126743</v>
      </c>
      <c r="N15" s="3">
        <f t="shared" si="3"/>
        <v>3.5836714632377462E-2</v>
      </c>
      <c r="O15" s="6">
        <f t="shared" si="4"/>
        <v>27.904343639149559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6</v>
      </c>
      <c r="B16" s="5">
        <v>0.57361111111111118</v>
      </c>
      <c r="C16" s="1" t="s">
        <v>19</v>
      </c>
      <c r="D16" s="1">
        <v>1</v>
      </c>
      <c r="E16" s="1">
        <v>9</v>
      </c>
      <c r="F16" s="1" t="s">
        <v>28</v>
      </c>
      <c r="G16" s="1">
        <v>26.19</v>
      </c>
      <c r="H16" s="1">
        <f>1+COUNTIFS(A:A,A16,G:G,"&gt;"&amp;G16)</f>
        <v>9</v>
      </c>
      <c r="I16" s="2">
        <f>AVERAGEIF(A:A,A16,G:G)</f>
        <v>51.213333333333338</v>
      </c>
      <c r="J16" s="2">
        <f t="shared" si="0"/>
        <v>-25.023333333333337</v>
      </c>
      <c r="K16" s="2">
        <f t="shared" si="1"/>
        <v>64.976666666666659</v>
      </c>
      <c r="L16" s="2">
        <f t="shared" si="2"/>
        <v>49.333334068597054</v>
      </c>
      <c r="M16" s="2">
        <f>SUMIF(A:A,A16,L:L)</f>
        <v>2615.9493812126743</v>
      </c>
      <c r="N16" s="3">
        <f t="shared" si="3"/>
        <v>1.8858673039662422E-2</v>
      </c>
      <c r="O16" s="6">
        <f t="shared" si="4"/>
        <v>53.026000180227975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10</v>
      </c>
      <c r="B18" s="5">
        <v>0.59791666666666665</v>
      </c>
      <c r="C18" s="1" t="s">
        <v>19</v>
      </c>
      <c r="D18" s="1">
        <v>2</v>
      </c>
      <c r="E18" s="1">
        <v>1</v>
      </c>
      <c r="F18" s="1" t="s">
        <v>29</v>
      </c>
      <c r="G18" s="1">
        <v>70.78</v>
      </c>
      <c r="H18" s="1">
        <f>1+COUNTIFS(A:A,A18,G:G,"&gt;"&amp;G18)</f>
        <v>1</v>
      </c>
      <c r="I18" s="2">
        <f>AVERAGEIF(A:A,A18,G:G)</f>
        <v>49.388333333333328</v>
      </c>
      <c r="J18" s="2">
        <f t="shared" si="0"/>
        <v>21.391666666666673</v>
      </c>
      <c r="K18" s="2">
        <f t="shared" si="1"/>
        <v>111.39166666666668</v>
      </c>
      <c r="L18" s="2">
        <f t="shared" si="2"/>
        <v>799.11111205786892</v>
      </c>
      <c r="M18" s="2">
        <f>SUMIF(A:A,A18,L:L)</f>
        <v>1797.6100289366898</v>
      </c>
      <c r="N18" s="3">
        <f t="shared" si="3"/>
        <v>0.44454086214158128</v>
      </c>
      <c r="O18" s="6">
        <f t="shared" si="4"/>
        <v>2.2495119912767687</v>
      </c>
      <c r="P18" s="3">
        <f t="shared" si="5"/>
        <v>0.44454086214158128</v>
      </c>
      <c r="Q18" s="3">
        <f>IF(ISNUMBER(P18),SUMIF(A:A,A18,P:P),"")</f>
        <v>0.95624342098182535</v>
      </c>
      <c r="R18" s="3">
        <f t="shared" si="6"/>
        <v>0.46488253135916779</v>
      </c>
      <c r="S18" s="7">
        <f t="shared" si="7"/>
        <v>2.1510810420781352</v>
      </c>
    </row>
    <row r="19" spans="1:19" x14ac:dyDescent="0.3">
      <c r="A19" s="1">
        <v>10</v>
      </c>
      <c r="B19" s="5">
        <v>0.59791666666666665</v>
      </c>
      <c r="C19" s="1" t="s">
        <v>19</v>
      </c>
      <c r="D19" s="1">
        <v>2</v>
      </c>
      <c r="E19" s="1">
        <v>4</v>
      </c>
      <c r="F19" s="1" t="s">
        <v>32</v>
      </c>
      <c r="G19" s="1">
        <v>55.18</v>
      </c>
      <c r="H19" s="1">
        <f>1+COUNTIFS(A:A,A19,G:G,"&gt;"&amp;G19)</f>
        <v>2</v>
      </c>
      <c r="I19" s="2">
        <f>AVERAGEIF(A:A,A19,G:G)</f>
        <v>49.388333333333328</v>
      </c>
      <c r="J19" s="2">
        <f t="shared" si="0"/>
        <v>5.7916666666666714</v>
      </c>
      <c r="K19" s="2">
        <f t="shared" si="1"/>
        <v>95.791666666666671</v>
      </c>
      <c r="L19" s="2">
        <f t="shared" si="2"/>
        <v>313.40616466309979</v>
      </c>
      <c r="M19" s="2">
        <f>SUMIF(A:A,A19,L:L)</f>
        <v>1797.6100289366898</v>
      </c>
      <c r="N19" s="3">
        <f t="shared" si="3"/>
        <v>0.17434602590000217</v>
      </c>
      <c r="O19" s="6">
        <f t="shared" si="4"/>
        <v>5.7357200706918299</v>
      </c>
      <c r="P19" s="3">
        <f t="shared" si="5"/>
        <v>0.17434602590000217</v>
      </c>
      <c r="Q19" s="3">
        <f>IF(ISNUMBER(P19),SUMIF(A:A,A19,P:P),"")</f>
        <v>0.95624342098182535</v>
      </c>
      <c r="R19" s="3">
        <f t="shared" si="6"/>
        <v>0.18232389585592332</v>
      </c>
      <c r="S19" s="7">
        <f t="shared" si="7"/>
        <v>5.4847445821924721</v>
      </c>
    </row>
    <row r="20" spans="1:19" x14ac:dyDescent="0.3">
      <c r="A20" s="1">
        <v>10</v>
      </c>
      <c r="B20" s="5">
        <v>0.59791666666666665</v>
      </c>
      <c r="C20" s="1" t="s">
        <v>19</v>
      </c>
      <c r="D20" s="1">
        <v>2</v>
      </c>
      <c r="E20" s="1">
        <v>3</v>
      </c>
      <c r="F20" s="1" t="s">
        <v>31</v>
      </c>
      <c r="G20" s="1">
        <v>54.66</v>
      </c>
      <c r="H20" s="1">
        <f>1+COUNTIFS(A:A,A20,G:G,"&gt;"&amp;G20)</f>
        <v>3</v>
      </c>
      <c r="I20" s="2">
        <f>AVERAGEIF(A:A,A20,G:G)</f>
        <v>49.388333333333328</v>
      </c>
      <c r="J20" s="2">
        <f t="shared" si="0"/>
        <v>5.2716666666666683</v>
      </c>
      <c r="K20" s="2">
        <f t="shared" si="1"/>
        <v>95.271666666666675</v>
      </c>
      <c r="L20" s="2">
        <f t="shared" si="2"/>
        <v>303.77885924448685</v>
      </c>
      <c r="M20" s="2">
        <f>SUMIF(A:A,A20,L:L)</f>
        <v>1797.6100289366898</v>
      </c>
      <c r="N20" s="3">
        <f t="shared" si="3"/>
        <v>0.16899041191051659</v>
      </c>
      <c r="O20" s="6">
        <f t="shared" si="4"/>
        <v>5.9174954880251889</v>
      </c>
      <c r="P20" s="3">
        <f t="shared" si="5"/>
        <v>0.16899041191051659</v>
      </c>
      <c r="Q20" s="3">
        <f>IF(ISNUMBER(P20),SUMIF(A:A,A20,P:P),"")</f>
        <v>0.95624342098182535</v>
      </c>
      <c r="R20" s="3">
        <f t="shared" si="6"/>
        <v>0.17672321524262646</v>
      </c>
      <c r="S20" s="7">
        <f t="shared" si="7"/>
        <v>5.6585661291137219</v>
      </c>
    </row>
    <row r="21" spans="1:19" x14ac:dyDescent="0.3">
      <c r="A21" s="1">
        <v>10</v>
      </c>
      <c r="B21" s="5">
        <v>0.59791666666666665</v>
      </c>
      <c r="C21" s="1" t="s">
        <v>19</v>
      </c>
      <c r="D21" s="1">
        <v>2</v>
      </c>
      <c r="E21" s="1">
        <v>2</v>
      </c>
      <c r="F21" s="1" t="s">
        <v>30</v>
      </c>
      <c r="G21" s="1">
        <v>48.35</v>
      </c>
      <c r="H21" s="1">
        <f>1+COUNTIFS(A:A,A21,G:G,"&gt;"&amp;G21)</f>
        <v>4</v>
      </c>
      <c r="I21" s="2">
        <f>AVERAGEIF(A:A,A21,G:G)</f>
        <v>49.388333333333328</v>
      </c>
      <c r="J21" s="2">
        <f t="shared" si="0"/>
        <v>-1.0383333333333269</v>
      </c>
      <c r="K21" s="2">
        <f t="shared" si="1"/>
        <v>88.961666666666673</v>
      </c>
      <c r="L21" s="2">
        <f t="shared" si="2"/>
        <v>208.03368214896406</v>
      </c>
      <c r="M21" s="2">
        <f>SUMIF(A:A,A21,L:L)</f>
        <v>1797.6100289366898</v>
      </c>
      <c r="N21" s="3">
        <f t="shared" si="3"/>
        <v>0.11572792696979931</v>
      </c>
      <c r="O21" s="6">
        <f t="shared" si="4"/>
        <v>8.6409566487867959</v>
      </c>
      <c r="P21" s="3">
        <f t="shared" si="5"/>
        <v>0.11572792696979931</v>
      </c>
      <c r="Q21" s="3">
        <f>IF(ISNUMBER(P21),SUMIF(A:A,A21,P:P),"")</f>
        <v>0.95624342098182535</v>
      </c>
      <c r="R21" s="3">
        <f t="shared" si="6"/>
        <v>0.12102350137057713</v>
      </c>
      <c r="S21" s="7">
        <f t="shared" si="7"/>
        <v>8.2628579463915344</v>
      </c>
    </row>
    <row r="22" spans="1:19" x14ac:dyDescent="0.3">
      <c r="A22" s="1">
        <v>10</v>
      </c>
      <c r="B22" s="5">
        <v>0.59791666666666665</v>
      </c>
      <c r="C22" s="1" t="s">
        <v>19</v>
      </c>
      <c r="D22" s="1">
        <v>2</v>
      </c>
      <c r="E22" s="1">
        <v>6</v>
      </c>
      <c r="F22" s="1" t="s">
        <v>34</v>
      </c>
      <c r="G22" s="1">
        <v>35.22</v>
      </c>
      <c r="H22" s="1">
        <f>1+COUNTIFS(A:A,A22,G:G,"&gt;"&amp;G22)</f>
        <v>5</v>
      </c>
      <c r="I22" s="2">
        <f>AVERAGEIF(A:A,A22,G:G)</f>
        <v>49.388333333333328</v>
      </c>
      <c r="J22" s="2">
        <f t="shared" si="0"/>
        <v>-14.168333333333329</v>
      </c>
      <c r="K22" s="2">
        <f t="shared" si="1"/>
        <v>75.831666666666678</v>
      </c>
      <c r="L22" s="2">
        <f t="shared" si="2"/>
        <v>94.622945547238857</v>
      </c>
      <c r="M22" s="2">
        <f>SUMIF(A:A,A22,L:L)</f>
        <v>1797.6100289366898</v>
      </c>
      <c r="N22" s="3">
        <f t="shared" si="3"/>
        <v>5.2638194059926105E-2</v>
      </c>
      <c r="O22" s="6">
        <f t="shared" si="4"/>
        <v>18.997612244476837</v>
      </c>
      <c r="P22" s="3">
        <f t="shared" si="5"/>
        <v>5.2638194059926105E-2</v>
      </c>
      <c r="Q22" s="3">
        <f>IF(ISNUMBER(P22),SUMIF(A:A,A22,P:P),"")</f>
        <v>0.95624342098182535</v>
      </c>
      <c r="R22" s="3">
        <f t="shared" si="6"/>
        <v>5.5046856171705433E-2</v>
      </c>
      <c r="S22" s="7">
        <f t="shared" si="7"/>
        <v>18.16634172314474</v>
      </c>
    </row>
    <row r="23" spans="1:19" x14ac:dyDescent="0.3">
      <c r="A23" s="1">
        <v>10</v>
      </c>
      <c r="B23" s="5">
        <v>0.59791666666666665</v>
      </c>
      <c r="C23" s="1" t="s">
        <v>19</v>
      </c>
      <c r="D23" s="1">
        <v>2</v>
      </c>
      <c r="E23" s="1">
        <v>5</v>
      </c>
      <c r="F23" s="1" t="s">
        <v>33</v>
      </c>
      <c r="G23" s="1">
        <v>32.14</v>
      </c>
      <c r="H23" s="1">
        <f>1+COUNTIFS(A:A,A23,G:G,"&gt;"&amp;G23)</f>
        <v>6</v>
      </c>
      <c r="I23" s="2">
        <f>AVERAGEIF(A:A,A23,G:G)</f>
        <v>49.388333333333328</v>
      </c>
      <c r="J23" s="2">
        <f t="shared" si="0"/>
        <v>-17.248333333333328</v>
      </c>
      <c r="K23" s="2">
        <f t="shared" si="1"/>
        <v>72.751666666666665</v>
      </c>
      <c r="L23" s="2">
        <f t="shared" si="2"/>
        <v>78.657265275031207</v>
      </c>
      <c r="M23" s="2">
        <f>SUMIF(A:A,A23,L:L)</f>
        <v>1797.6100289366898</v>
      </c>
      <c r="N23" s="3">
        <f t="shared" si="3"/>
        <v>4.3756579018174493E-2</v>
      </c>
      <c r="O23" s="6">
        <f t="shared" si="4"/>
        <v>22.853706172611105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13</v>
      </c>
      <c r="B25" s="5">
        <v>0.62222222222222223</v>
      </c>
      <c r="C25" s="1" t="s">
        <v>19</v>
      </c>
      <c r="D25" s="1">
        <v>3</v>
      </c>
      <c r="E25" s="1">
        <v>4</v>
      </c>
      <c r="F25" s="1" t="s">
        <v>37</v>
      </c>
      <c r="G25" s="1">
        <v>60.09</v>
      </c>
      <c r="H25" s="1">
        <f>1+COUNTIFS(A:A,A25,G:G,"&gt;"&amp;G25)</f>
        <v>1</v>
      </c>
      <c r="I25" s="2">
        <f>AVERAGEIF(A:A,A25,G:G)</f>
        <v>44.667499999999997</v>
      </c>
      <c r="J25" s="2">
        <f t="shared" ref="J25:J32" si="8">G25-I25</f>
        <v>15.422500000000007</v>
      </c>
      <c r="K25" s="2">
        <f t="shared" ref="K25:K32" si="9">90+J25</f>
        <v>105.42250000000001</v>
      </c>
      <c r="L25" s="2">
        <f t="shared" ref="L25:L32" si="10">EXP(0.06*K25)</f>
        <v>558.55327310317466</v>
      </c>
      <c r="M25" s="2">
        <f>SUMIF(A:A,A25,L:L)</f>
        <v>2291.0067143510005</v>
      </c>
      <c r="N25" s="3">
        <f t="shared" ref="N25:N32" si="11">L25/M25</f>
        <v>0.24380254741479551</v>
      </c>
      <c r="O25" s="6">
        <f t="shared" ref="O25:O32" si="12">1/N25</f>
        <v>4.1016798659557958</v>
      </c>
      <c r="P25" s="3">
        <f t="shared" ref="P25:P32" si="13">IF(O25&gt;21,"",N25)</f>
        <v>0.24380254741479551</v>
      </c>
      <c r="Q25" s="3">
        <f>IF(ISNUMBER(P25),SUMIF(A:A,A25,P:P),"")</f>
        <v>0.98737904325833703</v>
      </c>
      <c r="R25" s="3">
        <f t="shared" ref="R25:R32" si="14">IFERROR(P25*(1/Q25),"")</f>
        <v>0.24691890017257256</v>
      </c>
      <c r="S25" s="7">
        <f t="shared" ref="S25:S32" si="15">IFERROR(1/R25,"")</f>
        <v>4.0499127417994174</v>
      </c>
    </row>
    <row r="26" spans="1:19" x14ac:dyDescent="0.3">
      <c r="A26" s="1">
        <v>13</v>
      </c>
      <c r="B26" s="5">
        <v>0.62222222222222223</v>
      </c>
      <c r="C26" s="1" t="s">
        <v>19</v>
      </c>
      <c r="D26" s="1">
        <v>3</v>
      </c>
      <c r="E26" s="1">
        <v>5</v>
      </c>
      <c r="F26" s="1" t="s">
        <v>38</v>
      </c>
      <c r="G26" s="1">
        <v>54.83</v>
      </c>
      <c r="H26" s="1">
        <f>1+COUNTIFS(A:A,A26,G:G,"&gt;"&amp;G26)</f>
        <v>2</v>
      </c>
      <c r="I26" s="2">
        <f>AVERAGEIF(A:A,A26,G:G)</f>
        <v>44.667499999999997</v>
      </c>
      <c r="J26" s="2">
        <f t="shared" si="8"/>
        <v>10.162500000000001</v>
      </c>
      <c r="K26" s="2">
        <f t="shared" si="9"/>
        <v>100.16249999999999</v>
      </c>
      <c r="L26" s="2">
        <f t="shared" si="10"/>
        <v>407.3814621766254</v>
      </c>
      <c r="M26" s="2">
        <f>SUMIF(A:A,A26,L:L)</f>
        <v>2291.0067143510005</v>
      </c>
      <c r="N26" s="3">
        <f t="shared" si="11"/>
        <v>0.17781766400978399</v>
      </c>
      <c r="O26" s="6">
        <f t="shared" si="12"/>
        <v>5.623738257774983</v>
      </c>
      <c r="P26" s="3">
        <f t="shared" si="13"/>
        <v>0.17781766400978399</v>
      </c>
      <c r="Q26" s="3">
        <f>IF(ISNUMBER(P26),SUMIF(A:A,A26,P:P),"")</f>
        <v>0.98737904325833703</v>
      </c>
      <c r="R26" s="3">
        <f t="shared" si="14"/>
        <v>0.18009057942225329</v>
      </c>
      <c r="S26" s="7">
        <f t="shared" si="15"/>
        <v>5.5527613004971696</v>
      </c>
    </row>
    <row r="27" spans="1:19" x14ac:dyDescent="0.3">
      <c r="A27" s="1">
        <v>13</v>
      </c>
      <c r="B27" s="5">
        <v>0.62222222222222223</v>
      </c>
      <c r="C27" s="1" t="s">
        <v>19</v>
      </c>
      <c r="D27" s="1">
        <v>3</v>
      </c>
      <c r="E27" s="1">
        <v>8</v>
      </c>
      <c r="F27" s="1" t="s">
        <v>41</v>
      </c>
      <c r="G27" s="1">
        <v>52.22</v>
      </c>
      <c r="H27" s="1">
        <f>1+COUNTIFS(A:A,A27,G:G,"&gt;"&amp;G27)</f>
        <v>3</v>
      </c>
      <c r="I27" s="2">
        <f>AVERAGEIF(A:A,A27,G:G)</f>
        <v>44.667499999999997</v>
      </c>
      <c r="J27" s="2">
        <f t="shared" si="8"/>
        <v>7.552500000000002</v>
      </c>
      <c r="K27" s="2">
        <f t="shared" si="9"/>
        <v>97.552500000000009</v>
      </c>
      <c r="L27" s="2">
        <f t="shared" si="10"/>
        <v>348.3298933040906</v>
      </c>
      <c r="M27" s="2">
        <f>SUMIF(A:A,A27,L:L)</f>
        <v>2291.0067143510005</v>
      </c>
      <c r="N27" s="3">
        <f t="shared" si="11"/>
        <v>0.152042283910445</v>
      </c>
      <c r="O27" s="6">
        <f t="shared" si="12"/>
        <v>6.5771177219951111</v>
      </c>
      <c r="P27" s="3">
        <f t="shared" si="13"/>
        <v>0.152042283910445</v>
      </c>
      <c r="Q27" s="3">
        <f>IF(ISNUMBER(P27),SUMIF(A:A,A27,P:P),"")</f>
        <v>0.98737904325833703</v>
      </c>
      <c r="R27" s="3">
        <f t="shared" si="14"/>
        <v>0.15398573116227746</v>
      </c>
      <c r="S27" s="7">
        <f t="shared" si="15"/>
        <v>6.4941082037409856</v>
      </c>
    </row>
    <row r="28" spans="1:19" x14ac:dyDescent="0.3">
      <c r="A28" s="1">
        <v>13</v>
      </c>
      <c r="B28" s="5">
        <v>0.62222222222222223</v>
      </c>
      <c r="C28" s="1" t="s">
        <v>19</v>
      </c>
      <c r="D28" s="1">
        <v>3</v>
      </c>
      <c r="E28" s="1">
        <v>7</v>
      </c>
      <c r="F28" s="1" t="s">
        <v>40</v>
      </c>
      <c r="G28" s="1">
        <v>51.28</v>
      </c>
      <c r="H28" s="1">
        <f>1+COUNTIFS(A:A,A28,G:G,"&gt;"&amp;G28)</f>
        <v>4</v>
      </c>
      <c r="I28" s="2">
        <f>AVERAGEIF(A:A,A28,G:G)</f>
        <v>44.667499999999997</v>
      </c>
      <c r="J28" s="2">
        <f t="shared" si="8"/>
        <v>6.6125000000000043</v>
      </c>
      <c r="K28" s="2">
        <f t="shared" si="9"/>
        <v>96.612500000000011</v>
      </c>
      <c r="L28" s="2">
        <f t="shared" si="10"/>
        <v>329.22782884626685</v>
      </c>
      <c r="M28" s="2">
        <f>SUMIF(A:A,A28,L:L)</f>
        <v>2291.0067143510005</v>
      </c>
      <c r="N28" s="3">
        <f t="shared" si="11"/>
        <v>0.14370443647500655</v>
      </c>
      <c r="O28" s="6">
        <f t="shared" si="12"/>
        <v>6.9587274027821859</v>
      </c>
      <c r="P28" s="3">
        <f t="shared" si="13"/>
        <v>0.14370443647500655</v>
      </c>
      <c r="Q28" s="3">
        <f>IF(ISNUMBER(P28),SUMIF(A:A,A28,P:P),"")</f>
        <v>0.98737904325833703</v>
      </c>
      <c r="R28" s="3">
        <f t="shared" si="14"/>
        <v>0.14554130701496756</v>
      </c>
      <c r="S28" s="7">
        <f t="shared" si="15"/>
        <v>6.8709016052546463</v>
      </c>
    </row>
    <row r="29" spans="1:19" x14ac:dyDescent="0.3">
      <c r="A29" s="1">
        <v>13</v>
      </c>
      <c r="B29" s="5">
        <v>0.62222222222222223</v>
      </c>
      <c r="C29" s="1" t="s">
        <v>19</v>
      </c>
      <c r="D29" s="1">
        <v>3</v>
      </c>
      <c r="E29" s="1">
        <v>3</v>
      </c>
      <c r="F29" s="1" t="s">
        <v>36</v>
      </c>
      <c r="G29" s="1">
        <v>48.17</v>
      </c>
      <c r="H29" s="1">
        <f>1+COUNTIFS(A:A,A29,G:G,"&gt;"&amp;G29)</f>
        <v>5</v>
      </c>
      <c r="I29" s="2">
        <f>AVERAGEIF(A:A,A29,G:G)</f>
        <v>44.667499999999997</v>
      </c>
      <c r="J29" s="2">
        <f t="shared" si="8"/>
        <v>3.5025000000000048</v>
      </c>
      <c r="K29" s="2">
        <f t="shared" si="9"/>
        <v>93.502499999999998</v>
      </c>
      <c r="L29" s="2">
        <f t="shared" si="10"/>
        <v>273.18521271348379</v>
      </c>
      <c r="M29" s="2">
        <f>SUMIF(A:A,A29,L:L)</f>
        <v>2291.0067143510005</v>
      </c>
      <c r="N29" s="3">
        <f t="shared" si="11"/>
        <v>0.11924243215972943</v>
      </c>
      <c r="O29" s="6">
        <f t="shared" si="12"/>
        <v>8.3862764444494466</v>
      </c>
      <c r="P29" s="3">
        <f t="shared" si="13"/>
        <v>0.11924243215972943</v>
      </c>
      <c r="Q29" s="3">
        <f>IF(ISNUMBER(P29),SUMIF(A:A,A29,P:P),"")</f>
        <v>0.98737904325833703</v>
      </c>
      <c r="R29" s="3">
        <f t="shared" si="14"/>
        <v>0.12076662247785924</v>
      </c>
      <c r="S29" s="7">
        <f t="shared" si="15"/>
        <v>8.2804336122204223</v>
      </c>
    </row>
    <row r="30" spans="1:19" x14ac:dyDescent="0.3">
      <c r="A30" s="1">
        <v>13</v>
      </c>
      <c r="B30" s="5">
        <v>0.62222222222222223</v>
      </c>
      <c r="C30" s="1" t="s">
        <v>19</v>
      </c>
      <c r="D30" s="1">
        <v>3</v>
      </c>
      <c r="E30" s="1">
        <v>6</v>
      </c>
      <c r="F30" s="1" t="s">
        <v>39</v>
      </c>
      <c r="G30" s="1">
        <v>44.2</v>
      </c>
      <c r="H30" s="1">
        <f>1+COUNTIFS(A:A,A30,G:G,"&gt;"&amp;G30)</f>
        <v>6</v>
      </c>
      <c r="I30" s="2">
        <f>AVERAGEIF(A:A,A30,G:G)</f>
        <v>44.667499999999997</v>
      </c>
      <c r="J30" s="2">
        <f t="shared" si="8"/>
        <v>-0.46749999999999403</v>
      </c>
      <c r="K30" s="2">
        <f t="shared" si="9"/>
        <v>89.532499999999999</v>
      </c>
      <c r="L30" s="2">
        <f t="shared" si="10"/>
        <v>215.2822590700458</v>
      </c>
      <c r="M30" s="2">
        <f>SUMIF(A:A,A30,L:L)</f>
        <v>2291.0067143510005</v>
      </c>
      <c r="N30" s="3">
        <f t="shared" si="11"/>
        <v>9.3968410359299731E-2</v>
      </c>
      <c r="O30" s="6">
        <f t="shared" si="12"/>
        <v>10.641874180656856</v>
      </c>
      <c r="P30" s="3">
        <f t="shared" si="13"/>
        <v>9.3968410359299731E-2</v>
      </c>
      <c r="Q30" s="3">
        <f>IF(ISNUMBER(P30),SUMIF(A:A,A30,P:P),"")</f>
        <v>0.98737904325833703</v>
      </c>
      <c r="R30" s="3">
        <f t="shared" si="14"/>
        <v>9.5169541019632431E-2</v>
      </c>
      <c r="S30" s="7">
        <f t="shared" si="15"/>
        <v>10.507563546972566</v>
      </c>
    </row>
    <row r="31" spans="1:19" x14ac:dyDescent="0.3">
      <c r="A31" s="1">
        <v>13</v>
      </c>
      <c r="B31" s="5">
        <v>0.62222222222222223</v>
      </c>
      <c r="C31" s="1" t="s">
        <v>19</v>
      </c>
      <c r="D31" s="1">
        <v>3</v>
      </c>
      <c r="E31" s="1">
        <v>2</v>
      </c>
      <c r="F31" s="1" t="s">
        <v>35</v>
      </c>
      <c r="G31" s="1">
        <v>35.81</v>
      </c>
      <c r="H31" s="1">
        <f>1+COUNTIFS(A:A,A31,G:G,"&gt;"&amp;G31)</f>
        <v>7</v>
      </c>
      <c r="I31" s="2">
        <f>AVERAGEIF(A:A,A31,G:G)</f>
        <v>44.667499999999997</v>
      </c>
      <c r="J31" s="2">
        <f t="shared" si="8"/>
        <v>-8.8574999999999946</v>
      </c>
      <c r="K31" s="2">
        <f t="shared" si="9"/>
        <v>81.142500000000013</v>
      </c>
      <c r="L31" s="2">
        <f t="shared" si="10"/>
        <v>130.13208850063035</v>
      </c>
      <c r="M31" s="2">
        <f>SUMIF(A:A,A31,L:L)</f>
        <v>2291.0067143510005</v>
      </c>
      <c r="N31" s="3">
        <f t="shared" si="11"/>
        <v>5.6801268929276942E-2</v>
      </c>
      <c r="O31" s="6">
        <f t="shared" si="12"/>
        <v>17.6052404963892</v>
      </c>
      <c r="P31" s="3">
        <f t="shared" si="13"/>
        <v>5.6801268929276942E-2</v>
      </c>
      <c r="Q31" s="3">
        <f>IF(ISNUMBER(P31),SUMIF(A:A,A31,P:P),"")</f>
        <v>0.98737904325833703</v>
      </c>
      <c r="R31" s="3">
        <f t="shared" si="14"/>
        <v>5.7527318730437656E-2</v>
      </c>
      <c r="S31" s="7">
        <f t="shared" si="15"/>
        <v>17.383045517657699</v>
      </c>
    </row>
    <row r="32" spans="1:19" x14ac:dyDescent="0.3">
      <c r="A32" s="1">
        <v>13</v>
      </c>
      <c r="B32" s="5">
        <v>0.62222222222222223</v>
      </c>
      <c r="C32" s="1" t="s">
        <v>19</v>
      </c>
      <c r="D32" s="1">
        <v>3</v>
      </c>
      <c r="E32" s="1">
        <v>9</v>
      </c>
      <c r="F32" s="1" t="s">
        <v>42</v>
      </c>
      <c r="G32" s="1">
        <v>10.74</v>
      </c>
      <c r="H32" s="1">
        <f>1+COUNTIFS(A:A,A32,G:G,"&gt;"&amp;G32)</f>
        <v>8</v>
      </c>
      <c r="I32" s="2">
        <f>AVERAGEIF(A:A,A32,G:G)</f>
        <v>44.667499999999997</v>
      </c>
      <c r="J32" s="2">
        <f t="shared" si="8"/>
        <v>-33.927499999999995</v>
      </c>
      <c r="K32" s="2">
        <f t="shared" si="9"/>
        <v>56.072500000000005</v>
      </c>
      <c r="L32" s="2">
        <f t="shared" si="10"/>
        <v>28.914696636682997</v>
      </c>
      <c r="M32" s="2">
        <f>SUMIF(A:A,A32,L:L)</f>
        <v>2291.0067143510005</v>
      </c>
      <c r="N32" s="3">
        <f t="shared" si="11"/>
        <v>1.2620956741662798E-2</v>
      </c>
      <c r="O32" s="6">
        <f t="shared" si="12"/>
        <v>79.233295895779378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/>
      <c r="B33" s="5"/>
      <c r="C33" s="1"/>
      <c r="D33" s="1"/>
      <c r="E33" s="1"/>
      <c r="F33" s="1"/>
      <c r="G33" s="1"/>
      <c r="H33" s="1"/>
      <c r="I33" s="2"/>
      <c r="J33" s="2"/>
      <c r="K33" s="2"/>
      <c r="L33" s="2"/>
      <c r="M33" s="2"/>
      <c r="N33" s="3"/>
      <c r="O33" s="6"/>
      <c r="P33" s="3"/>
      <c r="Q33" s="3"/>
      <c r="R33" s="3"/>
      <c r="S33" s="7"/>
    </row>
    <row r="34" spans="1:19" x14ac:dyDescent="0.3">
      <c r="A34" s="1">
        <v>17</v>
      </c>
      <c r="B34" s="5">
        <v>0.6479166666666667</v>
      </c>
      <c r="C34" s="1" t="s">
        <v>19</v>
      </c>
      <c r="D34" s="1">
        <v>4</v>
      </c>
      <c r="E34" s="1">
        <v>1</v>
      </c>
      <c r="F34" s="1" t="s">
        <v>43</v>
      </c>
      <c r="G34" s="1">
        <v>70.8</v>
      </c>
      <c r="H34" s="1">
        <f>1+COUNTIFS(A:A,A34,G:G,"&gt;"&amp;G34)</f>
        <v>1</v>
      </c>
      <c r="I34" s="2">
        <f>AVERAGEIF(A:A,A34,G:G)</f>
        <v>51.222499999999997</v>
      </c>
      <c r="J34" s="2">
        <f t="shared" ref="J34:J51" si="16">G34-I34</f>
        <v>19.577500000000001</v>
      </c>
      <c r="K34" s="2">
        <f t="shared" ref="K34:K51" si="17">90+J34</f>
        <v>109.5775</v>
      </c>
      <c r="L34" s="2">
        <f t="shared" ref="L34:L51" si="18">EXP(0.06*K34)</f>
        <v>716.69473729131278</v>
      </c>
      <c r="M34" s="2">
        <f>SUMIF(A:A,A34,L:L)</f>
        <v>2493.524230939327</v>
      </c>
      <c r="N34" s="3">
        <f t="shared" ref="N34:N51" si="19">L34/M34</f>
        <v>0.28742240736972069</v>
      </c>
      <c r="O34" s="6">
        <f t="shared" ref="O34:O51" si="20">1/N34</f>
        <v>3.4791998618036337</v>
      </c>
      <c r="P34" s="3">
        <f t="shared" ref="P34:P51" si="21">IF(O34&gt;21,"",N34)</f>
        <v>0.28742240736972069</v>
      </c>
      <c r="Q34" s="3">
        <f>IF(ISNUMBER(P34),SUMIF(A:A,A34,P:P),"")</f>
        <v>0.94417230877484926</v>
      </c>
      <c r="R34" s="3">
        <f t="shared" ref="R34:R51" si="22">IFERROR(P34*(1/Q34),"")</f>
        <v>0.30441732372206276</v>
      </c>
      <c r="S34" s="7">
        <f t="shared" ref="S34:S51" si="23">IFERROR(1/R34,"")</f>
        <v>3.2849641662082738</v>
      </c>
    </row>
    <row r="35" spans="1:19" x14ac:dyDescent="0.3">
      <c r="A35" s="1">
        <v>17</v>
      </c>
      <c r="B35" s="5">
        <v>0.6479166666666667</v>
      </c>
      <c r="C35" s="1" t="s">
        <v>19</v>
      </c>
      <c r="D35" s="1">
        <v>4</v>
      </c>
      <c r="E35" s="1">
        <v>2</v>
      </c>
      <c r="F35" s="1" t="s">
        <v>44</v>
      </c>
      <c r="G35" s="1">
        <v>67.44</v>
      </c>
      <c r="H35" s="1">
        <f>1+COUNTIFS(A:A,A35,G:G,"&gt;"&amp;G35)</f>
        <v>2</v>
      </c>
      <c r="I35" s="2">
        <f>AVERAGEIF(A:A,A35,G:G)</f>
        <v>51.222499999999997</v>
      </c>
      <c r="J35" s="2">
        <f t="shared" si="16"/>
        <v>16.217500000000001</v>
      </c>
      <c r="K35" s="2">
        <f t="shared" si="17"/>
        <v>106.2175</v>
      </c>
      <c r="L35" s="2">
        <f t="shared" si="18"/>
        <v>585.84192463237275</v>
      </c>
      <c r="M35" s="2">
        <f>SUMIF(A:A,A35,L:L)</f>
        <v>2493.524230939327</v>
      </c>
      <c r="N35" s="3">
        <f t="shared" si="19"/>
        <v>0.23494535058585825</v>
      </c>
      <c r="O35" s="6">
        <f t="shared" si="20"/>
        <v>4.2563089565569454</v>
      </c>
      <c r="P35" s="3">
        <f t="shared" si="21"/>
        <v>0.23494535058585825</v>
      </c>
      <c r="Q35" s="3">
        <f>IF(ISNUMBER(P35),SUMIF(A:A,A35,P:P),"")</f>
        <v>0.94417230877484926</v>
      </c>
      <c r="R35" s="3">
        <f t="shared" si="22"/>
        <v>0.2488373662332054</v>
      </c>
      <c r="S35" s="7">
        <f t="shared" si="23"/>
        <v>4.01868905437144</v>
      </c>
    </row>
    <row r="36" spans="1:19" x14ac:dyDescent="0.3">
      <c r="A36" s="1">
        <v>17</v>
      </c>
      <c r="B36" s="5">
        <v>0.6479166666666667</v>
      </c>
      <c r="C36" s="1" t="s">
        <v>19</v>
      </c>
      <c r="D36" s="1">
        <v>4</v>
      </c>
      <c r="E36" s="1">
        <v>7</v>
      </c>
      <c r="F36" s="1" t="s">
        <v>48</v>
      </c>
      <c r="G36" s="1">
        <v>60.09</v>
      </c>
      <c r="H36" s="1">
        <f>1+COUNTIFS(A:A,A36,G:G,"&gt;"&amp;G36)</f>
        <v>3</v>
      </c>
      <c r="I36" s="2">
        <f>AVERAGEIF(A:A,A36,G:G)</f>
        <v>51.222499999999997</v>
      </c>
      <c r="J36" s="2">
        <f t="shared" si="16"/>
        <v>8.8675000000000068</v>
      </c>
      <c r="K36" s="2">
        <f t="shared" si="17"/>
        <v>98.867500000000007</v>
      </c>
      <c r="L36" s="2">
        <f t="shared" si="18"/>
        <v>376.9264215131322</v>
      </c>
      <c r="M36" s="2">
        <f>SUMIF(A:A,A36,L:L)</f>
        <v>2493.524230939327</v>
      </c>
      <c r="N36" s="3">
        <f t="shared" si="19"/>
        <v>0.15116212501016746</v>
      </c>
      <c r="O36" s="6">
        <f t="shared" si="20"/>
        <v>6.6154137482040429</v>
      </c>
      <c r="P36" s="3">
        <f t="shared" si="21"/>
        <v>0.15116212501016746</v>
      </c>
      <c r="Q36" s="3">
        <f>IF(ISNUMBER(P36),SUMIF(A:A,A36,P:P),"")</f>
        <v>0.94417230877484926</v>
      </c>
      <c r="R36" s="3">
        <f t="shared" si="22"/>
        <v>0.16010014655726801</v>
      </c>
      <c r="S36" s="7">
        <f t="shared" si="23"/>
        <v>6.24609047214269</v>
      </c>
    </row>
    <row r="37" spans="1:19" x14ac:dyDescent="0.3">
      <c r="A37" s="1">
        <v>17</v>
      </c>
      <c r="B37" s="5">
        <v>0.6479166666666667</v>
      </c>
      <c r="C37" s="1" t="s">
        <v>19</v>
      </c>
      <c r="D37" s="1">
        <v>4</v>
      </c>
      <c r="E37" s="1">
        <v>4</v>
      </c>
      <c r="F37" s="1" t="s">
        <v>46</v>
      </c>
      <c r="G37" s="1">
        <v>53.12</v>
      </c>
      <c r="H37" s="1">
        <f>1+COUNTIFS(A:A,A37,G:G,"&gt;"&amp;G37)</f>
        <v>4</v>
      </c>
      <c r="I37" s="2">
        <f>AVERAGEIF(A:A,A37,G:G)</f>
        <v>51.222499999999997</v>
      </c>
      <c r="J37" s="2">
        <f t="shared" si="16"/>
        <v>1.8975000000000009</v>
      </c>
      <c r="K37" s="2">
        <f t="shared" si="17"/>
        <v>91.897500000000008</v>
      </c>
      <c r="L37" s="2">
        <f t="shared" si="18"/>
        <v>248.1044929585691</v>
      </c>
      <c r="M37" s="2">
        <f>SUMIF(A:A,A37,L:L)</f>
        <v>2493.524230939327</v>
      </c>
      <c r="N37" s="3">
        <f t="shared" si="19"/>
        <v>9.9499531578687128E-2</v>
      </c>
      <c r="O37" s="6">
        <f t="shared" si="20"/>
        <v>10.05029857059348</v>
      </c>
      <c r="P37" s="3">
        <f t="shared" si="21"/>
        <v>9.9499531578687128E-2</v>
      </c>
      <c r="Q37" s="3">
        <f>IF(ISNUMBER(P37),SUMIF(A:A,A37,P:P),"")</f>
        <v>0.94417230877484926</v>
      </c>
      <c r="R37" s="3">
        <f t="shared" si="22"/>
        <v>0.10538281058866994</v>
      </c>
      <c r="S37" s="7">
        <f t="shared" si="23"/>
        <v>9.4892136052738127</v>
      </c>
    </row>
    <row r="38" spans="1:19" x14ac:dyDescent="0.3">
      <c r="A38" s="1">
        <v>17</v>
      </c>
      <c r="B38" s="5">
        <v>0.6479166666666667</v>
      </c>
      <c r="C38" s="1" t="s">
        <v>19</v>
      </c>
      <c r="D38" s="1">
        <v>4</v>
      </c>
      <c r="E38" s="1">
        <v>8</v>
      </c>
      <c r="F38" s="1" t="s">
        <v>49</v>
      </c>
      <c r="G38" s="1">
        <v>52.77</v>
      </c>
      <c r="H38" s="1">
        <f>1+COUNTIFS(A:A,A38,G:G,"&gt;"&amp;G38)</f>
        <v>5</v>
      </c>
      <c r="I38" s="2">
        <f>AVERAGEIF(A:A,A38,G:G)</f>
        <v>51.222499999999997</v>
      </c>
      <c r="J38" s="2">
        <f t="shared" si="16"/>
        <v>1.5475000000000065</v>
      </c>
      <c r="K38" s="2">
        <f t="shared" si="17"/>
        <v>91.547500000000014</v>
      </c>
      <c r="L38" s="2">
        <f t="shared" si="18"/>
        <v>242.94862469992083</v>
      </c>
      <c r="M38" s="2">
        <f>SUMIF(A:A,A38,L:L)</f>
        <v>2493.524230939327</v>
      </c>
      <c r="N38" s="3">
        <f t="shared" si="19"/>
        <v>9.7431828287628267E-2</v>
      </c>
      <c r="O38" s="6">
        <f t="shared" si="20"/>
        <v>10.263586525831194</v>
      </c>
      <c r="P38" s="3">
        <f t="shared" si="21"/>
        <v>9.7431828287628267E-2</v>
      </c>
      <c r="Q38" s="3">
        <f>IF(ISNUMBER(P38),SUMIF(A:A,A38,P:P),"")</f>
        <v>0.94417230877484926</v>
      </c>
      <c r="R38" s="3">
        <f t="shared" si="22"/>
        <v>0.10319284666805688</v>
      </c>
      <c r="S38" s="7">
        <f t="shared" si="23"/>
        <v>9.6905941864044713</v>
      </c>
    </row>
    <row r="39" spans="1:19" x14ac:dyDescent="0.3">
      <c r="A39" s="1">
        <v>17</v>
      </c>
      <c r="B39" s="5">
        <v>0.6479166666666667</v>
      </c>
      <c r="C39" s="1" t="s">
        <v>19</v>
      </c>
      <c r="D39" s="1">
        <v>4</v>
      </c>
      <c r="E39" s="1">
        <v>3</v>
      </c>
      <c r="F39" s="1" t="s">
        <v>45</v>
      </c>
      <c r="G39" s="1">
        <v>48.12</v>
      </c>
      <c r="H39" s="1">
        <f>1+COUNTIFS(A:A,A39,G:G,"&gt;"&amp;G39)</f>
        <v>6</v>
      </c>
      <c r="I39" s="2">
        <f>AVERAGEIF(A:A,A39,G:G)</f>
        <v>51.222499999999997</v>
      </c>
      <c r="J39" s="2">
        <f t="shared" si="16"/>
        <v>-3.1024999999999991</v>
      </c>
      <c r="K39" s="2">
        <f t="shared" si="17"/>
        <v>86.897500000000008</v>
      </c>
      <c r="L39" s="2">
        <f t="shared" si="18"/>
        <v>183.80032901670683</v>
      </c>
      <c r="M39" s="2">
        <f>SUMIF(A:A,A39,L:L)</f>
        <v>2493.524230939327</v>
      </c>
      <c r="N39" s="3">
        <f t="shared" si="19"/>
        <v>7.371106594278734E-2</v>
      </c>
      <c r="O39" s="6">
        <f t="shared" si="20"/>
        <v>13.566484044284133</v>
      </c>
      <c r="P39" s="3">
        <f t="shared" si="21"/>
        <v>7.371106594278734E-2</v>
      </c>
      <c r="Q39" s="3">
        <f>IF(ISNUMBER(P39),SUMIF(A:A,A39,P:P),"")</f>
        <v>0.94417230877484926</v>
      </c>
      <c r="R39" s="3">
        <f t="shared" si="22"/>
        <v>7.8069506230736913E-2</v>
      </c>
      <c r="S39" s="7">
        <f t="shared" si="23"/>
        <v>12.809098562048902</v>
      </c>
    </row>
    <row r="40" spans="1:19" x14ac:dyDescent="0.3">
      <c r="A40" s="1">
        <v>17</v>
      </c>
      <c r="B40" s="5">
        <v>0.6479166666666667</v>
      </c>
      <c r="C40" s="1" t="s">
        <v>19</v>
      </c>
      <c r="D40" s="1">
        <v>4</v>
      </c>
      <c r="E40" s="1">
        <v>6</v>
      </c>
      <c r="F40" s="1" t="s">
        <v>47</v>
      </c>
      <c r="G40" s="1">
        <v>39.409999999999997</v>
      </c>
      <c r="H40" s="1">
        <f>1+COUNTIFS(A:A,A40,G:G,"&gt;"&amp;G40)</f>
        <v>7</v>
      </c>
      <c r="I40" s="2">
        <f>AVERAGEIF(A:A,A40,G:G)</f>
        <v>51.222499999999997</v>
      </c>
      <c r="J40" s="2">
        <f t="shared" si="16"/>
        <v>-11.8125</v>
      </c>
      <c r="K40" s="2">
        <f t="shared" si="17"/>
        <v>78.1875</v>
      </c>
      <c r="L40" s="2">
        <f t="shared" si="18"/>
        <v>108.98933135916704</v>
      </c>
      <c r="M40" s="2">
        <f>SUMIF(A:A,A40,L:L)</f>
        <v>2493.524230939327</v>
      </c>
      <c r="N40" s="3">
        <f t="shared" si="19"/>
        <v>4.3708952175736442E-2</v>
      </c>
      <c r="O40" s="6">
        <f t="shared" si="20"/>
        <v>22.878608390779874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17</v>
      </c>
      <c r="B41" s="5">
        <v>0.6479166666666667</v>
      </c>
      <c r="C41" s="1" t="s">
        <v>19</v>
      </c>
      <c r="D41" s="1">
        <v>4</v>
      </c>
      <c r="E41" s="1">
        <v>9</v>
      </c>
      <c r="F41" s="1" t="s">
        <v>50</v>
      </c>
      <c r="G41" s="1">
        <v>18.03</v>
      </c>
      <c r="H41" s="1">
        <f>1+COUNTIFS(A:A,A41,G:G,"&gt;"&amp;G41)</f>
        <v>8</v>
      </c>
      <c r="I41" s="2">
        <f>AVERAGEIF(A:A,A41,G:G)</f>
        <v>51.222499999999997</v>
      </c>
      <c r="J41" s="2">
        <f t="shared" si="16"/>
        <v>-33.192499999999995</v>
      </c>
      <c r="K41" s="2">
        <f t="shared" si="17"/>
        <v>56.807500000000005</v>
      </c>
      <c r="L41" s="2">
        <f t="shared" si="18"/>
        <v>30.218369468145962</v>
      </c>
      <c r="M41" s="2">
        <f>SUMIF(A:A,A41,L:L)</f>
        <v>2493.524230939327</v>
      </c>
      <c r="N41" s="3">
        <f t="shared" si="19"/>
        <v>1.2118739049414613E-2</v>
      </c>
      <c r="O41" s="6">
        <f t="shared" si="20"/>
        <v>82.516835779899424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/>
      <c r="B42" s="5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3"/>
      <c r="O42" s="6"/>
      <c r="P42" s="3"/>
      <c r="Q42" s="3"/>
      <c r="R42" s="3"/>
      <c r="S42" s="7"/>
    </row>
    <row r="43" spans="1:19" x14ac:dyDescent="0.3">
      <c r="A43" s="1">
        <v>21</v>
      </c>
      <c r="B43" s="5">
        <v>0.67569444444444438</v>
      </c>
      <c r="C43" s="1" t="s">
        <v>19</v>
      </c>
      <c r="D43" s="1">
        <v>5</v>
      </c>
      <c r="E43" s="1">
        <v>4</v>
      </c>
      <c r="F43" s="1" t="s">
        <v>54</v>
      </c>
      <c r="G43" s="1">
        <v>66.36</v>
      </c>
      <c r="H43" s="1">
        <f>1+COUNTIFS(A:A,A43,G:G,"&gt;"&amp;G43)</f>
        <v>1</v>
      </c>
      <c r="I43" s="2">
        <f>AVERAGEIF(A:A,A43,G:G)</f>
        <v>45.572222222222216</v>
      </c>
      <c r="J43" s="2">
        <f t="shared" si="16"/>
        <v>20.787777777777784</v>
      </c>
      <c r="K43" s="2">
        <f t="shared" si="17"/>
        <v>110.78777777777779</v>
      </c>
      <c r="L43" s="2">
        <f t="shared" si="18"/>
        <v>770.67493252908776</v>
      </c>
      <c r="M43" s="2">
        <f>SUMIF(A:A,A43,L:L)</f>
        <v>2486.4090103904596</v>
      </c>
      <c r="N43" s="3">
        <f t="shared" si="19"/>
        <v>0.30995501114599922</v>
      </c>
      <c r="O43" s="6">
        <f t="shared" si="20"/>
        <v>3.2262746658061494</v>
      </c>
      <c r="P43" s="3">
        <f t="shared" si="21"/>
        <v>0.30995501114599922</v>
      </c>
      <c r="Q43" s="3">
        <f>IF(ISNUMBER(P43),SUMIF(A:A,A43,P:P),"")</f>
        <v>0.9283709682987491</v>
      </c>
      <c r="R43" s="3">
        <f t="shared" si="22"/>
        <v>0.33386978021727187</v>
      </c>
      <c r="S43" s="7">
        <f t="shared" si="23"/>
        <v>2.9951797354921781</v>
      </c>
    </row>
    <row r="44" spans="1:19" x14ac:dyDescent="0.3">
      <c r="A44" s="1">
        <v>21</v>
      </c>
      <c r="B44" s="5">
        <v>0.67569444444444438</v>
      </c>
      <c r="C44" s="1" t="s">
        <v>19</v>
      </c>
      <c r="D44" s="1">
        <v>5</v>
      </c>
      <c r="E44" s="1">
        <v>8</v>
      </c>
      <c r="F44" s="1" t="s">
        <v>58</v>
      </c>
      <c r="G44" s="1">
        <v>53.98</v>
      </c>
      <c r="H44" s="1">
        <f>1+COUNTIFS(A:A,A44,G:G,"&gt;"&amp;G44)</f>
        <v>2</v>
      </c>
      <c r="I44" s="2">
        <f>AVERAGEIF(A:A,A44,G:G)</f>
        <v>45.572222222222216</v>
      </c>
      <c r="J44" s="2">
        <f t="shared" si="16"/>
        <v>8.4077777777777811</v>
      </c>
      <c r="K44" s="2">
        <f t="shared" si="17"/>
        <v>98.407777777777781</v>
      </c>
      <c r="L44" s="2">
        <f t="shared" si="18"/>
        <v>366.67161543444433</v>
      </c>
      <c r="M44" s="2">
        <f>SUMIF(A:A,A44,L:L)</f>
        <v>2486.4090103904596</v>
      </c>
      <c r="N44" s="3">
        <f t="shared" si="19"/>
        <v>0.14747035339003342</v>
      </c>
      <c r="O44" s="6">
        <f t="shared" si="20"/>
        <v>6.7810239618479384</v>
      </c>
      <c r="P44" s="3">
        <f t="shared" si="21"/>
        <v>0.14747035339003342</v>
      </c>
      <c r="Q44" s="3">
        <f>IF(ISNUMBER(P44),SUMIF(A:A,A44,P:P),"")</f>
        <v>0.9283709682987491</v>
      </c>
      <c r="R44" s="3">
        <f t="shared" si="22"/>
        <v>0.15884851899265506</v>
      </c>
      <c r="S44" s="7">
        <f t="shared" si="23"/>
        <v>6.2953057815177909</v>
      </c>
    </row>
    <row r="45" spans="1:19" x14ac:dyDescent="0.3">
      <c r="A45" s="1">
        <v>21</v>
      </c>
      <c r="B45" s="5">
        <v>0.67569444444444438</v>
      </c>
      <c r="C45" s="1" t="s">
        <v>19</v>
      </c>
      <c r="D45" s="1">
        <v>5</v>
      </c>
      <c r="E45" s="1">
        <v>10</v>
      </c>
      <c r="F45" s="1" t="s">
        <v>59</v>
      </c>
      <c r="G45" s="1">
        <v>50.74</v>
      </c>
      <c r="H45" s="1">
        <f>1+COUNTIFS(A:A,A45,G:G,"&gt;"&amp;G45)</f>
        <v>3</v>
      </c>
      <c r="I45" s="2">
        <f>AVERAGEIF(A:A,A45,G:G)</f>
        <v>45.572222222222216</v>
      </c>
      <c r="J45" s="2">
        <f t="shared" si="16"/>
        <v>5.1677777777777862</v>
      </c>
      <c r="K45" s="2">
        <f t="shared" si="17"/>
        <v>95.167777777777786</v>
      </c>
      <c r="L45" s="2">
        <f t="shared" si="18"/>
        <v>301.89119369151535</v>
      </c>
      <c r="M45" s="2">
        <f>SUMIF(A:A,A45,L:L)</f>
        <v>2486.4090103904596</v>
      </c>
      <c r="N45" s="3">
        <f t="shared" si="19"/>
        <v>0.12141654588200962</v>
      </c>
      <c r="O45" s="6">
        <f t="shared" si="20"/>
        <v>8.2361097718245233</v>
      </c>
      <c r="P45" s="3">
        <f t="shared" si="21"/>
        <v>0.12141654588200962</v>
      </c>
      <c r="Q45" s="3">
        <f>IF(ISNUMBER(P45),SUMIF(A:A,A45,P:P),"")</f>
        <v>0.9283709682987491</v>
      </c>
      <c r="R45" s="3">
        <f t="shared" si="22"/>
        <v>0.13078451397990923</v>
      </c>
      <c r="S45" s="7">
        <f t="shared" si="23"/>
        <v>7.6461652038835224</v>
      </c>
    </row>
    <row r="46" spans="1:19" x14ac:dyDescent="0.3">
      <c r="A46" s="1">
        <v>21</v>
      </c>
      <c r="B46" s="5">
        <v>0.67569444444444438</v>
      </c>
      <c r="C46" s="1" t="s">
        <v>19</v>
      </c>
      <c r="D46" s="1">
        <v>5</v>
      </c>
      <c r="E46" s="1">
        <v>7</v>
      </c>
      <c r="F46" s="1" t="s">
        <v>57</v>
      </c>
      <c r="G46" s="1">
        <v>49.98</v>
      </c>
      <c r="H46" s="1">
        <f>1+COUNTIFS(A:A,A46,G:G,"&gt;"&amp;G46)</f>
        <v>4</v>
      </c>
      <c r="I46" s="2">
        <f>AVERAGEIF(A:A,A46,G:G)</f>
        <v>45.572222222222216</v>
      </c>
      <c r="J46" s="2">
        <f t="shared" si="16"/>
        <v>4.4077777777777811</v>
      </c>
      <c r="K46" s="2">
        <f t="shared" si="17"/>
        <v>94.407777777777781</v>
      </c>
      <c r="L46" s="2">
        <f t="shared" si="18"/>
        <v>288.43410856301472</v>
      </c>
      <c r="M46" s="2">
        <f>SUMIF(A:A,A46,L:L)</f>
        <v>2486.4090103904596</v>
      </c>
      <c r="N46" s="3">
        <f t="shared" si="19"/>
        <v>0.11600428865793071</v>
      </c>
      <c r="O46" s="6">
        <f t="shared" si="20"/>
        <v>8.6203709498082794</v>
      </c>
      <c r="P46" s="3">
        <f t="shared" si="21"/>
        <v>0.11600428865793071</v>
      </c>
      <c r="Q46" s="3">
        <f>IF(ISNUMBER(P46),SUMIF(A:A,A46,P:P),"")</f>
        <v>0.9283709682987491</v>
      </c>
      <c r="R46" s="3">
        <f t="shared" si="22"/>
        <v>0.12495467072878201</v>
      </c>
      <c r="S46" s="7">
        <f t="shared" si="23"/>
        <v>8.0029021257679194</v>
      </c>
    </row>
    <row r="47" spans="1:19" x14ac:dyDescent="0.3">
      <c r="A47" s="1">
        <v>21</v>
      </c>
      <c r="B47" s="5">
        <v>0.67569444444444438</v>
      </c>
      <c r="C47" s="1" t="s">
        <v>19</v>
      </c>
      <c r="D47" s="1">
        <v>5</v>
      </c>
      <c r="E47" s="1">
        <v>6</v>
      </c>
      <c r="F47" s="1" t="s">
        <v>56</v>
      </c>
      <c r="G47" s="1">
        <v>47.72</v>
      </c>
      <c r="H47" s="1">
        <f>1+COUNTIFS(A:A,A47,G:G,"&gt;"&amp;G47)</f>
        <v>5</v>
      </c>
      <c r="I47" s="2">
        <f>AVERAGEIF(A:A,A47,G:G)</f>
        <v>45.572222222222216</v>
      </c>
      <c r="J47" s="2">
        <f t="shared" si="16"/>
        <v>2.1477777777777831</v>
      </c>
      <c r="K47" s="2">
        <f t="shared" si="17"/>
        <v>92.147777777777776</v>
      </c>
      <c r="L47" s="2">
        <f t="shared" si="18"/>
        <v>251.85830979561845</v>
      </c>
      <c r="M47" s="2">
        <f>SUMIF(A:A,A47,L:L)</f>
        <v>2486.4090103904596</v>
      </c>
      <c r="N47" s="3">
        <f t="shared" si="19"/>
        <v>0.10129399818900561</v>
      </c>
      <c r="O47" s="6">
        <f t="shared" si="20"/>
        <v>9.8722532220920804</v>
      </c>
      <c r="P47" s="3">
        <f t="shared" si="21"/>
        <v>0.10129399818900561</v>
      </c>
      <c r="Q47" s="3">
        <f>IF(ISNUMBER(P47),SUMIF(A:A,A47,P:P),"")</f>
        <v>0.9283709682987491</v>
      </c>
      <c r="R47" s="3">
        <f t="shared" si="22"/>
        <v>0.10910939877259204</v>
      </c>
      <c r="S47" s="7">
        <f t="shared" si="23"/>
        <v>9.1651132830840698</v>
      </c>
    </row>
    <row r="48" spans="1:19" x14ac:dyDescent="0.3">
      <c r="A48" s="1">
        <v>21</v>
      </c>
      <c r="B48" s="5">
        <v>0.67569444444444438</v>
      </c>
      <c r="C48" s="1" t="s">
        <v>19</v>
      </c>
      <c r="D48" s="1">
        <v>5</v>
      </c>
      <c r="E48" s="1">
        <v>3</v>
      </c>
      <c r="F48" s="1" t="s">
        <v>53</v>
      </c>
      <c r="G48" s="1">
        <v>41.96</v>
      </c>
      <c r="H48" s="1">
        <f>1+COUNTIFS(A:A,A48,G:G,"&gt;"&amp;G48)</f>
        <v>6</v>
      </c>
      <c r="I48" s="2">
        <f>AVERAGEIF(A:A,A48,G:G)</f>
        <v>45.572222222222216</v>
      </c>
      <c r="J48" s="2">
        <f t="shared" si="16"/>
        <v>-3.6122222222222149</v>
      </c>
      <c r="K48" s="2">
        <f t="shared" si="17"/>
        <v>86.387777777777785</v>
      </c>
      <c r="L48" s="2">
        <f t="shared" si="18"/>
        <v>178.26419057893557</v>
      </c>
      <c r="M48" s="2">
        <f>SUMIF(A:A,A48,L:L)</f>
        <v>2486.4090103904596</v>
      </c>
      <c r="N48" s="3">
        <f t="shared" si="19"/>
        <v>7.169544102920597E-2</v>
      </c>
      <c r="O48" s="6">
        <f t="shared" si="20"/>
        <v>13.947888256836839</v>
      </c>
      <c r="P48" s="3">
        <f t="shared" si="21"/>
        <v>7.169544102920597E-2</v>
      </c>
      <c r="Q48" s="3">
        <f>IF(ISNUMBER(P48),SUMIF(A:A,A48,P:P),"")</f>
        <v>0.9283709682987491</v>
      </c>
      <c r="R48" s="3">
        <f t="shared" si="22"/>
        <v>7.7227146773653124E-2</v>
      </c>
      <c r="S48" s="7">
        <f t="shared" si="23"/>
        <v>12.948814526722368</v>
      </c>
    </row>
    <row r="49" spans="1:19" x14ac:dyDescent="0.3">
      <c r="A49" s="1">
        <v>21</v>
      </c>
      <c r="B49" s="5">
        <v>0.67569444444444438</v>
      </c>
      <c r="C49" s="1" t="s">
        <v>19</v>
      </c>
      <c r="D49" s="1">
        <v>5</v>
      </c>
      <c r="E49" s="1">
        <v>2</v>
      </c>
      <c r="F49" s="1" t="s">
        <v>52</v>
      </c>
      <c r="G49" s="1">
        <v>39.14</v>
      </c>
      <c r="H49" s="1">
        <f>1+COUNTIFS(A:A,A49,G:G,"&gt;"&amp;G49)</f>
        <v>7</v>
      </c>
      <c r="I49" s="2">
        <f>AVERAGEIF(A:A,A49,G:G)</f>
        <v>45.572222222222216</v>
      </c>
      <c r="J49" s="2">
        <f t="shared" si="16"/>
        <v>-6.4322222222222152</v>
      </c>
      <c r="K49" s="2">
        <f t="shared" si="17"/>
        <v>83.567777777777792</v>
      </c>
      <c r="L49" s="2">
        <f t="shared" si="18"/>
        <v>150.51558997030935</v>
      </c>
      <c r="M49" s="2">
        <f>SUMIF(A:A,A49,L:L)</f>
        <v>2486.4090103904596</v>
      </c>
      <c r="N49" s="3">
        <f t="shared" si="19"/>
        <v>6.0535330004564597E-2</v>
      </c>
      <c r="O49" s="6">
        <f t="shared" si="20"/>
        <v>16.519278905799244</v>
      </c>
      <c r="P49" s="3">
        <f t="shared" si="21"/>
        <v>6.0535330004564597E-2</v>
      </c>
      <c r="Q49" s="3">
        <f>IF(ISNUMBER(P49),SUMIF(A:A,A49,P:P),"")</f>
        <v>0.9283709682987491</v>
      </c>
      <c r="R49" s="3">
        <f t="shared" si="22"/>
        <v>6.5205970535136742E-2</v>
      </c>
      <c r="S49" s="7">
        <f t="shared" si="23"/>
        <v>15.336018953373944</v>
      </c>
    </row>
    <row r="50" spans="1:19" x14ac:dyDescent="0.3">
      <c r="A50" s="1">
        <v>21</v>
      </c>
      <c r="B50" s="5">
        <v>0.67569444444444438</v>
      </c>
      <c r="C50" s="1" t="s">
        <v>19</v>
      </c>
      <c r="D50" s="1">
        <v>5</v>
      </c>
      <c r="E50" s="1">
        <v>1</v>
      </c>
      <c r="F50" s="1" t="s">
        <v>51</v>
      </c>
      <c r="G50" s="1">
        <v>33.07</v>
      </c>
      <c r="H50" s="1">
        <f>1+COUNTIFS(A:A,A50,G:G,"&gt;"&amp;G50)</f>
        <v>8</v>
      </c>
      <c r="I50" s="2">
        <f>AVERAGEIF(A:A,A50,G:G)</f>
        <v>45.572222222222216</v>
      </c>
      <c r="J50" s="2">
        <f t="shared" si="16"/>
        <v>-12.502222222222215</v>
      </c>
      <c r="K50" s="2">
        <f t="shared" si="17"/>
        <v>77.497777777777785</v>
      </c>
      <c r="L50" s="2">
        <f t="shared" si="18"/>
        <v>104.57104184197361</v>
      </c>
      <c r="M50" s="2">
        <f>SUMIF(A:A,A50,L:L)</f>
        <v>2486.4090103904596</v>
      </c>
      <c r="N50" s="3">
        <f t="shared" si="19"/>
        <v>4.2057055538723305E-2</v>
      </c>
      <c r="O50" s="6">
        <f t="shared" si="20"/>
        <v>23.777223278963678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21</v>
      </c>
      <c r="B51" s="5">
        <v>0.67569444444444438</v>
      </c>
      <c r="C51" s="1" t="s">
        <v>19</v>
      </c>
      <c r="D51" s="1">
        <v>5</v>
      </c>
      <c r="E51" s="1">
        <v>5</v>
      </c>
      <c r="F51" s="1" t="s">
        <v>55</v>
      </c>
      <c r="G51" s="1">
        <v>27.2</v>
      </c>
      <c r="H51" s="1">
        <f>1+COUNTIFS(A:A,A51,G:G,"&gt;"&amp;G51)</f>
        <v>9</v>
      </c>
      <c r="I51" s="2">
        <f>AVERAGEIF(A:A,A51,G:G)</f>
        <v>45.572222222222216</v>
      </c>
      <c r="J51" s="2">
        <f t="shared" si="16"/>
        <v>-18.372222222222216</v>
      </c>
      <c r="K51" s="2">
        <f t="shared" si="17"/>
        <v>71.62777777777778</v>
      </c>
      <c r="L51" s="2">
        <f t="shared" si="18"/>
        <v>73.528027985560485</v>
      </c>
      <c r="M51" s="2">
        <f>SUMIF(A:A,A51,L:L)</f>
        <v>2486.4090103904596</v>
      </c>
      <c r="N51" s="3">
        <f t="shared" si="19"/>
        <v>2.9571976162527588E-2</v>
      </c>
      <c r="O51" s="6">
        <f t="shared" si="20"/>
        <v>33.815798934234216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25</v>
      </c>
      <c r="B53" s="5">
        <v>0.70347222222222217</v>
      </c>
      <c r="C53" s="1" t="s">
        <v>19</v>
      </c>
      <c r="D53" s="1">
        <v>6</v>
      </c>
      <c r="E53" s="1">
        <v>1</v>
      </c>
      <c r="F53" s="1" t="s">
        <v>60</v>
      </c>
      <c r="G53" s="1">
        <v>73.099999999999994</v>
      </c>
      <c r="H53" s="1">
        <f>1+COUNTIFS(A:A,A53,G:G,"&gt;"&amp;G53)</f>
        <v>1</v>
      </c>
      <c r="I53" s="2">
        <f>AVERAGEIF(A:A,A53,G:G)</f>
        <v>46.661999999999992</v>
      </c>
      <c r="J53" s="2">
        <f t="shared" ref="J53:J62" si="24">G53-I53</f>
        <v>26.438000000000002</v>
      </c>
      <c r="K53" s="2">
        <f t="shared" ref="K53:K62" si="25">90+J53</f>
        <v>116.438</v>
      </c>
      <c r="L53" s="2">
        <f t="shared" ref="L53:L62" si="26">EXP(0.06*K53)</f>
        <v>1081.6900953119216</v>
      </c>
      <c r="M53" s="2">
        <f>SUMIF(A:A,A53,L:L)</f>
        <v>3605.9723318566944</v>
      </c>
      <c r="N53" s="3">
        <f t="shared" ref="N53:N62" si="27">L53/M53</f>
        <v>0.29997182334312744</v>
      </c>
      <c r="O53" s="6">
        <f t="shared" ref="O53:O62" si="28">1/N53</f>
        <v>3.3336464367059384</v>
      </c>
      <c r="P53" s="3">
        <f t="shared" ref="P53:P62" si="29">IF(O53&gt;21,"",N53)</f>
        <v>0.29997182334312744</v>
      </c>
      <c r="Q53" s="3">
        <f>IF(ISNUMBER(P53),SUMIF(A:A,A53,P:P),"")</f>
        <v>0.90971493001124892</v>
      </c>
      <c r="R53" s="3">
        <f t="shared" ref="R53:R62" si="30">IFERROR(P53*(1/Q53),"")</f>
        <v>0.32974266272558389</v>
      </c>
      <c r="S53" s="7">
        <f t="shared" ref="S53:S62" si="31">IFERROR(1/R53,"")</f>
        <v>3.0326679348501924</v>
      </c>
    </row>
    <row r="54" spans="1:19" x14ac:dyDescent="0.3">
      <c r="A54" s="1">
        <v>25</v>
      </c>
      <c r="B54" s="5">
        <v>0.70347222222222217</v>
      </c>
      <c r="C54" s="1" t="s">
        <v>19</v>
      </c>
      <c r="D54" s="1">
        <v>6</v>
      </c>
      <c r="E54" s="1">
        <v>3</v>
      </c>
      <c r="F54" s="1" t="s">
        <v>62</v>
      </c>
      <c r="G54" s="1">
        <v>71.31</v>
      </c>
      <c r="H54" s="1">
        <f>1+COUNTIFS(A:A,A54,G:G,"&gt;"&amp;G54)</f>
        <v>2</v>
      </c>
      <c r="I54" s="2">
        <f>AVERAGEIF(A:A,A54,G:G)</f>
        <v>46.661999999999992</v>
      </c>
      <c r="J54" s="2">
        <f t="shared" si="24"/>
        <v>24.64800000000001</v>
      </c>
      <c r="K54" s="2">
        <f t="shared" si="25"/>
        <v>114.64800000000001</v>
      </c>
      <c r="L54" s="2">
        <f t="shared" si="26"/>
        <v>971.5376280724895</v>
      </c>
      <c r="M54" s="2">
        <f>SUMIF(A:A,A54,L:L)</f>
        <v>3605.9723318566944</v>
      </c>
      <c r="N54" s="3">
        <f t="shared" si="27"/>
        <v>0.26942459305344985</v>
      </c>
      <c r="O54" s="6">
        <f t="shared" si="28"/>
        <v>3.7116136603075978</v>
      </c>
      <c r="P54" s="3">
        <f t="shared" si="29"/>
        <v>0.26942459305344985</v>
      </c>
      <c r="Q54" s="3">
        <f>IF(ISNUMBER(P54),SUMIF(A:A,A54,P:P),"")</f>
        <v>0.90971493001124892</v>
      </c>
      <c r="R54" s="3">
        <f t="shared" si="30"/>
        <v>0.29616375873936496</v>
      </c>
      <c r="S54" s="7">
        <f t="shared" si="31"/>
        <v>3.3765103612155225</v>
      </c>
    </row>
    <row r="55" spans="1:19" x14ac:dyDescent="0.3">
      <c r="A55" s="1">
        <v>25</v>
      </c>
      <c r="B55" s="5">
        <v>0.70347222222222217</v>
      </c>
      <c r="C55" s="1" t="s">
        <v>19</v>
      </c>
      <c r="D55" s="1">
        <v>6</v>
      </c>
      <c r="E55" s="1">
        <v>6</v>
      </c>
      <c r="F55" s="1" t="s">
        <v>64</v>
      </c>
      <c r="G55" s="1">
        <v>57.73</v>
      </c>
      <c r="H55" s="1">
        <f>1+COUNTIFS(A:A,A55,G:G,"&gt;"&amp;G55)</f>
        <v>3</v>
      </c>
      <c r="I55" s="2">
        <f>AVERAGEIF(A:A,A55,G:G)</f>
        <v>46.661999999999992</v>
      </c>
      <c r="J55" s="2">
        <f t="shared" si="24"/>
        <v>11.068000000000005</v>
      </c>
      <c r="K55" s="2">
        <f t="shared" si="25"/>
        <v>101.06800000000001</v>
      </c>
      <c r="L55" s="2">
        <f t="shared" si="26"/>
        <v>430.12677895007721</v>
      </c>
      <c r="M55" s="2">
        <f>SUMIF(A:A,A55,L:L)</f>
        <v>3605.9723318566944</v>
      </c>
      <c r="N55" s="3">
        <f t="shared" si="27"/>
        <v>0.11928177461323099</v>
      </c>
      <c r="O55" s="6">
        <f t="shared" si="28"/>
        <v>8.3835104167630146</v>
      </c>
      <c r="P55" s="3">
        <f t="shared" si="29"/>
        <v>0.11928177461323099</v>
      </c>
      <c r="Q55" s="3">
        <f>IF(ISNUMBER(P55),SUMIF(A:A,A55,P:P),"")</f>
        <v>0.90971493001124892</v>
      </c>
      <c r="R55" s="3">
        <f t="shared" si="30"/>
        <v>0.13111994832464277</v>
      </c>
      <c r="S55" s="7">
        <f t="shared" si="31"/>
        <v>7.6266045920341421</v>
      </c>
    </row>
    <row r="56" spans="1:19" x14ac:dyDescent="0.3">
      <c r="A56" s="1">
        <v>25</v>
      </c>
      <c r="B56" s="5">
        <v>0.70347222222222217</v>
      </c>
      <c r="C56" s="1" t="s">
        <v>19</v>
      </c>
      <c r="D56" s="1">
        <v>6</v>
      </c>
      <c r="E56" s="1">
        <v>2</v>
      </c>
      <c r="F56" s="1" t="s">
        <v>61</v>
      </c>
      <c r="G56" s="1">
        <v>54.87</v>
      </c>
      <c r="H56" s="1">
        <f>1+COUNTIFS(A:A,A56,G:G,"&gt;"&amp;G56)</f>
        <v>4</v>
      </c>
      <c r="I56" s="2">
        <f>AVERAGEIF(A:A,A56,G:G)</f>
        <v>46.661999999999992</v>
      </c>
      <c r="J56" s="2">
        <f t="shared" si="24"/>
        <v>8.2080000000000055</v>
      </c>
      <c r="K56" s="2">
        <f t="shared" si="25"/>
        <v>98.207999999999998</v>
      </c>
      <c r="L56" s="2">
        <f t="shared" si="26"/>
        <v>362.30268179038165</v>
      </c>
      <c r="M56" s="2">
        <f>SUMIF(A:A,A56,L:L)</f>
        <v>3605.9723318566944</v>
      </c>
      <c r="N56" s="3">
        <f t="shared" si="27"/>
        <v>0.10047295110659768</v>
      </c>
      <c r="O56" s="6">
        <f t="shared" si="28"/>
        <v>9.952927519159271</v>
      </c>
      <c r="P56" s="3">
        <f t="shared" si="29"/>
        <v>0.10047295110659768</v>
      </c>
      <c r="Q56" s="3">
        <f>IF(ISNUMBER(P56),SUMIF(A:A,A56,P:P),"")</f>
        <v>0.90971493001124892</v>
      </c>
      <c r="R56" s="3">
        <f t="shared" si="30"/>
        <v>0.11044443461574857</v>
      </c>
      <c r="S56" s="7">
        <f t="shared" si="31"/>
        <v>9.0543267614990111</v>
      </c>
    </row>
    <row r="57" spans="1:19" x14ac:dyDescent="0.3">
      <c r="A57" s="1">
        <v>25</v>
      </c>
      <c r="B57" s="5">
        <v>0.70347222222222217</v>
      </c>
      <c r="C57" s="1" t="s">
        <v>19</v>
      </c>
      <c r="D57" s="1">
        <v>6</v>
      </c>
      <c r="E57" s="1">
        <v>11</v>
      </c>
      <c r="F57" s="1" t="s">
        <v>69</v>
      </c>
      <c r="G57" s="1">
        <v>46.51</v>
      </c>
      <c r="H57" s="1">
        <f>1+COUNTIFS(A:A,A57,G:G,"&gt;"&amp;G57)</f>
        <v>5</v>
      </c>
      <c r="I57" s="2">
        <f>AVERAGEIF(A:A,A57,G:G)</f>
        <v>46.661999999999992</v>
      </c>
      <c r="J57" s="2">
        <f t="shared" si="24"/>
        <v>-0.15199999999999392</v>
      </c>
      <c r="K57" s="2">
        <f t="shared" si="25"/>
        <v>89.848000000000013</v>
      </c>
      <c r="L57" s="2">
        <f t="shared" si="26"/>
        <v>219.39636943369544</v>
      </c>
      <c r="M57" s="2">
        <f>SUMIF(A:A,A57,L:L)</f>
        <v>3605.9723318566944</v>
      </c>
      <c r="N57" s="3">
        <f t="shared" si="27"/>
        <v>6.0842499398970573E-2</v>
      </c>
      <c r="O57" s="6">
        <f t="shared" si="28"/>
        <v>16.435879687364054</v>
      </c>
      <c r="P57" s="3">
        <f t="shared" si="29"/>
        <v>6.0842499398970573E-2</v>
      </c>
      <c r="Q57" s="3">
        <f>IF(ISNUMBER(P57),SUMIF(A:A,A57,P:P),"")</f>
        <v>0.90971493001124892</v>
      </c>
      <c r="R57" s="3">
        <f t="shared" si="30"/>
        <v>6.6880840790662005E-2</v>
      </c>
      <c r="S57" s="7">
        <f t="shared" si="31"/>
        <v>14.951965139463699</v>
      </c>
    </row>
    <row r="58" spans="1:19" x14ac:dyDescent="0.3">
      <c r="A58" s="1">
        <v>25</v>
      </c>
      <c r="B58" s="5">
        <v>0.70347222222222217</v>
      </c>
      <c r="C58" s="1" t="s">
        <v>19</v>
      </c>
      <c r="D58" s="1">
        <v>6</v>
      </c>
      <c r="E58" s="1">
        <v>8</v>
      </c>
      <c r="F58" s="1" t="s">
        <v>66</v>
      </c>
      <c r="G58" s="1">
        <v>46.2</v>
      </c>
      <c r="H58" s="1">
        <f>1+COUNTIFS(A:A,A58,G:G,"&gt;"&amp;G58)</f>
        <v>6</v>
      </c>
      <c r="I58" s="2">
        <f>AVERAGEIF(A:A,A58,G:G)</f>
        <v>46.661999999999992</v>
      </c>
      <c r="J58" s="2">
        <f t="shared" si="24"/>
        <v>-0.46199999999998909</v>
      </c>
      <c r="K58" s="2">
        <f t="shared" si="25"/>
        <v>89.538000000000011</v>
      </c>
      <c r="L58" s="2">
        <f t="shared" si="26"/>
        <v>215.35331393894762</v>
      </c>
      <c r="M58" s="2">
        <f>SUMIF(A:A,A58,L:L)</f>
        <v>3605.9723318566944</v>
      </c>
      <c r="N58" s="3">
        <f t="shared" si="27"/>
        <v>5.9721288495872465E-2</v>
      </c>
      <c r="O58" s="6">
        <f t="shared" si="28"/>
        <v>16.744447837375667</v>
      </c>
      <c r="P58" s="3">
        <f t="shared" si="29"/>
        <v>5.9721288495872465E-2</v>
      </c>
      <c r="Q58" s="3">
        <f>IF(ISNUMBER(P58),SUMIF(A:A,A58,P:P),"")</f>
        <v>0.90971493001124892</v>
      </c>
      <c r="R58" s="3">
        <f t="shared" si="30"/>
        <v>6.5648354803997763E-2</v>
      </c>
      <c r="S58" s="7">
        <f t="shared" si="31"/>
        <v>15.232674192455214</v>
      </c>
    </row>
    <row r="59" spans="1:19" x14ac:dyDescent="0.3">
      <c r="A59" s="1">
        <v>25</v>
      </c>
      <c r="B59" s="5">
        <v>0.70347222222222217</v>
      </c>
      <c r="C59" s="1" t="s">
        <v>19</v>
      </c>
      <c r="D59" s="1">
        <v>6</v>
      </c>
      <c r="E59" s="1">
        <v>7</v>
      </c>
      <c r="F59" s="1" t="s">
        <v>65</v>
      </c>
      <c r="G59" s="1">
        <v>35.700000000000003</v>
      </c>
      <c r="H59" s="1">
        <f>1+COUNTIFS(A:A,A59,G:G,"&gt;"&amp;G59)</f>
        <v>7</v>
      </c>
      <c r="I59" s="2">
        <f>AVERAGEIF(A:A,A59,G:G)</f>
        <v>46.661999999999992</v>
      </c>
      <c r="J59" s="2">
        <f t="shared" si="24"/>
        <v>-10.961999999999989</v>
      </c>
      <c r="K59" s="2">
        <f t="shared" si="25"/>
        <v>79.038000000000011</v>
      </c>
      <c r="L59" s="2">
        <f t="shared" si="26"/>
        <v>114.69540932354776</v>
      </c>
      <c r="M59" s="2">
        <f>SUMIF(A:A,A59,L:L)</f>
        <v>3605.9723318566944</v>
      </c>
      <c r="N59" s="3">
        <f t="shared" si="27"/>
        <v>3.1807068598469185E-2</v>
      </c>
      <c r="O59" s="6">
        <f t="shared" si="28"/>
        <v>31.439552403396526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25</v>
      </c>
      <c r="B60" s="5">
        <v>0.70347222222222217</v>
      </c>
      <c r="C60" s="1" t="s">
        <v>19</v>
      </c>
      <c r="D60" s="1">
        <v>6</v>
      </c>
      <c r="E60" s="1">
        <v>9</v>
      </c>
      <c r="F60" s="1" t="s">
        <v>67</v>
      </c>
      <c r="G60" s="1">
        <v>31.96</v>
      </c>
      <c r="H60" s="1">
        <f>1+COUNTIFS(A:A,A60,G:G,"&gt;"&amp;G60)</f>
        <v>8</v>
      </c>
      <c r="I60" s="2">
        <f>AVERAGEIF(A:A,A60,G:G)</f>
        <v>46.661999999999992</v>
      </c>
      <c r="J60" s="2">
        <f t="shared" si="24"/>
        <v>-14.701999999999991</v>
      </c>
      <c r="K60" s="2">
        <f t="shared" si="25"/>
        <v>75.298000000000002</v>
      </c>
      <c r="L60" s="2">
        <f t="shared" si="26"/>
        <v>91.641112737639219</v>
      </c>
      <c r="M60" s="2">
        <f>SUMIF(A:A,A60,L:L)</f>
        <v>3605.9723318566944</v>
      </c>
      <c r="N60" s="3">
        <f t="shared" si="27"/>
        <v>2.5413703795795276E-2</v>
      </c>
      <c r="O60" s="6">
        <f t="shared" si="28"/>
        <v>39.348849267907617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>
        <v>25</v>
      </c>
      <c r="B61" s="5">
        <v>0.70347222222222217</v>
      </c>
      <c r="C61" s="1" t="s">
        <v>19</v>
      </c>
      <c r="D61" s="1">
        <v>6</v>
      </c>
      <c r="E61" s="1">
        <v>10</v>
      </c>
      <c r="F61" s="1" t="s">
        <v>68</v>
      </c>
      <c r="G61" s="1">
        <v>27.03</v>
      </c>
      <c r="H61" s="1">
        <f>1+COUNTIFS(A:A,A61,G:G,"&gt;"&amp;G61)</f>
        <v>9</v>
      </c>
      <c r="I61" s="2">
        <f>AVERAGEIF(A:A,A61,G:G)</f>
        <v>46.661999999999992</v>
      </c>
      <c r="J61" s="2">
        <f t="shared" si="24"/>
        <v>-19.631999999999991</v>
      </c>
      <c r="K61" s="2">
        <f t="shared" si="25"/>
        <v>70.368000000000009</v>
      </c>
      <c r="L61" s="2">
        <f t="shared" si="26"/>
        <v>68.175141208865853</v>
      </c>
      <c r="M61" s="2">
        <f>SUMIF(A:A,A61,L:L)</f>
        <v>3605.9723318566944</v>
      </c>
      <c r="N61" s="3">
        <f t="shared" si="27"/>
        <v>1.8906174239490869E-2</v>
      </c>
      <c r="O61" s="6">
        <f t="shared" si="28"/>
        <v>52.892773933671805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25</v>
      </c>
      <c r="B62" s="5">
        <v>0.70347222222222217</v>
      </c>
      <c r="C62" s="1" t="s">
        <v>19</v>
      </c>
      <c r="D62" s="1">
        <v>6</v>
      </c>
      <c r="E62" s="1">
        <v>5</v>
      </c>
      <c r="F62" s="1" t="s">
        <v>63</v>
      </c>
      <c r="G62" s="1">
        <v>22.21</v>
      </c>
      <c r="H62" s="1">
        <f>1+COUNTIFS(A:A,A62,G:G,"&gt;"&amp;G62)</f>
        <v>10</v>
      </c>
      <c r="I62" s="2">
        <f>AVERAGEIF(A:A,A62,G:G)</f>
        <v>46.661999999999992</v>
      </c>
      <c r="J62" s="2">
        <f t="shared" si="24"/>
        <v>-24.451999999999991</v>
      </c>
      <c r="K62" s="2">
        <f t="shared" si="25"/>
        <v>65.548000000000002</v>
      </c>
      <c r="L62" s="2">
        <f t="shared" si="26"/>
        <v>51.053801089129088</v>
      </c>
      <c r="M62" s="2">
        <f>SUMIF(A:A,A62,L:L)</f>
        <v>3605.9723318566944</v>
      </c>
      <c r="N62" s="3">
        <f t="shared" si="27"/>
        <v>1.4158123354995843E-2</v>
      </c>
      <c r="O62" s="6">
        <f t="shared" si="28"/>
        <v>70.630829731197352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/>
      <c r="B63" s="5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3"/>
      <c r="O63" s="6"/>
      <c r="P63" s="3"/>
      <c r="Q63" s="3"/>
      <c r="R63" s="3"/>
      <c r="S63" s="7"/>
    </row>
    <row r="64" spans="1:19" x14ac:dyDescent="0.3">
      <c r="A64" s="1">
        <v>30</v>
      </c>
      <c r="B64" s="5">
        <v>0.73125000000000007</v>
      </c>
      <c r="C64" s="1" t="s">
        <v>19</v>
      </c>
      <c r="D64" s="1">
        <v>7</v>
      </c>
      <c r="E64" s="1">
        <v>2</v>
      </c>
      <c r="F64" s="1" t="s">
        <v>70</v>
      </c>
      <c r="G64" s="1">
        <v>72.81</v>
      </c>
      <c r="H64" s="1">
        <f>1+COUNTIFS(A:A,A64,G:G,"&gt;"&amp;G64)</f>
        <v>1</v>
      </c>
      <c r="I64" s="2">
        <f>AVERAGEIF(A:A,A64,G:G)</f>
        <v>52.063750000000006</v>
      </c>
      <c r="J64" s="2">
        <f t="shared" ref="J64:J71" si="32">G64-I64</f>
        <v>20.746249999999996</v>
      </c>
      <c r="K64" s="2">
        <f t="shared" ref="K64:K71" si="33">90+J64</f>
        <v>110.74625</v>
      </c>
      <c r="L64" s="2">
        <f t="shared" ref="L64:L71" si="34">EXP(0.06*K64)</f>
        <v>768.75705783333922</v>
      </c>
      <c r="M64" s="2">
        <f>SUMIF(A:A,A64,L:L)</f>
        <v>2454.4479333390641</v>
      </c>
      <c r="N64" s="3">
        <f t="shared" ref="N64:N71" si="35">L64/M64</f>
        <v>0.31320976395189276</v>
      </c>
      <c r="O64" s="6">
        <f t="shared" ref="O64:O71" si="36">1/N64</f>
        <v>3.1927484870924849</v>
      </c>
      <c r="P64" s="3">
        <f t="shared" ref="P64:P71" si="37">IF(O64&gt;21,"",N64)</f>
        <v>0.31320976395189276</v>
      </c>
      <c r="Q64" s="3">
        <f>IF(ISNUMBER(P64),SUMIF(A:A,A64,P:P),"")</f>
        <v>0.95386320176284911</v>
      </c>
      <c r="R64" s="3">
        <f t="shared" ref="R64:R71" si="38">IFERROR(P64*(1/Q64),"")</f>
        <v>0.32835920640721333</v>
      </c>
      <c r="S64" s="7">
        <f t="shared" ref="S64:S71" si="39">IFERROR(1/R64,"")</f>
        <v>3.0454452943215307</v>
      </c>
    </row>
    <row r="65" spans="1:19" x14ac:dyDescent="0.3">
      <c r="A65" s="1">
        <v>30</v>
      </c>
      <c r="B65" s="5">
        <v>0.73125000000000007</v>
      </c>
      <c r="C65" s="1" t="s">
        <v>19</v>
      </c>
      <c r="D65" s="1">
        <v>7</v>
      </c>
      <c r="E65" s="1">
        <v>8</v>
      </c>
      <c r="F65" s="1" t="s">
        <v>74</v>
      </c>
      <c r="G65" s="1">
        <v>64.19</v>
      </c>
      <c r="H65" s="1">
        <f>1+COUNTIFS(A:A,A65,G:G,"&gt;"&amp;G65)</f>
        <v>2</v>
      </c>
      <c r="I65" s="2">
        <f>AVERAGEIF(A:A,A65,G:G)</f>
        <v>52.063750000000006</v>
      </c>
      <c r="J65" s="2">
        <f t="shared" si="32"/>
        <v>12.126249999999992</v>
      </c>
      <c r="K65" s="2">
        <f t="shared" si="33"/>
        <v>102.12625</v>
      </c>
      <c r="L65" s="2">
        <f t="shared" si="34"/>
        <v>458.32337778486692</v>
      </c>
      <c r="M65" s="2">
        <f>SUMIF(A:A,A65,L:L)</f>
        <v>2454.4479333390641</v>
      </c>
      <c r="N65" s="3">
        <f t="shared" si="35"/>
        <v>0.18673175811122528</v>
      </c>
      <c r="O65" s="6">
        <f t="shared" si="36"/>
        <v>5.355275450276423</v>
      </c>
      <c r="P65" s="3">
        <f t="shared" si="37"/>
        <v>0.18673175811122528</v>
      </c>
      <c r="Q65" s="3">
        <f>IF(ISNUMBER(P65),SUMIF(A:A,A65,P:P),"")</f>
        <v>0.95386320176284911</v>
      </c>
      <c r="R65" s="3">
        <f t="shared" si="38"/>
        <v>0.19576366691379168</v>
      </c>
      <c r="S65" s="7">
        <f t="shared" si="39"/>
        <v>5.1082001873226526</v>
      </c>
    </row>
    <row r="66" spans="1:19" x14ac:dyDescent="0.3">
      <c r="A66" s="1">
        <v>30</v>
      </c>
      <c r="B66" s="5">
        <v>0.73125000000000007</v>
      </c>
      <c r="C66" s="1" t="s">
        <v>19</v>
      </c>
      <c r="D66" s="1">
        <v>7</v>
      </c>
      <c r="E66" s="1">
        <v>3</v>
      </c>
      <c r="F66" s="1" t="s">
        <v>71</v>
      </c>
      <c r="G66" s="1">
        <v>60.05</v>
      </c>
      <c r="H66" s="1">
        <f>1+COUNTIFS(A:A,A66,G:G,"&gt;"&amp;G66)</f>
        <v>3</v>
      </c>
      <c r="I66" s="2">
        <f>AVERAGEIF(A:A,A66,G:G)</f>
        <v>52.063750000000006</v>
      </c>
      <c r="J66" s="2">
        <f t="shared" si="32"/>
        <v>7.9862499999999912</v>
      </c>
      <c r="K66" s="2">
        <f t="shared" si="33"/>
        <v>97.986249999999984</v>
      </c>
      <c r="L66" s="2">
        <f t="shared" si="34"/>
        <v>357.51417081792107</v>
      </c>
      <c r="M66" s="2">
        <f>SUMIF(A:A,A66,L:L)</f>
        <v>2454.4479333390641</v>
      </c>
      <c r="N66" s="3">
        <f t="shared" si="35"/>
        <v>0.14565970863010078</v>
      </c>
      <c r="O66" s="6">
        <f t="shared" si="36"/>
        <v>6.8653164928365689</v>
      </c>
      <c r="P66" s="3">
        <f t="shared" si="37"/>
        <v>0.14565970863010078</v>
      </c>
      <c r="Q66" s="3">
        <f>IF(ISNUMBER(P66),SUMIF(A:A,A66,P:P),"")</f>
        <v>0.95386320176284911</v>
      </c>
      <c r="R66" s="3">
        <f t="shared" si="38"/>
        <v>0.15270502977880354</v>
      </c>
      <c r="S66" s="7">
        <f t="shared" si="39"/>
        <v>6.5485727709723847</v>
      </c>
    </row>
    <row r="67" spans="1:19" x14ac:dyDescent="0.3">
      <c r="A67" s="1">
        <v>30</v>
      </c>
      <c r="B67" s="5">
        <v>0.73125000000000007</v>
      </c>
      <c r="C67" s="1" t="s">
        <v>19</v>
      </c>
      <c r="D67" s="1">
        <v>7</v>
      </c>
      <c r="E67" s="1">
        <v>10</v>
      </c>
      <c r="F67" s="1" t="s">
        <v>76</v>
      </c>
      <c r="G67" s="1">
        <v>54.76</v>
      </c>
      <c r="H67" s="1">
        <f>1+COUNTIFS(A:A,A67,G:G,"&gt;"&amp;G67)</f>
        <v>4</v>
      </c>
      <c r="I67" s="2">
        <f>AVERAGEIF(A:A,A67,G:G)</f>
        <v>52.063750000000006</v>
      </c>
      <c r="J67" s="2">
        <f t="shared" si="32"/>
        <v>2.696249999999992</v>
      </c>
      <c r="K67" s="2">
        <f t="shared" si="33"/>
        <v>92.696249999999992</v>
      </c>
      <c r="L67" s="2">
        <f t="shared" si="34"/>
        <v>260.28443140186363</v>
      </c>
      <c r="M67" s="2">
        <f>SUMIF(A:A,A67,L:L)</f>
        <v>2454.4479333390641</v>
      </c>
      <c r="N67" s="3">
        <f t="shared" si="35"/>
        <v>0.10604601868566393</v>
      </c>
      <c r="O67" s="6">
        <f t="shared" si="36"/>
        <v>9.4298683948159123</v>
      </c>
      <c r="P67" s="3">
        <f t="shared" si="37"/>
        <v>0.10604601868566393</v>
      </c>
      <c r="Q67" s="3">
        <f>IF(ISNUMBER(P67),SUMIF(A:A,A67,P:P),"")</f>
        <v>0.95386320176284911</v>
      </c>
      <c r="R67" s="3">
        <f t="shared" si="38"/>
        <v>0.11117529063882396</v>
      </c>
      <c r="S67" s="7">
        <f t="shared" si="39"/>
        <v>8.9948044592814043</v>
      </c>
    </row>
    <row r="68" spans="1:19" x14ac:dyDescent="0.3">
      <c r="A68" s="1">
        <v>30</v>
      </c>
      <c r="B68" s="5">
        <v>0.73125000000000007</v>
      </c>
      <c r="C68" s="1" t="s">
        <v>19</v>
      </c>
      <c r="D68" s="1">
        <v>7</v>
      </c>
      <c r="E68" s="1">
        <v>6</v>
      </c>
      <c r="F68" s="1" t="s">
        <v>73</v>
      </c>
      <c r="G68" s="1">
        <v>54.54</v>
      </c>
      <c r="H68" s="1">
        <f>1+COUNTIFS(A:A,A68,G:G,"&gt;"&amp;G68)</f>
        <v>5</v>
      </c>
      <c r="I68" s="2">
        <f>AVERAGEIF(A:A,A68,G:G)</f>
        <v>52.063750000000006</v>
      </c>
      <c r="J68" s="2">
        <f t="shared" si="32"/>
        <v>2.4762499999999932</v>
      </c>
      <c r="K68" s="2">
        <f t="shared" si="33"/>
        <v>92.476249999999993</v>
      </c>
      <c r="L68" s="2">
        <f t="shared" si="34"/>
        <v>256.87125344110029</v>
      </c>
      <c r="M68" s="2">
        <f>SUMIF(A:A,A68,L:L)</f>
        <v>2454.4479333390641</v>
      </c>
      <c r="N68" s="3">
        <f t="shared" si="35"/>
        <v>0.10465540945154586</v>
      </c>
      <c r="O68" s="6">
        <f t="shared" si="36"/>
        <v>9.5551678144548031</v>
      </c>
      <c r="P68" s="3">
        <f t="shared" si="37"/>
        <v>0.10465540945154586</v>
      </c>
      <c r="Q68" s="3">
        <f>IF(ISNUMBER(P68),SUMIF(A:A,A68,P:P),"")</f>
        <v>0.95386320176284911</v>
      </c>
      <c r="R68" s="3">
        <f t="shared" si="38"/>
        <v>0.10971741991737453</v>
      </c>
      <c r="S68" s="7">
        <f t="shared" si="39"/>
        <v>9.114322964877184</v>
      </c>
    </row>
    <row r="69" spans="1:19" x14ac:dyDescent="0.3">
      <c r="A69" s="1">
        <v>30</v>
      </c>
      <c r="B69" s="5">
        <v>0.73125000000000007</v>
      </c>
      <c r="C69" s="1" t="s">
        <v>19</v>
      </c>
      <c r="D69" s="1">
        <v>7</v>
      </c>
      <c r="E69" s="1">
        <v>9</v>
      </c>
      <c r="F69" s="1" t="s">
        <v>75</v>
      </c>
      <c r="G69" s="1">
        <v>53.37</v>
      </c>
      <c r="H69" s="1">
        <f>1+COUNTIFS(A:A,A69,G:G,"&gt;"&amp;G69)</f>
        <v>6</v>
      </c>
      <c r="I69" s="2">
        <f>AVERAGEIF(A:A,A69,G:G)</f>
        <v>52.063750000000006</v>
      </c>
      <c r="J69" s="2">
        <f t="shared" si="32"/>
        <v>1.3062499999999915</v>
      </c>
      <c r="K69" s="2">
        <f t="shared" si="33"/>
        <v>91.306249999999991</v>
      </c>
      <c r="L69" s="2">
        <f t="shared" si="34"/>
        <v>239.45727297591631</v>
      </c>
      <c r="M69" s="2">
        <f>SUMIF(A:A,A69,L:L)</f>
        <v>2454.4479333390641</v>
      </c>
      <c r="N69" s="3">
        <f t="shared" si="35"/>
        <v>9.7560542932420405E-2</v>
      </c>
      <c r="O69" s="6">
        <f t="shared" si="36"/>
        <v>10.250045458364186</v>
      </c>
      <c r="P69" s="3">
        <f t="shared" si="37"/>
        <v>9.7560542932420405E-2</v>
      </c>
      <c r="Q69" s="3">
        <f>IF(ISNUMBER(P69),SUMIF(A:A,A69,P:P),"")</f>
        <v>0.95386320176284911</v>
      </c>
      <c r="R69" s="3">
        <f t="shared" si="38"/>
        <v>0.10227938634399281</v>
      </c>
      <c r="S69" s="7">
        <f t="shared" si="39"/>
        <v>9.7771411791300125</v>
      </c>
    </row>
    <row r="70" spans="1:19" x14ac:dyDescent="0.3">
      <c r="A70" s="1">
        <v>30</v>
      </c>
      <c r="B70" s="5">
        <v>0.73125000000000007</v>
      </c>
      <c r="C70" s="1" t="s">
        <v>19</v>
      </c>
      <c r="D70" s="1">
        <v>7</v>
      </c>
      <c r="E70" s="1">
        <v>4</v>
      </c>
      <c r="F70" s="1" t="s">
        <v>72</v>
      </c>
      <c r="G70" s="1">
        <v>34.049999999999997</v>
      </c>
      <c r="H70" s="1">
        <f>1+COUNTIFS(A:A,A70,G:G,"&gt;"&amp;G70)</f>
        <v>7</v>
      </c>
      <c r="I70" s="2">
        <f>AVERAGEIF(A:A,A70,G:G)</f>
        <v>52.063750000000006</v>
      </c>
      <c r="J70" s="2">
        <f t="shared" si="32"/>
        <v>-18.013750000000009</v>
      </c>
      <c r="K70" s="2">
        <f t="shared" si="33"/>
        <v>71.986249999999984</v>
      </c>
      <c r="L70" s="2">
        <f t="shared" si="34"/>
        <v>75.126623254276979</v>
      </c>
      <c r="M70" s="2">
        <f>SUMIF(A:A,A70,L:L)</f>
        <v>2454.4479333390641</v>
      </c>
      <c r="N70" s="3">
        <f t="shared" si="35"/>
        <v>3.0608358903777482E-2</v>
      </c>
      <c r="O70" s="6">
        <f t="shared" si="36"/>
        <v>32.670813980705987</v>
      </c>
      <c r="P70" s="3" t="str">
        <f t="shared" si="37"/>
        <v/>
      </c>
      <c r="Q70" s="3" t="str">
        <f>IF(ISNUMBER(P70),SUMIF(A:A,A70,P:P),"")</f>
        <v/>
      </c>
      <c r="R70" s="3" t="str">
        <f t="shared" si="38"/>
        <v/>
      </c>
      <c r="S70" s="7" t="str">
        <f t="shared" si="39"/>
        <v/>
      </c>
    </row>
    <row r="71" spans="1:19" x14ac:dyDescent="0.3">
      <c r="A71" s="1">
        <v>30</v>
      </c>
      <c r="B71" s="5">
        <v>0.73125000000000007</v>
      </c>
      <c r="C71" s="1" t="s">
        <v>19</v>
      </c>
      <c r="D71" s="1">
        <v>7</v>
      </c>
      <c r="E71" s="1">
        <v>11</v>
      </c>
      <c r="F71" s="1" t="s">
        <v>77</v>
      </c>
      <c r="G71" s="1">
        <v>22.74</v>
      </c>
      <c r="H71" s="1">
        <f>1+COUNTIFS(A:A,A71,G:G,"&gt;"&amp;G71)</f>
        <v>8</v>
      </c>
      <c r="I71" s="2">
        <f>AVERAGEIF(A:A,A71,G:G)</f>
        <v>52.063750000000006</v>
      </c>
      <c r="J71" s="2">
        <f t="shared" si="32"/>
        <v>-29.323750000000008</v>
      </c>
      <c r="K71" s="2">
        <f t="shared" si="33"/>
        <v>60.676249999999996</v>
      </c>
      <c r="L71" s="2">
        <f t="shared" si="34"/>
        <v>38.113745829779972</v>
      </c>
      <c r="M71" s="2">
        <f>SUMIF(A:A,A71,L:L)</f>
        <v>2454.4479333390641</v>
      </c>
      <c r="N71" s="3">
        <f t="shared" si="35"/>
        <v>1.5528439333373643E-2</v>
      </c>
      <c r="O71" s="6">
        <f t="shared" si="36"/>
        <v>64.397971910210259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  <row r="72" spans="1:19" x14ac:dyDescent="0.3">
      <c r="A72" s="1"/>
      <c r="B72" s="5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3"/>
      <c r="O72" s="6"/>
      <c r="P72" s="3"/>
      <c r="Q72" s="3"/>
      <c r="R72" s="3"/>
      <c r="S72" s="7"/>
    </row>
    <row r="73" spans="1:19" x14ac:dyDescent="0.3">
      <c r="A73" s="1">
        <v>34</v>
      </c>
      <c r="B73" s="5">
        <v>0.7583333333333333</v>
      </c>
      <c r="C73" s="1" t="s">
        <v>19</v>
      </c>
      <c r="D73" s="1">
        <v>8</v>
      </c>
      <c r="E73" s="1">
        <v>14</v>
      </c>
      <c r="F73" s="1" t="s">
        <v>87</v>
      </c>
      <c r="G73" s="1">
        <v>62.9</v>
      </c>
      <c r="H73" s="1">
        <f>1+COUNTIFS(A:A,A73,G:G,"&gt;"&amp;G73)</f>
        <v>1</v>
      </c>
      <c r="I73" s="2">
        <f>AVERAGEIF(A:A,A73,G:G)</f>
        <v>47.76583333333334</v>
      </c>
      <c r="J73" s="2">
        <f t="shared" ref="J73:J84" si="40">G73-I73</f>
        <v>15.134166666666658</v>
      </c>
      <c r="K73" s="2">
        <f t="shared" ref="K73:K84" si="41">90+J73</f>
        <v>105.13416666666666</v>
      </c>
      <c r="L73" s="2">
        <f t="shared" ref="L73:L84" si="42">EXP(0.06*K73)</f>
        <v>548.97340625539277</v>
      </c>
      <c r="M73" s="2">
        <f>SUMIF(A:A,A73,L:L)</f>
        <v>3399.0419032089094</v>
      </c>
      <c r="N73" s="3">
        <f t="shared" ref="N73:N84" si="43">L73/M73</f>
        <v>0.16150827847609861</v>
      </c>
      <c r="O73" s="6">
        <f t="shared" ref="O73:O84" si="44">1/N73</f>
        <v>6.1916330818174661</v>
      </c>
      <c r="P73" s="3">
        <f t="shared" ref="P73:P84" si="45">IF(O73&gt;21,"",N73)</f>
        <v>0.16150827847609861</v>
      </c>
      <c r="Q73" s="3">
        <f>IF(ISNUMBER(P73),SUMIF(A:A,A73,P:P),"")</f>
        <v>0.89088308493827606</v>
      </c>
      <c r="R73" s="3">
        <f t="shared" ref="R73:R84" si="46">IFERROR(P73*(1/Q73),"")</f>
        <v>0.18129009429704071</v>
      </c>
      <c r="S73" s="7">
        <f t="shared" ref="S73:S84" si="47">IFERROR(1/R73,"")</f>
        <v>5.5160211807354305</v>
      </c>
    </row>
    <row r="74" spans="1:19" x14ac:dyDescent="0.3">
      <c r="A74" s="1">
        <v>34</v>
      </c>
      <c r="B74" s="5">
        <v>0.7583333333333333</v>
      </c>
      <c r="C74" s="1" t="s">
        <v>19</v>
      </c>
      <c r="D74" s="1">
        <v>8</v>
      </c>
      <c r="E74" s="1">
        <v>9</v>
      </c>
      <c r="F74" s="1" t="s">
        <v>84</v>
      </c>
      <c r="G74" s="1">
        <v>61.62</v>
      </c>
      <c r="H74" s="1">
        <f>1+COUNTIFS(A:A,A74,G:G,"&gt;"&amp;G74)</f>
        <v>2</v>
      </c>
      <c r="I74" s="2">
        <f>AVERAGEIF(A:A,A74,G:G)</f>
        <v>47.76583333333334</v>
      </c>
      <c r="J74" s="2">
        <f t="shared" si="40"/>
        <v>13.854166666666657</v>
      </c>
      <c r="K74" s="2">
        <f t="shared" si="41"/>
        <v>103.85416666666666</v>
      </c>
      <c r="L74" s="2">
        <f t="shared" si="42"/>
        <v>508.39057469947119</v>
      </c>
      <c r="M74" s="2">
        <f>SUMIF(A:A,A74,L:L)</f>
        <v>3399.0419032089094</v>
      </c>
      <c r="N74" s="3">
        <f t="shared" si="43"/>
        <v>0.14956878708071192</v>
      </c>
      <c r="O74" s="6">
        <f t="shared" si="44"/>
        <v>6.6858869388328275</v>
      </c>
      <c r="P74" s="3">
        <f t="shared" si="45"/>
        <v>0.14956878708071192</v>
      </c>
      <c r="Q74" s="3">
        <f>IF(ISNUMBER(P74),SUMIF(A:A,A74,P:P),"")</f>
        <v>0.89088308493827606</v>
      </c>
      <c r="R74" s="3">
        <f t="shared" si="46"/>
        <v>0.16788823315808565</v>
      </c>
      <c r="S74" s="7">
        <f t="shared" si="47"/>
        <v>5.9563435816159167</v>
      </c>
    </row>
    <row r="75" spans="1:19" x14ac:dyDescent="0.3">
      <c r="A75" s="1">
        <v>34</v>
      </c>
      <c r="B75" s="5">
        <v>0.7583333333333333</v>
      </c>
      <c r="C75" s="1" t="s">
        <v>19</v>
      </c>
      <c r="D75" s="1">
        <v>8</v>
      </c>
      <c r="E75" s="1">
        <v>8</v>
      </c>
      <c r="F75" s="1" t="s">
        <v>83</v>
      </c>
      <c r="G75" s="1">
        <v>60.5</v>
      </c>
      <c r="H75" s="1">
        <f>1+COUNTIFS(A:A,A75,G:G,"&gt;"&amp;G75)</f>
        <v>3</v>
      </c>
      <c r="I75" s="2">
        <f>AVERAGEIF(A:A,A75,G:G)</f>
        <v>47.76583333333334</v>
      </c>
      <c r="J75" s="2">
        <f t="shared" si="40"/>
        <v>12.73416666666666</v>
      </c>
      <c r="K75" s="2">
        <f t="shared" si="41"/>
        <v>102.73416666666665</v>
      </c>
      <c r="L75" s="2">
        <f t="shared" si="42"/>
        <v>475.34934648687312</v>
      </c>
      <c r="M75" s="2">
        <f>SUMIF(A:A,A75,L:L)</f>
        <v>3399.0419032089094</v>
      </c>
      <c r="N75" s="3">
        <f t="shared" si="43"/>
        <v>0.13984803954258798</v>
      </c>
      <c r="O75" s="6">
        <f t="shared" si="44"/>
        <v>7.150618652008129</v>
      </c>
      <c r="P75" s="3">
        <f t="shared" si="45"/>
        <v>0.13984803954258798</v>
      </c>
      <c r="Q75" s="3">
        <f>IF(ISNUMBER(P75),SUMIF(A:A,A75,P:P),"")</f>
        <v>0.89088308493827606</v>
      </c>
      <c r="R75" s="3">
        <f t="shared" si="46"/>
        <v>0.15697687149630549</v>
      </c>
      <c r="S75" s="7">
        <f t="shared" si="47"/>
        <v>6.3703652039181797</v>
      </c>
    </row>
    <row r="76" spans="1:19" x14ac:dyDescent="0.3">
      <c r="A76" s="1">
        <v>34</v>
      </c>
      <c r="B76" s="5">
        <v>0.7583333333333333</v>
      </c>
      <c r="C76" s="1" t="s">
        <v>19</v>
      </c>
      <c r="D76" s="1">
        <v>8</v>
      </c>
      <c r="E76" s="1">
        <v>2</v>
      </c>
      <c r="F76" s="1" t="s">
        <v>78</v>
      </c>
      <c r="G76" s="1">
        <v>57.83</v>
      </c>
      <c r="H76" s="1">
        <f>1+COUNTIFS(A:A,A76,G:G,"&gt;"&amp;G76)</f>
        <v>4</v>
      </c>
      <c r="I76" s="2">
        <f>AVERAGEIF(A:A,A76,G:G)</f>
        <v>47.76583333333334</v>
      </c>
      <c r="J76" s="2">
        <f t="shared" si="40"/>
        <v>10.064166666666658</v>
      </c>
      <c r="K76" s="2">
        <f t="shared" si="41"/>
        <v>100.06416666666667</v>
      </c>
      <c r="L76" s="2">
        <f t="shared" si="42"/>
        <v>404.9849881000772</v>
      </c>
      <c r="M76" s="2">
        <f>SUMIF(A:A,A76,L:L)</f>
        <v>3399.0419032089094</v>
      </c>
      <c r="N76" s="3">
        <f t="shared" si="43"/>
        <v>0.11914680655091245</v>
      </c>
      <c r="O76" s="6">
        <f t="shared" si="44"/>
        <v>8.3930071560305848</v>
      </c>
      <c r="P76" s="3">
        <f t="shared" si="45"/>
        <v>0.11914680655091245</v>
      </c>
      <c r="Q76" s="3">
        <f>IF(ISNUMBER(P76),SUMIF(A:A,A76,P:P),"")</f>
        <v>0.89088308493827606</v>
      </c>
      <c r="R76" s="3">
        <f t="shared" si="46"/>
        <v>0.13374011535887159</v>
      </c>
      <c r="S76" s="7">
        <f t="shared" si="47"/>
        <v>7.4771881070735553</v>
      </c>
    </row>
    <row r="77" spans="1:19" x14ac:dyDescent="0.3">
      <c r="A77" s="1">
        <v>34</v>
      </c>
      <c r="B77" s="5">
        <v>0.7583333333333333</v>
      </c>
      <c r="C77" s="1" t="s">
        <v>19</v>
      </c>
      <c r="D77" s="1">
        <v>8</v>
      </c>
      <c r="E77" s="1">
        <v>5</v>
      </c>
      <c r="F77" s="1" t="s">
        <v>80</v>
      </c>
      <c r="G77" s="1">
        <v>57.61</v>
      </c>
      <c r="H77" s="1">
        <f>1+COUNTIFS(A:A,A77,G:G,"&gt;"&amp;G77)</f>
        <v>5</v>
      </c>
      <c r="I77" s="2">
        <f>AVERAGEIF(A:A,A77,G:G)</f>
        <v>47.76583333333334</v>
      </c>
      <c r="J77" s="2">
        <f t="shared" si="40"/>
        <v>9.8441666666666592</v>
      </c>
      <c r="K77" s="2">
        <f t="shared" si="41"/>
        <v>99.844166666666666</v>
      </c>
      <c r="L77" s="2">
        <f t="shared" si="42"/>
        <v>399.67431381818318</v>
      </c>
      <c r="M77" s="2">
        <f>SUMIF(A:A,A77,L:L)</f>
        <v>3399.0419032089094</v>
      </c>
      <c r="N77" s="3">
        <f t="shared" si="43"/>
        <v>0.11758440325224161</v>
      </c>
      <c r="O77" s="6">
        <f t="shared" si="44"/>
        <v>8.5045292771933703</v>
      </c>
      <c r="P77" s="3">
        <f t="shared" si="45"/>
        <v>0.11758440325224161</v>
      </c>
      <c r="Q77" s="3">
        <f>IF(ISNUMBER(P77),SUMIF(A:A,A77,P:P),"")</f>
        <v>0.89088308493827606</v>
      </c>
      <c r="R77" s="3">
        <f t="shared" si="46"/>
        <v>0.1319863461773868</v>
      </c>
      <c r="S77" s="7">
        <f t="shared" si="47"/>
        <v>7.5765412784139166</v>
      </c>
    </row>
    <row r="78" spans="1:19" x14ac:dyDescent="0.3">
      <c r="A78" s="1">
        <v>34</v>
      </c>
      <c r="B78" s="5">
        <v>0.7583333333333333</v>
      </c>
      <c r="C78" s="1" t="s">
        <v>19</v>
      </c>
      <c r="D78" s="1">
        <v>8</v>
      </c>
      <c r="E78" s="1">
        <v>7</v>
      </c>
      <c r="F78" s="1" t="s">
        <v>82</v>
      </c>
      <c r="G78" s="1">
        <v>50.62</v>
      </c>
      <c r="H78" s="1">
        <f>1+COUNTIFS(A:A,A78,G:G,"&gt;"&amp;G78)</f>
        <v>6</v>
      </c>
      <c r="I78" s="2">
        <f>AVERAGEIF(A:A,A78,G:G)</f>
        <v>47.76583333333334</v>
      </c>
      <c r="J78" s="2">
        <f t="shared" si="40"/>
        <v>2.8541666666666572</v>
      </c>
      <c r="K78" s="2">
        <f t="shared" si="41"/>
        <v>92.854166666666657</v>
      </c>
      <c r="L78" s="2">
        <f t="shared" si="42"/>
        <v>262.76234697642354</v>
      </c>
      <c r="M78" s="2">
        <f>SUMIF(A:A,A78,L:L)</f>
        <v>3399.0419032089094</v>
      </c>
      <c r="N78" s="3">
        <f t="shared" si="43"/>
        <v>7.730482720097076E-2</v>
      </c>
      <c r="O78" s="6">
        <f t="shared" si="44"/>
        <v>12.935802797932423</v>
      </c>
      <c r="P78" s="3">
        <f t="shared" si="45"/>
        <v>7.730482720097076E-2</v>
      </c>
      <c r="Q78" s="3">
        <f>IF(ISNUMBER(P78),SUMIF(A:A,A78,P:P),"")</f>
        <v>0.89088308493827606</v>
      </c>
      <c r="R78" s="3">
        <f t="shared" si="46"/>
        <v>8.6773257353210093E-2</v>
      </c>
      <c r="S78" s="7">
        <f t="shared" si="47"/>
        <v>11.524287902775221</v>
      </c>
    </row>
    <row r="79" spans="1:19" x14ac:dyDescent="0.3">
      <c r="A79" s="1">
        <v>34</v>
      </c>
      <c r="B79" s="5">
        <v>0.7583333333333333</v>
      </c>
      <c r="C79" s="1" t="s">
        <v>19</v>
      </c>
      <c r="D79" s="1">
        <v>8</v>
      </c>
      <c r="E79" s="1">
        <v>6</v>
      </c>
      <c r="F79" s="1" t="s">
        <v>81</v>
      </c>
      <c r="G79" s="1">
        <v>49.61</v>
      </c>
      <c r="H79" s="1">
        <f>1+COUNTIFS(A:A,A79,G:G,"&gt;"&amp;G79)</f>
        <v>7</v>
      </c>
      <c r="I79" s="2">
        <f>AVERAGEIF(A:A,A79,G:G)</f>
        <v>47.76583333333334</v>
      </c>
      <c r="J79" s="2">
        <f t="shared" si="40"/>
        <v>1.8441666666666592</v>
      </c>
      <c r="K79" s="2">
        <f t="shared" si="41"/>
        <v>91.844166666666666</v>
      </c>
      <c r="L79" s="2">
        <f t="shared" si="42"/>
        <v>247.31182752220744</v>
      </c>
      <c r="M79" s="2">
        <f>SUMIF(A:A,A79,L:L)</f>
        <v>3399.0419032089094</v>
      </c>
      <c r="N79" s="3">
        <f t="shared" si="43"/>
        <v>7.2759275867923107E-2</v>
      </c>
      <c r="O79" s="6">
        <f t="shared" si="44"/>
        <v>13.743952067572229</v>
      </c>
      <c r="P79" s="3">
        <f t="shared" si="45"/>
        <v>7.2759275867923107E-2</v>
      </c>
      <c r="Q79" s="3">
        <f>IF(ISNUMBER(P79),SUMIF(A:A,A79,P:P),"")</f>
        <v>0.89088308493827606</v>
      </c>
      <c r="R79" s="3">
        <f t="shared" si="46"/>
        <v>8.1670958959742912E-2</v>
      </c>
      <c r="S79" s="7">
        <f t="shared" si="47"/>
        <v>12.244254417202546</v>
      </c>
    </row>
    <row r="80" spans="1:19" x14ac:dyDescent="0.3">
      <c r="A80" s="1">
        <v>34</v>
      </c>
      <c r="B80" s="5">
        <v>0.7583333333333333</v>
      </c>
      <c r="C80" s="1" t="s">
        <v>19</v>
      </c>
      <c r="D80" s="1">
        <v>8</v>
      </c>
      <c r="E80" s="1">
        <v>3</v>
      </c>
      <c r="F80" s="1" t="s">
        <v>79</v>
      </c>
      <c r="G80" s="1">
        <v>44.38</v>
      </c>
      <c r="H80" s="1">
        <f>1+COUNTIFS(A:A,A80,G:G,"&gt;"&amp;G80)</f>
        <v>8</v>
      </c>
      <c r="I80" s="2">
        <f>AVERAGEIF(A:A,A80,G:G)</f>
        <v>47.76583333333334</v>
      </c>
      <c r="J80" s="2">
        <f t="shared" si="40"/>
        <v>-3.3858333333333377</v>
      </c>
      <c r="K80" s="2">
        <f t="shared" si="41"/>
        <v>86.614166666666662</v>
      </c>
      <c r="L80" s="2">
        <f t="shared" si="42"/>
        <v>180.70213270659377</v>
      </c>
      <c r="M80" s="2">
        <f>SUMIF(A:A,A80,L:L)</f>
        <v>3399.0419032089094</v>
      </c>
      <c r="N80" s="3">
        <f t="shared" si="43"/>
        <v>5.3162666966829565E-2</v>
      </c>
      <c r="O80" s="6">
        <f t="shared" si="44"/>
        <v>18.810192510167752</v>
      </c>
      <c r="P80" s="3">
        <f t="shared" si="45"/>
        <v>5.3162666966829565E-2</v>
      </c>
      <c r="Q80" s="3">
        <f>IF(ISNUMBER(P80),SUMIF(A:A,A80,P:P),"")</f>
        <v>0.89088308493827606</v>
      </c>
      <c r="R80" s="3">
        <f t="shared" si="46"/>
        <v>5.9674123199356603E-2</v>
      </c>
      <c r="S80" s="7">
        <f t="shared" si="47"/>
        <v>16.757682331741101</v>
      </c>
    </row>
    <row r="81" spans="1:19" x14ac:dyDescent="0.3">
      <c r="A81" s="1">
        <v>34</v>
      </c>
      <c r="B81" s="5">
        <v>0.7583333333333333</v>
      </c>
      <c r="C81" s="1" t="s">
        <v>19</v>
      </c>
      <c r="D81" s="1">
        <v>8</v>
      </c>
      <c r="E81" s="1">
        <v>11</v>
      </c>
      <c r="F81" s="1" t="s">
        <v>85</v>
      </c>
      <c r="G81" s="1">
        <v>41.25</v>
      </c>
      <c r="H81" s="1">
        <f>1+COUNTIFS(A:A,A81,G:G,"&gt;"&amp;G81)</f>
        <v>9</v>
      </c>
      <c r="I81" s="2">
        <f>AVERAGEIF(A:A,A81,G:G)</f>
        <v>47.76583333333334</v>
      </c>
      <c r="J81" s="2">
        <f t="shared" si="40"/>
        <v>-6.5158333333333402</v>
      </c>
      <c r="K81" s="2">
        <f t="shared" si="41"/>
        <v>83.484166666666653</v>
      </c>
      <c r="L81" s="2">
        <f t="shared" si="42"/>
        <v>149.76239427280154</v>
      </c>
      <c r="M81" s="2">
        <f>SUMIF(A:A,A81,L:L)</f>
        <v>3399.0419032089094</v>
      </c>
      <c r="N81" s="3">
        <f t="shared" si="43"/>
        <v>4.4060178879058956E-2</v>
      </c>
      <c r="O81" s="6">
        <f t="shared" si="44"/>
        <v>22.696231051283426</v>
      </c>
      <c r="P81" s="3" t="str">
        <f t="shared" si="45"/>
        <v/>
      </c>
      <c r="Q81" s="3" t="str">
        <f>IF(ISNUMBER(P81),SUMIF(A:A,A81,P:P),"")</f>
        <v/>
      </c>
      <c r="R81" s="3" t="str">
        <f t="shared" si="46"/>
        <v/>
      </c>
      <c r="S81" s="7" t="str">
        <f t="shared" si="47"/>
        <v/>
      </c>
    </row>
    <row r="82" spans="1:19" x14ac:dyDescent="0.3">
      <c r="A82" s="1">
        <v>34</v>
      </c>
      <c r="B82" s="5">
        <v>0.7583333333333333</v>
      </c>
      <c r="C82" s="1" t="s">
        <v>19</v>
      </c>
      <c r="D82" s="1">
        <v>8</v>
      </c>
      <c r="E82" s="1">
        <v>16</v>
      </c>
      <c r="F82" s="1" t="s">
        <v>89</v>
      </c>
      <c r="G82" s="1">
        <v>33.049999999999997</v>
      </c>
      <c r="H82" s="1">
        <f>1+COUNTIFS(A:A,A82,G:G,"&gt;"&amp;G82)</f>
        <v>10</v>
      </c>
      <c r="I82" s="2">
        <f>AVERAGEIF(A:A,A82,G:G)</f>
        <v>47.76583333333334</v>
      </c>
      <c r="J82" s="2">
        <f t="shared" si="40"/>
        <v>-14.715833333333343</v>
      </c>
      <c r="K82" s="2">
        <f t="shared" si="41"/>
        <v>75.284166666666664</v>
      </c>
      <c r="L82" s="2">
        <f t="shared" si="42"/>
        <v>91.565082171116828</v>
      </c>
      <c r="M82" s="2">
        <f>SUMIF(A:A,A82,L:L)</f>
        <v>3399.0419032089094</v>
      </c>
      <c r="N82" s="3">
        <f t="shared" si="43"/>
        <v>2.6938497605655767E-2</v>
      </c>
      <c r="O82" s="6">
        <f t="shared" si="44"/>
        <v>37.121595073292021</v>
      </c>
      <c r="P82" s="3" t="str">
        <f t="shared" si="45"/>
        <v/>
      </c>
      <c r="Q82" s="3" t="str">
        <f>IF(ISNUMBER(P82),SUMIF(A:A,A82,P:P),"")</f>
        <v/>
      </c>
      <c r="R82" s="3" t="str">
        <f t="shared" si="46"/>
        <v/>
      </c>
      <c r="S82" s="7" t="str">
        <f t="shared" si="47"/>
        <v/>
      </c>
    </row>
    <row r="83" spans="1:19" x14ac:dyDescent="0.3">
      <c r="A83" s="1">
        <v>34</v>
      </c>
      <c r="B83" s="5">
        <v>0.7583333333333333</v>
      </c>
      <c r="C83" s="1" t="s">
        <v>19</v>
      </c>
      <c r="D83" s="1">
        <v>8</v>
      </c>
      <c r="E83" s="1">
        <v>15</v>
      </c>
      <c r="F83" s="1" t="s">
        <v>88</v>
      </c>
      <c r="G83" s="1">
        <v>30.45</v>
      </c>
      <c r="H83" s="1">
        <f>1+COUNTIFS(A:A,A83,G:G,"&gt;"&amp;G83)</f>
        <v>11</v>
      </c>
      <c r="I83" s="2">
        <f>AVERAGEIF(A:A,A83,G:G)</f>
        <v>47.76583333333334</v>
      </c>
      <c r="J83" s="2">
        <f t="shared" si="40"/>
        <v>-17.315833333333341</v>
      </c>
      <c r="K83" s="2">
        <f t="shared" si="41"/>
        <v>72.684166666666655</v>
      </c>
      <c r="L83" s="2">
        <f t="shared" si="42"/>
        <v>78.339347568576443</v>
      </c>
      <c r="M83" s="2">
        <f>SUMIF(A:A,A83,L:L)</f>
        <v>3399.0419032089094</v>
      </c>
      <c r="N83" s="3">
        <f t="shared" si="43"/>
        <v>2.3047479201306453E-2</v>
      </c>
      <c r="O83" s="6">
        <f t="shared" si="44"/>
        <v>43.388693022155529</v>
      </c>
      <c r="P83" s="3" t="str">
        <f t="shared" si="45"/>
        <v/>
      </c>
      <c r="Q83" s="3" t="str">
        <f>IF(ISNUMBER(P83),SUMIF(A:A,A83,P:P),"")</f>
        <v/>
      </c>
      <c r="R83" s="3" t="str">
        <f t="shared" si="46"/>
        <v/>
      </c>
      <c r="S83" s="7" t="str">
        <f t="shared" si="47"/>
        <v/>
      </c>
    </row>
    <row r="84" spans="1:19" x14ac:dyDescent="0.3">
      <c r="A84" s="1">
        <v>34</v>
      </c>
      <c r="B84" s="5">
        <v>0.7583333333333333</v>
      </c>
      <c r="C84" s="1" t="s">
        <v>19</v>
      </c>
      <c r="D84" s="1">
        <v>8</v>
      </c>
      <c r="E84" s="1">
        <v>13</v>
      </c>
      <c r="F84" s="1" t="s">
        <v>86</v>
      </c>
      <c r="G84" s="1">
        <v>23.37</v>
      </c>
      <c r="H84" s="1">
        <f>1+COUNTIFS(A:A,A84,G:G,"&gt;"&amp;G84)</f>
        <v>12</v>
      </c>
      <c r="I84" s="2">
        <f>AVERAGEIF(A:A,A84,G:G)</f>
        <v>47.76583333333334</v>
      </c>
      <c r="J84" s="2">
        <f t="shared" si="40"/>
        <v>-24.395833333333339</v>
      </c>
      <c r="K84" s="2">
        <f t="shared" si="41"/>
        <v>65.604166666666657</v>
      </c>
      <c r="L84" s="2">
        <f t="shared" si="42"/>
        <v>51.22614263119236</v>
      </c>
      <c r="M84" s="2">
        <f>SUMIF(A:A,A84,L:L)</f>
        <v>3399.0419032089094</v>
      </c>
      <c r="N84" s="3">
        <f t="shared" si="43"/>
        <v>1.50707593757028E-2</v>
      </c>
      <c r="O84" s="6">
        <f t="shared" si="44"/>
        <v>66.353657109820759</v>
      </c>
      <c r="P84" s="3" t="str">
        <f t="shared" si="45"/>
        <v/>
      </c>
      <c r="Q84" s="3" t="str">
        <f>IF(ISNUMBER(P84),SUMIF(A:A,A84,P:P),"")</f>
        <v/>
      </c>
      <c r="R84" s="3" t="str">
        <f t="shared" si="46"/>
        <v/>
      </c>
      <c r="S84" s="7" t="str">
        <f t="shared" si="47"/>
        <v/>
      </c>
    </row>
  </sheetData>
  <autoFilter ref="A7:S12" xr:uid="{00000000-0009-0000-0000-000000000000}"/>
  <sortState xmlns:xlrd2="http://schemas.microsoft.com/office/spreadsheetml/2017/richdata2" ref="A8:T84">
    <sortCondition ref="B8:B84"/>
    <sortCondition ref="H8:H8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8:G1048576 G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7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19102022 - Ipswich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2022-10-18T22:13:45Z</cp:lastPrinted>
  <dcterms:created xsi:type="dcterms:W3CDTF">2016-03-11T05:58:01Z</dcterms:created>
  <dcterms:modified xsi:type="dcterms:W3CDTF">2022-10-18T22:13:51Z</dcterms:modified>
</cp:coreProperties>
</file>