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B7E0EB9A-7CBD-49A1-B7DA-D357F35BC3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3112022 Balaklava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23112022 Balaklava'!$A$7:$S$30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" l="1"/>
  <c r="I58" i="1"/>
  <c r="J58" i="1" s="1"/>
  <c r="K58" i="1" s="1"/>
  <c r="L58" i="1" s="1"/>
  <c r="H56" i="1"/>
  <c r="I56" i="1"/>
  <c r="J56" i="1" s="1"/>
  <c r="K56" i="1" s="1"/>
  <c r="L56" i="1" s="1"/>
  <c r="H54" i="1"/>
  <c r="I54" i="1"/>
  <c r="J54" i="1" s="1"/>
  <c r="K54" i="1" s="1"/>
  <c r="L54" i="1" s="1"/>
  <c r="H60" i="1"/>
  <c r="I60" i="1"/>
  <c r="J60" i="1" s="1"/>
  <c r="K60" i="1" s="1"/>
  <c r="L60" i="1" s="1"/>
  <c r="H57" i="1"/>
  <c r="I57" i="1"/>
  <c r="J57" i="1" s="1"/>
  <c r="K57" i="1" s="1"/>
  <c r="L57" i="1" s="1"/>
  <c r="H53" i="1"/>
  <c r="I53" i="1"/>
  <c r="J53" i="1" s="1"/>
  <c r="K53" i="1" s="1"/>
  <c r="L53" i="1" s="1"/>
  <c r="H51" i="1"/>
  <c r="I51" i="1"/>
  <c r="J51" i="1" s="1"/>
  <c r="K51" i="1" s="1"/>
  <c r="L51" i="1" s="1"/>
  <c r="H59" i="1"/>
  <c r="I59" i="1"/>
  <c r="J59" i="1" s="1"/>
  <c r="K59" i="1" s="1"/>
  <c r="L59" i="1" s="1"/>
  <c r="H55" i="1"/>
  <c r="I55" i="1"/>
  <c r="J55" i="1" s="1"/>
  <c r="K55" i="1" s="1"/>
  <c r="L55" i="1" s="1"/>
  <c r="H52" i="1"/>
  <c r="I52" i="1"/>
  <c r="J52" i="1" s="1"/>
  <c r="K52" i="1" s="1"/>
  <c r="L52" i="1" s="1"/>
  <c r="H64" i="1"/>
  <c r="I64" i="1"/>
  <c r="J64" i="1" s="1"/>
  <c r="K64" i="1" s="1"/>
  <c r="L64" i="1" s="1"/>
  <c r="H62" i="1"/>
  <c r="I62" i="1"/>
  <c r="J62" i="1" s="1"/>
  <c r="K62" i="1" s="1"/>
  <c r="L62" i="1" s="1"/>
  <c r="H66" i="1"/>
  <c r="I66" i="1"/>
  <c r="J66" i="1" s="1"/>
  <c r="K66" i="1" s="1"/>
  <c r="L66" i="1" s="1"/>
  <c r="H65" i="1"/>
  <c r="I65" i="1"/>
  <c r="J65" i="1" s="1"/>
  <c r="K65" i="1" s="1"/>
  <c r="L65" i="1" s="1"/>
  <c r="H69" i="1"/>
  <c r="I69" i="1"/>
  <c r="J69" i="1" s="1"/>
  <c r="K69" i="1" s="1"/>
  <c r="L69" i="1" s="1"/>
  <c r="H63" i="1"/>
  <c r="I63" i="1"/>
  <c r="J63" i="1" s="1"/>
  <c r="K63" i="1" s="1"/>
  <c r="L63" i="1" s="1"/>
  <c r="H68" i="1"/>
  <c r="I68" i="1"/>
  <c r="J68" i="1" s="1"/>
  <c r="K68" i="1" s="1"/>
  <c r="L68" i="1" s="1"/>
  <c r="H67" i="1"/>
  <c r="I67" i="1"/>
  <c r="J67" i="1" s="1"/>
  <c r="K67" i="1" s="1"/>
  <c r="L67" i="1" s="1"/>
  <c r="H42" i="1"/>
  <c r="I42" i="1"/>
  <c r="J42" i="1" s="1"/>
  <c r="K42" i="1" s="1"/>
  <c r="L42" i="1" s="1"/>
  <c r="H47" i="1"/>
  <c r="I47" i="1"/>
  <c r="J47" i="1" s="1"/>
  <c r="K47" i="1" s="1"/>
  <c r="L47" i="1" s="1"/>
  <c r="H43" i="1"/>
  <c r="I43" i="1"/>
  <c r="J43" i="1" s="1"/>
  <c r="K43" i="1" s="1"/>
  <c r="L43" i="1" s="1"/>
  <c r="H44" i="1"/>
  <c r="I44" i="1"/>
  <c r="J44" i="1" s="1"/>
  <c r="K44" i="1" s="1"/>
  <c r="L44" i="1" s="1"/>
  <c r="H45" i="1"/>
  <c r="I45" i="1"/>
  <c r="J45" i="1" s="1"/>
  <c r="K45" i="1" s="1"/>
  <c r="L45" i="1" s="1"/>
  <c r="H49" i="1"/>
  <c r="I49" i="1"/>
  <c r="J49" i="1" s="1"/>
  <c r="K49" i="1" s="1"/>
  <c r="L49" i="1" s="1"/>
  <c r="H48" i="1"/>
  <c r="I48" i="1"/>
  <c r="J48" i="1" s="1"/>
  <c r="K48" i="1" s="1"/>
  <c r="L48" i="1" s="1"/>
  <c r="H46" i="1"/>
  <c r="I46" i="1"/>
  <c r="J46" i="1" s="1"/>
  <c r="K46" i="1" s="1"/>
  <c r="L46" i="1" s="1"/>
  <c r="H41" i="1"/>
  <c r="I41" i="1"/>
  <c r="J41" i="1" s="1"/>
  <c r="K41" i="1" s="1"/>
  <c r="L41" i="1" s="1"/>
  <c r="H13" i="1"/>
  <c r="I13" i="1"/>
  <c r="J13" i="1" s="1"/>
  <c r="K13" i="1" s="1"/>
  <c r="L13" i="1" s="1"/>
  <c r="H12" i="1"/>
  <c r="I12" i="1"/>
  <c r="J12" i="1" s="1"/>
  <c r="K12" i="1" s="1"/>
  <c r="L12" i="1" s="1"/>
  <c r="H19" i="1"/>
  <c r="I19" i="1"/>
  <c r="J19" i="1" s="1"/>
  <c r="K19" i="1" s="1"/>
  <c r="L19" i="1" s="1"/>
  <c r="H10" i="1"/>
  <c r="I10" i="1"/>
  <c r="J10" i="1" s="1"/>
  <c r="K10" i="1" s="1"/>
  <c r="L10" i="1" s="1"/>
  <c r="H11" i="1"/>
  <c r="I11" i="1"/>
  <c r="J11" i="1" s="1"/>
  <c r="K11" i="1" s="1"/>
  <c r="L11" i="1" s="1"/>
  <c r="H15" i="1"/>
  <c r="I15" i="1"/>
  <c r="J15" i="1" s="1"/>
  <c r="K15" i="1" s="1"/>
  <c r="L15" i="1" s="1"/>
  <c r="H18" i="1"/>
  <c r="I18" i="1"/>
  <c r="J18" i="1" s="1"/>
  <c r="K18" i="1" s="1"/>
  <c r="L18" i="1" s="1"/>
  <c r="H8" i="1"/>
  <c r="I8" i="1"/>
  <c r="J8" i="1" s="1"/>
  <c r="K8" i="1" s="1"/>
  <c r="L8" i="1" s="1"/>
  <c r="H9" i="1"/>
  <c r="I9" i="1"/>
  <c r="J9" i="1" s="1"/>
  <c r="K9" i="1" s="1"/>
  <c r="L9" i="1" s="1"/>
  <c r="H17" i="1"/>
  <c r="I17" i="1"/>
  <c r="J17" i="1" s="1"/>
  <c r="K17" i="1" s="1"/>
  <c r="L17" i="1" s="1"/>
  <c r="H21" i="1"/>
  <c r="I21" i="1"/>
  <c r="J21" i="1" s="1"/>
  <c r="K21" i="1" s="1"/>
  <c r="L21" i="1" s="1"/>
  <c r="H20" i="1"/>
  <c r="I20" i="1"/>
  <c r="J20" i="1" s="1"/>
  <c r="K20" i="1" s="1"/>
  <c r="L20" i="1" s="1"/>
  <c r="H14" i="1"/>
  <c r="I14" i="1"/>
  <c r="J14" i="1" s="1"/>
  <c r="K14" i="1" s="1"/>
  <c r="L14" i="1" s="1"/>
  <c r="H16" i="1"/>
  <c r="I16" i="1"/>
  <c r="J16" i="1" s="1"/>
  <c r="K16" i="1" s="1"/>
  <c r="L16" i="1" s="1"/>
  <c r="H28" i="1"/>
  <c r="I28" i="1"/>
  <c r="J28" i="1" s="1"/>
  <c r="K28" i="1" s="1"/>
  <c r="L28" i="1" s="1"/>
  <c r="H23" i="1"/>
  <c r="I23" i="1"/>
  <c r="J23" i="1" s="1"/>
  <c r="K23" i="1" s="1"/>
  <c r="L23" i="1" s="1"/>
  <c r="H24" i="1"/>
  <c r="I24" i="1"/>
  <c r="J24" i="1" s="1"/>
  <c r="K24" i="1" s="1"/>
  <c r="L24" i="1" s="1"/>
  <c r="H29" i="1"/>
  <c r="I29" i="1"/>
  <c r="J29" i="1" s="1"/>
  <c r="K29" i="1" s="1"/>
  <c r="L29" i="1" s="1"/>
  <c r="H25" i="1"/>
  <c r="I25" i="1"/>
  <c r="J25" i="1" s="1"/>
  <c r="K25" i="1" s="1"/>
  <c r="L25" i="1" s="1"/>
  <c r="H27" i="1"/>
  <c r="I27" i="1"/>
  <c r="J27" i="1" s="1"/>
  <c r="K27" i="1" s="1"/>
  <c r="L27" i="1" s="1"/>
  <c r="H26" i="1"/>
  <c r="I26" i="1"/>
  <c r="J26" i="1" s="1"/>
  <c r="K26" i="1" s="1"/>
  <c r="L26" i="1" s="1"/>
  <c r="H30" i="1"/>
  <c r="I30" i="1"/>
  <c r="J30" i="1" s="1"/>
  <c r="K30" i="1" s="1"/>
  <c r="L30" i="1" s="1"/>
  <c r="H33" i="1"/>
  <c r="I33" i="1"/>
  <c r="J33" i="1" s="1"/>
  <c r="K33" i="1" s="1"/>
  <c r="L33" i="1" s="1"/>
  <c r="H37" i="1"/>
  <c r="I37" i="1"/>
  <c r="J37" i="1" s="1"/>
  <c r="K37" i="1" s="1"/>
  <c r="L37" i="1" s="1"/>
  <c r="H35" i="1"/>
  <c r="I35" i="1"/>
  <c r="J35" i="1" s="1"/>
  <c r="K35" i="1" s="1"/>
  <c r="L35" i="1" s="1"/>
  <c r="H38" i="1"/>
  <c r="I38" i="1"/>
  <c r="J38" i="1" s="1"/>
  <c r="K38" i="1" s="1"/>
  <c r="L38" i="1" s="1"/>
  <c r="H32" i="1"/>
  <c r="I32" i="1"/>
  <c r="J32" i="1" s="1"/>
  <c r="K32" i="1" s="1"/>
  <c r="L32" i="1" s="1"/>
  <c r="H34" i="1"/>
  <c r="I34" i="1"/>
  <c r="J34" i="1" s="1"/>
  <c r="K34" i="1" s="1"/>
  <c r="L34" i="1" s="1"/>
  <c r="H36" i="1"/>
  <c r="I36" i="1"/>
  <c r="J36" i="1" s="1"/>
  <c r="K36" i="1" s="1"/>
  <c r="L36" i="1" s="1"/>
  <c r="H39" i="1"/>
  <c r="I39" i="1"/>
  <c r="J39" i="1" s="1"/>
  <c r="K39" i="1" s="1"/>
  <c r="L39" i="1" s="1"/>
  <c r="M66" i="1" l="1"/>
  <c r="N66" i="1" s="1"/>
  <c r="O66" i="1" s="1"/>
  <c r="P66" i="1" s="1"/>
  <c r="M64" i="1"/>
  <c r="N64" i="1" s="1"/>
  <c r="O64" i="1" s="1"/>
  <c r="P64" i="1" s="1"/>
  <c r="M67" i="1"/>
  <c r="N67" i="1" s="1"/>
  <c r="O67" i="1" s="1"/>
  <c r="P67" i="1" s="1"/>
  <c r="M65" i="1"/>
  <c r="N65" i="1" s="1"/>
  <c r="O65" i="1" s="1"/>
  <c r="P65" i="1" s="1"/>
  <c r="M62" i="1"/>
  <c r="N62" i="1" s="1"/>
  <c r="O62" i="1" s="1"/>
  <c r="P62" i="1" s="1"/>
  <c r="M63" i="1"/>
  <c r="N63" i="1" s="1"/>
  <c r="O63" i="1" s="1"/>
  <c r="P63" i="1" s="1"/>
  <c r="M68" i="1"/>
  <c r="N68" i="1" s="1"/>
  <c r="O68" i="1" s="1"/>
  <c r="P68" i="1" s="1"/>
  <c r="M69" i="1"/>
  <c r="N69" i="1" s="1"/>
  <c r="O69" i="1" s="1"/>
  <c r="P69" i="1" s="1"/>
  <c r="M52" i="1"/>
  <c r="N52" i="1" s="1"/>
  <c r="O52" i="1" s="1"/>
  <c r="P52" i="1" s="1"/>
  <c r="M58" i="1"/>
  <c r="N58" i="1" s="1"/>
  <c r="O58" i="1" s="1"/>
  <c r="P58" i="1" s="1"/>
  <c r="M57" i="1"/>
  <c r="N57" i="1" s="1"/>
  <c r="O57" i="1" s="1"/>
  <c r="P57" i="1" s="1"/>
  <c r="M56" i="1"/>
  <c r="N56" i="1" s="1"/>
  <c r="O56" i="1" s="1"/>
  <c r="P56" i="1" s="1"/>
  <c r="M55" i="1"/>
  <c r="N55" i="1" s="1"/>
  <c r="O55" i="1" s="1"/>
  <c r="P55" i="1" s="1"/>
  <c r="M60" i="1"/>
  <c r="N60" i="1" s="1"/>
  <c r="O60" i="1" s="1"/>
  <c r="P60" i="1" s="1"/>
  <c r="M53" i="1"/>
  <c r="N53" i="1" s="1"/>
  <c r="O53" i="1" s="1"/>
  <c r="P53" i="1" s="1"/>
  <c r="M59" i="1"/>
  <c r="N59" i="1" s="1"/>
  <c r="O59" i="1" s="1"/>
  <c r="P59" i="1" s="1"/>
  <c r="M54" i="1"/>
  <c r="N54" i="1" s="1"/>
  <c r="O54" i="1" s="1"/>
  <c r="P54" i="1" s="1"/>
  <c r="M51" i="1"/>
  <c r="N51" i="1" s="1"/>
  <c r="O51" i="1" s="1"/>
  <c r="P51" i="1" s="1"/>
  <c r="M43" i="1"/>
  <c r="N43" i="1" s="1"/>
  <c r="O43" i="1" s="1"/>
  <c r="P43" i="1" s="1"/>
  <c r="M47" i="1"/>
  <c r="N47" i="1" s="1"/>
  <c r="O47" i="1" s="1"/>
  <c r="P47" i="1" s="1"/>
  <c r="M49" i="1"/>
  <c r="N49" i="1" s="1"/>
  <c r="O49" i="1" s="1"/>
  <c r="P49" i="1" s="1"/>
  <c r="M42" i="1"/>
  <c r="N42" i="1" s="1"/>
  <c r="O42" i="1" s="1"/>
  <c r="P42" i="1" s="1"/>
  <c r="M45" i="1"/>
  <c r="N45" i="1" s="1"/>
  <c r="O45" i="1" s="1"/>
  <c r="P45" i="1" s="1"/>
  <c r="M44" i="1"/>
  <c r="N44" i="1" s="1"/>
  <c r="O44" i="1" s="1"/>
  <c r="P44" i="1" s="1"/>
  <c r="M41" i="1"/>
  <c r="N41" i="1" s="1"/>
  <c r="O41" i="1" s="1"/>
  <c r="P41" i="1" s="1"/>
  <c r="M46" i="1"/>
  <c r="N46" i="1" s="1"/>
  <c r="O46" i="1" s="1"/>
  <c r="P46" i="1" s="1"/>
  <c r="M48" i="1"/>
  <c r="N48" i="1" s="1"/>
  <c r="O48" i="1" s="1"/>
  <c r="P48" i="1" s="1"/>
  <c r="M26" i="1"/>
  <c r="N26" i="1" s="1"/>
  <c r="O26" i="1" s="1"/>
  <c r="P26" i="1" s="1"/>
  <c r="M35" i="1"/>
  <c r="N35" i="1" s="1"/>
  <c r="O35" i="1" s="1"/>
  <c r="P35" i="1" s="1"/>
  <c r="M37" i="1"/>
  <c r="N37" i="1" s="1"/>
  <c r="O37" i="1" s="1"/>
  <c r="P37" i="1" s="1"/>
  <c r="M33" i="1"/>
  <c r="N33" i="1" s="1"/>
  <c r="O33" i="1" s="1"/>
  <c r="P33" i="1" s="1"/>
  <c r="M38" i="1"/>
  <c r="N38" i="1" s="1"/>
  <c r="O38" i="1" s="1"/>
  <c r="P38" i="1" s="1"/>
  <c r="M32" i="1"/>
  <c r="N32" i="1" s="1"/>
  <c r="O32" i="1" s="1"/>
  <c r="P32" i="1" s="1"/>
  <c r="M39" i="1"/>
  <c r="N39" i="1" s="1"/>
  <c r="O39" i="1" s="1"/>
  <c r="P39" i="1" s="1"/>
  <c r="M36" i="1"/>
  <c r="N36" i="1" s="1"/>
  <c r="O36" i="1" s="1"/>
  <c r="P36" i="1" s="1"/>
  <c r="M14" i="1"/>
  <c r="N14" i="1" s="1"/>
  <c r="O14" i="1" s="1"/>
  <c r="P14" i="1" s="1"/>
  <c r="M29" i="1"/>
  <c r="N29" i="1" s="1"/>
  <c r="O29" i="1" s="1"/>
  <c r="P29" i="1" s="1"/>
  <c r="M24" i="1"/>
  <c r="N24" i="1" s="1"/>
  <c r="O24" i="1" s="1"/>
  <c r="P24" i="1" s="1"/>
  <c r="M27" i="1"/>
  <c r="N27" i="1" s="1"/>
  <c r="O27" i="1" s="1"/>
  <c r="P27" i="1" s="1"/>
  <c r="M23" i="1"/>
  <c r="N23" i="1" s="1"/>
  <c r="O23" i="1" s="1"/>
  <c r="P23" i="1" s="1"/>
  <c r="M25" i="1"/>
  <c r="N25" i="1" s="1"/>
  <c r="O25" i="1" s="1"/>
  <c r="P25" i="1" s="1"/>
  <c r="M30" i="1"/>
  <c r="N30" i="1" s="1"/>
  <c r="O30" i="1" s="1"/>
  <c r="P30" i="1" s="1"/>
  <c r="M28" i="1"/>
  <c r="N28" i="1" s="1"/>
  <c r="O28" i="1" s="1"/>
  <c r="P28" i="1" s="1"/>
  <c r="M10" i="1"/>
  <c r="N10" i="1" s="1"/>
  <c r="O10" i="1" s="1"/>
  <c r="P10" i="1" s="1"/>
  <c r="M18" i="1"/>
  <c r="N18" i="1" s="1"/>
  <c r="O18" i="1" s="1"/>
  <c r="P18" i="1" s="1"/>
  <c r="M17" i="1"/>
  <c r="N17" i="1" s="1"/>
  <c r="O17" i="1" s="1"/>
  <c r="P17" i="1" s="1"/>
  <c r="M19" i="1"/>
  <c r="N19" i="1" s="1"/>
  <c r="O19" i="1" s="1"/>
  <c r="P19" i="1" s="1"/>
  <c r="M15" i="1"/>
  <c r="N15" i="1" s="1"/>
  <c r="O15" i="1" s="1"/>
  <c r="P15" i="1" s="1"/>
  <c r="M9" i="1"/>
  <c r="N9" i="1" s="1"/>
  <c r="O9" i="1" s="1"/>
  <c r="P9" i="1" s="1"/>
  <c r="M12" i="1"/>
  <c r="N12" i="1" s="1"/>
  <c r="O12" i="1" s="1"/>
  <c r="P12" i="1" s="1"/>
  <c r="M20" i="1"/>
  <c r="N20" i="1" s="1"/>
  <c r="O20" i="1" s="1"/>
  <c r="P20" i="1" s="1"/>
  <c r="M11" i="1"/>
  <c r="N11" i="1" s="1"/>
  <c r="O11" i="1" s="1"/>
  <c r="P11" i="1" s="1"/>
  <c r="M8" i="1"/>
  <c r="N8" i="1" s="1"/>
  <c r="O8" i="1" s="1"/>
  <c r="P8" i="1" s="1"/>
  <c r="M21" i="1"/>
  <c r="N21" i="1" s="1"/>
  <c r="O21" i="1" s="1"/>
  <c r="P21" i="1" s="1"/>
  <c r="M34" i="1"/>
  <c r="N34" i="1" s="1"/>
  <c r="O34" i="1" s="1"/>
  <c r="P34" i="1" s="1"/>
  <c r="M13" i="1"/>
  <c r="N13" i="1" s="1"/>
  <c r="O13" i="1" s="1"/>
  <c r="P13" i="1" s="1"/>
  <c r="M16" i="1"/>
  <c r="N16" i="1" s="1"/>
  <c r="O16" i="1" s="1"/>
  <c r="P16" i="1" s="1"/>
  <c r="Q68" i="1" l="1"/>
  <c r="R68" i="1" s="1"/>
  <c r="S68" i="1" s="1"/>
  <c r="Q51" i="1"/>
  <c r="R51" i="1" s="1"/>
  <c r="S51" i="1" s="1"/>
  <c r="Q62" i="1"/>
  <c r="R62" i="1" s="1"/>
  <c r="S62" i="1" s="1"/>
  <c r="Q54" i="1"/>
  <c r="R54" i="1" s="1"/>
  <c r="S54" i="1" s="1"/>
  <c r="Q57" i="1"/>
  <c r="R57" i="1" s="1"/>
  <c r="S57" i="1" s="1"/>
  <c r="Q55" i="1"/>
  <c r="R55" i="1" s="1"/>
  <c r="S55" i="1" s="1"/>
  <c r="Q56" i="1"/>
  <c r="R56" i="1" s="1"/>
  <c r="S56" i="1" s="1"/>
  <c r="Q59" i="1"/>
  <c r="R59" i="1" s="1"/>
  <c r="S59" i="1" s="1"/>
  <c r="Q69" i="1"/>
  <c r="R69" i="1" s="1"/>
  <c r="S69" i="1" s="1"/>
  <c r="Q58" i="1"/>
  <c r="R58" i="1" s="1"/>
  <c r="S58" i="1" s="1"/>
  <c r="Q52" i="1"/>
  <c r="R52" i="1" s="1"/>
  <c r="S52" i="1" s="1"/>
  <c r="Q64" i="1"/>
  <c r="R64" i="1" s="1"/>
  <c r="S64" i="1" s="1"/>
  <c r="Q67" i="1"/>
  <c r="R67" i="1" s="1"/>
  <c r="S67" i="1" s="1"/>
  <c r="Q63" i="1"/>
  <c r="R63" i="1" s="1"/>
  <c r="S63" i="1" s="1"/>
  <c r="Q53" i="1"/>
  <c r="R53" i="1" s="1"/>
  <c r="S53" i="1" s="1"/>
  <c r="Q65" i="1"/>
  <c r="R65" i="1" s="1"/>
  <c r="S65" i="1" s="1"/>
  <c r="Q66" i="1"/>
  <c r="R66" i="1" s="1"/>
  <c r="S66" i="1" s="1"/>
  <c r="Q60" i="1"/>
  <c r="R60" i="1" s="1"/>
  <c r="S60" i="1" s="1"/>
  <c r="Q41" i="1"/>
  <c r="R41" i="1" s="1"/>
  <c r="S41" i="1" s="1"/>
  <c r="Q48" i="1"/>
  <c r="R48" i="1" s="1"/>
  <c r="S48" i="1" s="1"/>
  <c r="Q46" i="1"/>
  <c r="R46" i="1" s="1"/>
  <c r="S46" i="1" s="1"/>
  <c r="Q47" i="1"/>
  <c r="R47" i="1" s="1"/>
  <c r="S47" i="1" s="1"/>
  <c r="Q42" i="1"/>
  <c r="R42" i="1" s="1"/>
  <c r="S42" i="1" s="1"/>
  <c r="Q43" i="1"/>
  <c r="R43" i="1" s="1"/>
  <c r="S43" i="1" s="1"/>
  <c r="Q49" i="1"/>
  <c r="R49" i="1" s="1"/>
  <c r="S49" i="1" s="1"/>
  <c r="Q44" i="1"/>
  <c r="R44" i="1" s="1"/>
  <c r="S44" i="1" s="1"/>
  <c r="Q45" i="1"/>
  <c r="R45" i="1" s="1"/>
  <c r="S45" i="1" s="1"/>
  <c r="Q14" i="1"/>
  <c r="R14" i="1" s="1"/>
  <c r="S14" i="1" s="1"/>
  <c r="Q15" i="1"/>
  <c r="R15" i="1" s="1"/>
  <c r="S15" i="1" s="1"/>
  <c r="Q16" i="1"/>
  <c r="R16" i="1" s="1"/>
  <c r="S16" i="1" s="1"/>
  <c r="Q13" i="1"/>
  <c r="R13" i="1" s="1"/>
  <c r="S13" i="1" s="1"/>
  <c r="Q30" i="1"/>
  <c r="R30" i="1" s="1"/>
  <c r="S30" i="1" s="1"/>
  <c r="Q11" i="1"/>
  <c r="R11" i="1" s="1"/>
  <c r="S11" i="1" s="1"/>
  <c r="Q19" i="1"/>
  <c r="R19" i="1" s="1"/>
  <c r="S19" i="1" s="1"/>
  <c r="Q21" i="1"/>
  <c r="R21" i="1" s="1"/>
  <c r="S21" i="1" s="1"/>
  <c r="Q23" i="1"/>
  <c r="R23" i="1" s="1"/>
  <c r="S23" i="1" s="1"/>
  <c r="Q20" i="1"/>
  <c r="R20" i="1" s="1"/>
  <c r="S20" i="1" s="1"/>
  <c r="Q8" i="1"/>
  <c r="R8" i="1" s="1"/>
  <c r="S8" i="1" s="1"/>
  <c r="Q12" i="1"/>
  <c r="R12" i="1" s="1"/>
  <c r="S12" i="1" s="1"/>
  <c r="Q34" i="1"/>
  <c r="R34" i="1" s="1"/>
  <c r="S34" i="1" s="1"/>
  <c r="Q39" i="1"/>
  <c r="R39" i="1" s="1"/>
  <c r="S39" i="1" s="1"/>
  <c r="Q32" i="1"/>
  <c r="R32" i="1" s="1"/>
  <c r="S32" i="1" s="1"/>
  <c r="Q10" i="1"/>
  <c r="R10" i="1" s="1"/>
  <c r="S10" i="1" s="1"/>
  <c r="Q38" i="1"/>
  <c r="R38" i="1" s="1"/>
  <c r="S38" i="1" s="1"/>
  <c r="Q33" i="1"/>
  <c r="R33" i="1" s="1"/>
  <c r="S33" i="1" s="1"/>
  <c r="Q24" i="1"/>
  <c r="R24" i="1" s="1"/>
  <c r="S24" i="1" s="1"/>
  <c r="Q18" i="1"/>
  <c r="R18" i="1" s="1"/>
  <c r="S18" i="1" s="1"/>
  <c r="Q26" i="1"/>
  <c r="R26" i="1" s="1"/>
  <c r="S26" i="1" s="1"/>
  <c r="Q25" i="1"/>
  <c r="R25" i="1" s="1"/>
  <c r="S25" i="1" s="1"/>
  <c r="Q9" i="1"/>
  <c r="R9" i="1" s="1"/>
  <c r="S9" i="1" s="1"/>
  <c r="Q17" i="1"/>
  <c r="R17" i="1" s="1"/>
  <c r="S17" i="1" s="1"/>
  <c r="Q29" i="1"/>
  <c r="R29" i="1" s="1"/>
  <c r="S29" i="1" s="1"/>
  <c r="Q37" i="1"/>
  <c r="R37" i="1" s="1"/>
  <c r="S37" i="1" s="1"/>
  <c r="Q27" i="1"/>
  <c r="R27" i="1" s="1"/>
  <c r="S27" i="1" s="1"/>
  <c r="Q28" i="1"/>
  <c r="R28" i="1" s="1"/>
  <c r="S28" i="1" s="1"/>
  <c r="Q35" i="1"/>
  <c r="R35" i="1" s="1"/>
  <c r="S35" i="1" s="1"/>
  <c r="Q36" i="1"/>
  <c r="R36" i="1" s="1"/>
  <c r="S36" i="1" s="1"/>
</calcChain>
</file>

<file path=xl/sharedStrings.xml><?xml version="1.0" encoding="utf-8"?>
<sst xmlns="http://schemas.openxmlformats.org/spreadsheetml/2006/main" count="133" uniqueCount="77">
  <si>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</si>
  <si>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</si>
  <si>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</si>
  <si>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</si>
  <si>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</si>
  <si>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</si>
  <si>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</si>
  <si>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</si>
  <si>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</si>
  <si>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</si>
  <si>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</si>
  <si>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</si>
  <si>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</si>
  <si>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</si>
  <si>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</si>
  <si>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</si>
  <si>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</si>
  <si>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</si>
  <si>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</si>
  <si>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Balaklava</t>
  </si>
  <si>
    <t xml:space="preserve">Alekhines Gun       </t>
  </si>
  <si>
    <t xml:space="preserve">Flittell            </t>
  </si>
  <si>
    <t xml:space="preserve">God Its Me          </t>
  </si>
  <si>
    <t xml:space="preserve">Mardene             </t>
  </si>
  <si>
    <t xml:space="preserve">Outpour             </t>
  </si>
  <si>
    <t xml:space="preserve">Tuff Operator       </t>
  </si>
  <si>
    <t xml:space="preserve">Sir Kingsford       </t>
  </si>
  <si>
    <t xml:space="preserve">Classic Holly       </t>
  </si>
  <si>
    <t xml:space="preserve">Divine Journey      </t>
  </si>
  <si>
    <t xml:space="preserve">Kates Rebel         </t>
  </si>
  <si>
    <t xml:space="preserve">Miss Narranga       </t>
  </si>
  <si>
    <t xml:space="preserve">Second Last Chance  </t>
  </si>
  <si>
    <t xml:space="preserve">Aesculus            </t>
  </si>
  <si>
    <t xml:space="preserve">Missile Star        </t>
  </si>
  <si>
    <t xml:space="preserve">Not A Single Bid    </t>
  </si>
  <si>
    <t xml:space="preserve">Effortkat           </t>
  </si>
  <si>
    <t xml:space="preserve">Madam Furphy        </t>
  </si>
  <si>
    <t xml:space="preserve">Miss Miduki         </t>
  </si>
  <si>
    <t xml:space="preserve">Fifty Four Squares  </t>
  </si>
  <si>
    <t xml:space="preserve">Sophina Diva        </t>
  </si>
  <si>
    <t xml:space="preserve">Hibbity Dibbity     </t>
  </si>
  <si>
    <t xml:space="preserve">Archies A Star      </t>
  </si>
  <si>
    <t xml:space="preserve">Fallow              </t>
  </si>
  <si>
    <t xml:space="preserve">Blue Luna           </t>
  </si>
  <si>
    <t xml:space="preserve">Melmac              </t>
  </si>
  <si>
    <t xml:space="preserve">Grenado             </t>
  </si>
  <si>
    <t xml:space="preserve">Lope De Wolf        </t>
  </si>
  <si>
    <t xml:space="preserve">Wounded Soldier     </t>
  </si>
  <si>
    <t xml:space="preserve">Five Pocket         </t>
  </si>
  <si>
    <t xml:space="preserve">Twice Forgotten     </t>
  </si>
  <si>
    <t xml:space="preserve">Eaglelou            </t>
  </si>
  <si>
    <t xml:space="preserve">Cork Harbour        </t>
  </si>
  <si>
    <t xml:space="preserve">Street Swagger      </t>
  </si>
  <si>
    <t xml:space="preserve">Yardstick           </t>
  </si>
  <si>
    <t xml:space="preserve">Grafton Avenue      </t>
  </si>
  <si>
    <t xml:space="preserve">Keen Idea           </t>
  </si>
  <si>
    <t xml:space="preserve">Boiling Point       </t>
  </si>
  <si>
    <t xml:space="preserve">Jumping Bean        </t>
  </si>
  <si>
    <t xml:space="preserve">Oddsock             </t>
  </si>
  <si>
    <t xml:space="preserve">Rippa Eagle         </t>
  </si>
  <si>
    <t xml:space="preserve">Rubble              </t>
  </si>
  <si>
    <t xml:space="preserve">The Ladies Man      </t>
  </si>
  <si>
    <t xml:space="preserve">Warminster          </t>
  </si>
  <si>
    <t xml:space="preserve">Pretentious Lass    </t>
  </si>
  <si>
    <t xml:space="preserve">Whiskey N Women     </t>
  </si>
  <si>
    <t xml:space="preserve">Sandpiper           </t>
  </si>
  <si>
    <t xml:space="preserve">Valley Rattler      </t>
  </si>
  <si>
    <t xml:space="preserve">Epaulette Prince    </t>
  </si>
  <si>
    <t xml:space="preserve">Possum Born         </t>
  </si>
  <si>
    <t xml:space="preserve">Lord Of Darkness    </t>
  </si>
  <si>
    <t xml:space="preserve">Benz Baron          </t>
  </si>
  <si>
    <t xml:space="preserve">Dazzling Prospect   </t>
  </si>
  <si>
    <t xml:space="preserve">Understatement      </t>
  </si>
  <si>
    <t xml:space="preserve">Up The Stairs       </t>
  </si>
  <si>
    <t xml:space="preserve">Wheels Of Courage   </t>
  </si>
  <si>
    <t xml:space="preserve">More Shots          </t>
  </si>
  <si>
    <t xml:space="preserve">Catalina Blue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</si>
</sst>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6</xdr:row>
      <xdr:rowOff>40305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8CEAC-9D31-FB11-4C17-19CF095E7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0880" cy="1137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Y19" sqref="Y19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26.6640625" style="9" customWidth="1"/>
    <col min="4" max="4" width="5.88671875" style="9" bestFit="1" customWidth="1"/>
    <col min="5" max="5" width="5.6640625" style="9" bestFit="1" customWidth="1"/>
    <col min="6" max="6" width="24.77734375" style="9" bestFit="1" customWidth="1"/>
    <col min="7" max="7" width="9.109375" style="10" bestFit="1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</v>
      </c>
      <c r="B8" s="5">
        <v>0.57638888888888895</v>
      </c>
      <c r="C8" s="1" t="s">
        <v>19</v>
      </c>
      <c r="D8" s="1">
        <v>1</v>
      </c>
      <c r="E8" s="1">
        <v>8</v>
      </c>
      <c r="F8" s="1" t="s">
        <v>27</v>
      </c>
      <c r="G8" s="1">
        <v>68.02</v>
      </c>
      <c r="H8" s="1">
        <f>1+COUNTIFS(A:A,A8,G:G,"&gt;"&amp;G8)</f>
        <v>1</v>
      </c>
      <c r="I8" s="2">
        <f>AVERAGEIF(A:A,A8,G:G)</f>
        <v>48.233571428571437</v>
      </c>
      <c r="J8" s="2">
        <f t="shared" ref="J8:J30" si="0">G8-I8</f>
        <v>19.786428571428559</v>
      </c>
      <c r="K8" s="2">
        <f t="shared" ref="K8:K30" si="1">90+J8</f>
        <v>109.78642857142856</v>
      </c>
      <c r="L8" s="2">
        <f t="shared" ref="L8:L30" si="2">EXP(0.06*K8)</f>
        <v>725.7355659782786</v>
      </c>
      <c r="M8" s="2">
        <f>SUMIF(A:A,A8,L:L)</f>
        <v>4105.1249025274628</v>
      </c>
      <c r="N8" s="3">
        <f t="shared" ref="N8:N30" si="3">L8/M8</f>
        <v>0.17678769421399437</v>
      </c>
      <c r="O8" s="6">
        <f t="shared" ref="O8:O30" si="4">1/N8</f>
        <v>5.6565023060346062</v>
      </c>
      <c r="P8" s="3">
        <f t="shared" ref="P8:P30" si="5">IF(O8&gt;21,"",N8)</f>
        <v>0.17678769421399437</v>
      </c>
      <c r="Q8" s="3">
        <f>IF(ISNUMBER(P8),SUMIF(A:A,A8,P:P),"")</f>
        <v>0.79167498248321511</v>
      </c>
      <c r="R8" s="3">
        <f t="shared" ref="R8:R30" si="6">IFERROR(P8*(1/Q8),"")</f>
        <v>0.22330842596474568</v>
      </c>
      <c r="S8" s="7">
        <f t="shared" ref="S8:S30" si="7">IFERROR(1/R8,"")</f>
        <v>4.4781113640462129</v>
      </c>
    </row>
    <row r="9" spans="1:19" x14ac:dyDescent="0.3">
      <c r="A9" s="1">
        <v>2</v>
      </c>
      <c r="B9" s="5">
        <v>0.57638888888888895</v>
      </c>
      <c r="C9" s="1" t="s">
        <v>19</v>
      </c>
      <c r="D9" s="1">
        <v>1</v>
      </c>
      <c r="E9" s="1">
        <v>9</v>
      </c>
      <c r="F9" s="1" t="s">
        <v>28</v>
      </c>
      <c r="G9" s="1">
        <v>66.11</v>
      </c>
      <c r="H9" s="1">
        <f>1+COUNTIFS(A:A,A9,G:G,"&gt;"&amp;G9)</f>
        <v>2</v>
      </c>
      <c r="I9" s="2">
        <f>AVERAGEIF(A:A,A9,G:G)</f>
        <v>48.233571428571437</v>
      </c>
      <c r="J9" s="2">
        <f t="shared" si="0"/>
        <v>17.876428571428562</v>
      </c>
      <c r="K9" s="2">
        <f t="shared" si="1"/>
        <v>107.87642857142856</v>
      </c>
      <c r="L9" s="2">
        <f t="shared" si="2"/>
        <v>647.1549231458672</v>
      </c>
      <c r="M9" s="2">
        <f>SUMIF(A:A,A9,L:L)</f>
        <v>4105.1249025274628</v>
      </c>
      <c r="N9" s="3">
        <f t="shared" si="3"/>
        <v>0.15764561091610726</v>
      </c>
      <c r="O9" s="6">
        <f t="shared" si="4"/>
        <v>6.3433418424326469</v>
      </c>
      <c r="P9" s="3">
        <f t="shared" si="5"/>
        <v>0.15764561091610726</v>
      </c>
      <c r="Q9" s="3">
        <f>IF(ISNUMBER(P9),SUMIF(A:A,A9,P:P),"")</f>
        <v>0.79167498248321511</v>
      </c>
      <c r="R9" s="3">
        <f t="shared" si="6"/>
        <v>0.1991292063084103</v>
      </c>
      <c r="S9" s="7">
        <f t="shared" si="7"/>
        <v>5.0218650419929114</v>
      </c>
    </row>
    <row r="10" spans="1:19" x14ac:dyDescent="0.3">
      <c r="A10" s="1">
        <v>2</v>
      </c>
      <c r="B10" s="5">
        <v>0.57638888888888895</v>
      </c>
      <c r="C10" s="1" t="s">
        <v>19</v>
      </c>
      <c r="D10" s="1">
        <v>1</v>
      </c>
      <c r="E10" s="1">
        <v>4</v>
      </c>
      <c r="F10" s="1" t="s">
        <v>23</v>
      </c>
      <c r="G10" s="1">
        <v>62.87</v>
      </c>
      <c r="H10" s="1">
        <f>1+COUNTIFS(A:A,A10,G:G,"&gt;"&amp;G10)</f>
        <v>3</v>
      </c>
      <c r="I10" s="2">
        <f>AVERAGEIF(A:A,A10,G:G)</f>
        <v>48.233571428571437</v>
      </c>
      <c r="J10" s="2">
        <f t="shared" si="0"/>
        <v>14.63642857142856</v>
      </c>
      <c r="K10" s="2">
        <f t="shared" si="1"/>
        <v>104.63642857142855</v>
      </c>
      <c r="L10" s="2">
        <f t="shared" si="2"/>
        <v>532.8210966653786</v>
      </c>
      <c r="M10" s="2">
        <f>SUMIF(A:A,A10,L:L)</f>
        <v>4105.1249025274628</v>
      </c>
      <c r="N10" s="3">
        <f t="shared" si="3"/>
        <v>0.12979412546919797</v>
      </c>
      <c r="O10" s="6">
        <f t="shared" si="4"/>
        <v>7.704508939715569</v>
      </c>
      <c r="P10" s="3">
        <f t="shared" si="5"/>
        <v>0.12979412546919797</v>
      </c>
      <c r="Q10" s="3">
        <f>IF(ISNUMBER(P10),SUMIF(A:A,A10,P:P),"")</f>
        <v>0.79167498248321511</v>
      </c>
      <c r="R10" s="3">
        <f t="shared" si="6"/>
        <v>0.1639487521281498</v>
      </c>
      <c r="S10" s="7">
        <f t="shared" si="7"/>
        <v>6.0994669798910977</v>
      </c>
    </row>
    <row r="11" spans="1:19" x14ac:dyDescent="0.3">
      <c r="A11" s="1">
        <v>2</v>
      </c>
      <c r="B11" s="5">
        <v>0.57638888888888895</v>
      </c>
      <c r="C11" s="1" t="s">
        <v>19</v>
      </c>
      <c r="D11" s="1">
        <v>1</v>
      </c>
      <c r="E11" s="1">
        <v>5</v>
      </c>
      <c r="F11" s="1" t="s">
        <v>24</v>
      </c>
      <c r="G11" s="1">
        <v>59.22</v>
      </c>
      <c r="H11" s="1">
        <f>1+COUNTIFS(A:A,A11,G:G,"&gt;"&amp;G11)</f>
        <v>4</v>
      </c>
      <c r="I11" s="2">
        <f>AVERAGEIF(A:A,A11,G:G)</f>
        <v>48.233571428571437</v>
      </c>
      <c r="J11" s="2">
        <f t="shared" si="0"/>
        <v>10.986428571428561</v>
      </c>
      <c r="K11" s="2">
        <f t="shared" si="1"/>
        <v>100.98642857142856</v>
      </c>
      <c r="L11" s="2">
        <f t="shared" si="2"/>
        <v>428.02675884173169</v>
      </c>
      <c r="M11" s="2">
        <f>SUMIF(A:A,A11,L:L)</f>
        <v>4105.1249025274628</v>
      </c>
      <c r="N11" s="3">
        <f t="shared" si="3"/>
        <v>0.10426643987816354</v>
      </c>
      <c r="O11" s="6">
        <f t="shared" si="4"/>
        <v>9.5908136996766249</v>
      </c>
      <c r="P11" s="3">
        <f t="shared" si="5"/>
        <v>0.10426643987816354</v>
      </c>
      <c r="Q11" s="3">
        <f>IF(ISNUMBER(P11),SUMIF(A:A,A11,P:P),"")</f>
        <v>0.79167498248321511</v>
      </c>
      <c r="R11" s="3">
        <f t="shared" si="6"/>
        <v>0.13170359324872841</v>
      </c>
      <c r="S11" s="7">
        <f t="shared" si="7"/>
        <v>7.5928072676912706</v>
      </c>
    </row>
    <row r="12" spans="1:19" x14ac:dyDescent="0.3">
      <c r="A12" s="1">
        <v>2</v>
      </c>
      <c r="B12" s="5">
        <v>0.57638888888888895</v>
      </c>
      <c r="C12" s="1" t="s">
        <v>19</v>
      </c>
      <c r="D12" s="1">
        <v>1</v>
      </c>
      <c r="E12" s="1">
        <v>2</v>
      </c>
      <c r="F12" s="1" t="s">
        <v>21</v>
      </c>
      <c r="G12" s="1">
        <v>58.11</v>
      </c>
      <c r="H12" s="1">
        <f>1+COUNTIFS(A:A,A12,G:G,"&gt;"&amp;G12)</f>
        <v>5</v>
      </c>
      <c r="I12" s="2">
        <f>AVERAGEIF(A:A,A12,G:G)</f>
        <v>48.233571428571437</v>
      </c>
      <c r="J12" s="2">
        <f t="shared" si="0"/>
        <v>9.876428571428562</v>
      </c>
      <c r="K12" s="2">
        <f t="shared" si="1"/>
        <v>99.876428571428562</v>
      </c>
      <c r="L12" s="2">
        <f t="shared" si="2"/>
        <v>400.44871836824194</v>
      </c>
      <c r="M12" s="2">
        <f>SUMIF(A:A,A12,L:L)</f>
        <v>4105.1249025274628</v>
      </c>
      <c r="N12" s="3">
        <f t="shared" si="3"/>
        <v>9.7548485826020007E-2</v>
      </c>
      <c r="O12" s="6">
        <f t="shared" si="4"/>
        <v>10.251312375914509</v>
      </c>
      <c r="P12" s="3">
        <f t="shared" si="5"/>
        <v>9.7548485826020007E-2</v>
      </c>
      <c r="Q12" s="3">
        <f>IF(ISNUMBER(P12),SUMIF(A:A,A12,P:P),"")</f>
        <v>0.79167498248321511</v>
      </c>
      <c r="R12" s="3">
        <f t="shared" si="6"/>
        <v>0.12321784568718287</v>
      </c>
      <c r="S12" s="7">
        <f t="shared" si="7"/>
        <v>8.1157075456320857</v>
      </c>
    </row>
    <row r="13" spans="1:19" x14ac:dyDescent="0.3">
      <c r="A13" s="1">
        <v>2</v>
      </c>
      <c r="B13" s="5">
        <v>0.57638888888888895</v>
      </c>
      <c r="C13" s="1" t="s">
        <v>19</v>
      </c>
      <c r="D13" s="1">
        <v>1</v>
      </c>
      <c r="E13" s="1">
        <v>1</v>
      </c>
      <c r="F13" s="1" t="s">
        <v>20</v>
      </c>
      <c r="G13" s="1">
        <v>53.83</v>
      </c>
      <c r="H13" s="1">
        <f>1+COUNTIFS(A:A,A13,G:G,"&gt;"&amp;G13)</f>
        <v>6</v>
      </c>
      <c r="I13" s="2">
        <f>AVERAGEIF(A:A,A13,G:G)</f>
        <v>48.233571428571437</v>
      </c>
      <c r="J13" s="2">
        <f t="shared" si="0"/>
        <v>5.5964285714285609</v>
      </c>
      <c r="K13" s="2">
        <f t="shared" si="1"/>
        <v>95.596428571428561</v>
      </c>
      <c r="L13" s="2">
        <f t="shared" si="2"/>
        <v>309.7562550854156</v>
      </c>
      <c r="M13" s="2">
        <f>SUMIF(A:A,A13,L:L)</f>
        <v>4105.1249025274628</v>
      </c>
      <c r="N13" s="3">
        <f t="shared" si="3"/>
        <v>7.5455987927359622E-2</v>
      </c>
      <c r="O13" s="6">
        <f t="shared" si="4"/>
        <v>13.252758693752515</v>
      </c>
      <c r="P13" s="3">
        <f t="shared" si="5"/>
        <v>7.5455987927359622E-2</v>
      </c>
      <c r="Q13" s="3">
        <f>IF(ISNUMBER(P13),SUMIF(A:A,A13,P:P),"")</f>
        <v>0.79167498248321511</v>
      </c>
      <c r="R13" s="3">
        <f t="shared" si="6"/>
        <v>9.5311825682150339E-2</v>
      </c>
      <c r="S13" s="7">
        <f t="shared" si="7"/>
        <v>10.491877506730798</v>
      </c>
    </row>
    <row r="14" spans="1:19" x14ac:dyDescent="0.3">
      <c r="A14" s="1">
        <v>2</v>
      </c>
      <c r="B14" s="5">
        <v>0.57638888888888895</v>
      </c>
      <c r="C14" s="1" t="s">
        <v>19</v>
      </c>
      <c r="D14" s="1">
        <v>1</v>
      </c>
      <c r="E14" s="1">
        <v>13</v>
      </c>
      <c r="F14" s="1" t="s">
        <v>32</v>
      </c>
      <c r="G14" s="1">
        <v>47.03</v>
      </c>
      <c r="H14" s="1">
        <f>1+COUNTIFS(A:A,A14,G:G,"&gt;"&amp;G14)</f>
        <v>7</v>
      </c>
      <c r="I14" s="2">
        <f>AVERAGEIF(A:A,A14,G:G)</f>
        <v>48.233571428571437</v>
      </c>
      <c r="J14" s="2">
        <f t="shared" si="0"/>
        <v>-1.2035714285714363</v>
      </c>
      <c r="K14" s="2">
        <f t="shared" si="1"/>
        <v>88.796428571428564</v>
      </c>
      <c r="L14" s="2">
        <f t="shared" si="2"/>
        <v>205.98136721492568</v>
      </c>
      <c r="M14" s="2">
        <f>SUMIF(A:A,A14,L:L)</f>
        <v>4105.1249025274628</v>
      </c>
      <c r="N14" s="3">
        <f t="shared" si="3"/>
        <v>5.017663825237232E-2</v>
      </c>
      <c r="O14" s="6">
        <f t="shared" si="4"/>
        <v>19.929593428924477</v>
      </c>
      <c r="P14" s="3">
        <f t="shared" si="5"/>
        <v>5.017663825237232E-2</v>
      </c>
      <c r="Q14" s="3">
        <f>IF(ISNUMBER(P14),SUMIF(A:A,A14,P:P),"")</f>
        <v>0.79167498248321511</v>
      </c>
      <c r="R14" s="3">
        <f t="shared" si="6"/>
        <v>6.3380350980632577E-2</v>
      </c>
      <c r="S14" s="7">
        <f t="shared" si="7"/>
        <v>15.777760528741386</v>
      </c>
    </row>
    <row r="15" spans="1:19" x14ac:dyDescent="0.3">
      <c r="A15" s="1">
        <v>2</v>
      </c>
      <c r="B15" s="5">
        <v>0.57638888888888895</v>
      </c>
      <c r="C15" s="1" t="s">
        <v>19</v>
      </c>
      <c r="D15" s="1">
        <v>1</v>
      </c>
      <c r="E15" s="1">
        <v>6</v>
      </c>
      <c r="F15" s="1" t="s">
        <v>25</v>
      </c>
      <c r="G15" s="1">
        <v>43.45</v>
      </c>
      <c r="H15" s="1">
        <f>1+COUNTIFS(A:A,A15,G:G,"&gt;"&amp;G15)</f>
        <v>8</v>
      </c>
      <c r="I15" s="2">
        <f>AVERAGEIF(A:A,A15,G:G)</f>
        <v>48.233571428571437</v>
      </c>
      <c r="J15" s="2">
        <f t="shared" si="0"/>
        <v>-4.7835714285714346</v>
      </c>
      <c r="K15" s="2">
        <f t="shared" si="1"/>
        <v>85.216428571428565</v>
      </c>
      <c r="L15" s="2">
        <f t="shared" si="2"/>
        <v>166.16573838780528</v>
      </c>
      <c r="M15" s="2">
        <f>SUMIF(A:A,A15,L:L)</f>
        <v>4105.1249025274628</v>
      </c>
      <c r="N15" s="3">
        <f t="shared" si="3"/>
        <v>4.04776327963857E-2</v>
      </c>
      <c r="O15" s="6">
        <f t="shared" si="4"/>
        <v>24.705002020011687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2</v>
      </c>
      <c r="B16" s="5">
        <v>0.57638888888888895</v>
      </c>
      <c r="C16" s="1" t="s">
        <v>19</v>
      </c>
      <c r="D16" s="1">
        <v>1</v>
      </c>
      <c r="E16" s="1">
        <v>14</v>
      </c>
      <c r="F16" s="1" t="s">
        <v>33</v>
      </c>
      <c r="G16" s="1">
        <v>42.82</v>
      </c>
      <c r="H16" s="1">
        <f>1+COUNTIFS(A:A,A16,G:G,"&gt;"&amp;G16)</f>
        <v>9</v>
      </c>
      <c r="I16" s="2">
        <f>AVERAGEIF(A:A,A16,G:G)</f>
        <v>48.233571428571437</v>
      </c>
      <c r="J16" s="2">
        <f t="shared" si="0"/>
        <v>-5.4135714285714371</v>
      </c>
      <c r="K16" s="2">
        <f t="shared" si="1"/>
        <v>84.58642857142857</v>
      </c>
      <c r="L16" s="2">
        <f t="shared" si="2"/>
        <v>160.00190385962904</v>
      </c>
      <c r="M16" s="2">
        <f>SUMIF(A:A,A16,L:L)</f>
        <v>4105.1249025274628</v>
      </c>
      <c r="N16" s="3">
        <f t="shared" si="3"/>
        <v>3.8976135357323305E-2</v>
      </c>
      <c r="O16" s="6">
        <f t="shared" si="4"/>
        <v>25.656725348274119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2</v>
      </c>
      <c r="B17" s="5">
        <v>0.57638888888888895</v>
      </c>
      <c r="C17" s="1" t="s">
        <v>19</v>
      </c>
      <c r="D17" s="1">
        <v>1</v>
      </c>
      <c r="E17" s="1">
        <v>10</v>
      </c>
      <c r="F17" s="1" t="s">
        <v>29</v>
      </c>
      <c r="G17" s="1">
        <v>41.73</v>
      </c>
      <c r="H17" s="1">
        <f>1+COUNTIFS(A:A,A17,G:G,"&gt;"&amp;G17)</f>
        <v>10</v>
      </c>
      <c r="I17" s="2">
        <f>AVERAGEIF(A:A,A17,G:G)</f>
        <v>48.233571428571437</v>
      </c>
      <c r="J17" s="2">
        <f t="shared" si="0"/>
        <v>-6.5035714285714405</v>
      </c>
      <c r="K17" s="2">
        <f t="shared" si="1"/>
        <v>83.496428571428567</v>
      </c>
      <c r="L17" s="2">
        <f t="shared" si="2"/>
        <v>149.87261714703072</v>
      </c>
      <c r="M17" s="2">
        <f>SUMIF(A:A,A17,L:L)</f>
        <v>4105.1249025274628</v>
      </c>
      <c r="N17" s="3">
        <f t="shared" si="3"/>
        <v>3.6508661905696571E-2</v>
      </c>
      <c r="O17" s="6">
        <f t="shared" si="4"/>
        <v>27.390760104630584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2</v>
      </c>
      <c r="B18" s="5">
        <v>0.57638888888888895</v>
      </c>
      <c r="C18" s="1" t="s">
        <v>19</v>
      </c>
      <c r="D18" s="1">
        <v>1</v>
      </c>
      <c r="E18" s="1">
        <v>7</v>
      </c>
      <c r="F18" s="1" t="s">
        <v>26</v>
      </c>
      <c r="G18" s="1">
        <v>41.34</v>
      </c>
      <c r="H18" s="1">
        <f>1+COUNTIFS(A:A,A18,G:G,"&gt;"&amp;G18)</f>
        <v>11</v>
      </c>
      <c r="I18" s="2">
        <f>AVERAGEIF(A:A,A18,G:G)</f>
        <v>48.233571428571437</v>
      </c>
      <c r="J18" s="2">
        <f t="shared" si="0"/>
        <v>-6.893571428571434</v>
      </c>
      <c r="K18" s="2">
        <f t="shared" si="1"/>
        <v>83.106428571428566</v>
      </c>
      <c r="L18" s="2">
        <f t="shared" si="2"/>
        <v>146.40631184390426</v>
      </c>
      <c r="M18" s="2">
        <f>SUMIF(A:A,A18,L:L)</f>
        <v>4105.1249025274628</v>
      </c>
      <c r="N18" s="3">
        <f t="shared" si="3"/>
        <v>3.5664277048857669E-2</v>
      </c>
      <c r="O18" s="6">
        <f t="shared" si="4"/>
        <v>28.039261769699326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2</v>
      </c>
      <c r="B19" s="5">
        <v>0.57638888888888895</v>
      </c>
      <c r="C19" s="1" t="s">
        <v>19</v>
      </c>
      <c r="D19" s="1">
        <v>1</v>
      </c>
      <c r="E19" s="1">
        <v>3</v>
      </c>
      <c r="F19" s="1" t="s">
        <v>22</v>
      </c>
      <c r="G19" s="1">
        <v>34.26</v>
      </c>
      <c r="H19" s="1">
        <f>1+COUNTIFS(A:A,A19,G:G,"&gt;"&amp;G19)</f>
        <v>12</v>
      </c>
      <c r="I19" s="2">
        <f>AVERAGEIF(A:A,A19,G:G)</f>
        <v>48.233571428571437</v>
      </c>
      <c r="J19" s="2">
        <f t="shared" si="0"/>
        <v>-13.973571428571439</v>
      </c>
      <c r="K19" s="2">
        <f t="shared" si="1"/>
        <v>76.026428571428568</v>
      </c>
      <c r="L19" s="2">
        <f t="shared" si="2"/>
        <v>95.73516815489802</v>
      </c>
      <c r="M19" s="2">
        <f>SUMIF(A:A,A19,L:L)</f>
        <v>4105.1249025274628</v>
      </c>
      <c r="N19" s="3">
        <f t="shared" si="3"/>
        <v>2.3320890454747268E-2</v>
      </c>
      <c r="O19" s="6">
        <f t="shared" si="4"/>
        <v>42.880009317844767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>
        <v>2</v>
      </c>
      <c r="B20" s="5">
        <v>0.57638888888888895</v>
      </c>
      <c r="C20" s="1" t="s">
        <v>19</v>
      </c>
      <c r="D20" s="1">
        <v>1</v>
      </c>
      <c r="E20" s="1">
        <v>12</v>
      </c>
      <c r="F20" s="1" t="s">
        <v>31</v>
      </c>
      <c r="G20" s="1">
        <v>32.1</v>
      </c>
      <c r="H20" s="1">
        <f>1+COUNTIFS(A:A,A20,G:G,"&gt;"&amp;G20)</f>
        <v>13</v>
      </c>
      <c r="I20" s="2">
        <f>AVERAGEIF(A:A,A20,G:G)</f>
        <v>48.233571428571437</v>
      </c>
      <c r="J20" s="2">
        <f t="shared" si="0"/>
        <v>-16.133571428571436</v>
      </c>
      <c r="K20" s="2">
        <f t="shared" si="1"/>
        <v>73.866428571428571</v>
      </c>
      <c r="L20" s="2">
        <f t="shared" si="2"/>
        <v>84.098246306787544</v>
      </c>
      <c r="M20" s="2">
        <f>SUMIF(A:A,A20,L:L)</f>
        <v>4105.1249025274628</v>
      </c>
      <c r="N20" s="3">
        <f t="shared" si="3"/>
        <v>2.0486160178709675E-2</v>
      </c>
      <c r="O20" s="6">
        <f t="shared" si="4"/>
        <v>48.813442405827423</v>
      </c>
      <c r="P20" s="3" t="str">
        <f t="shared" si="5"/>
        <v/>
      </c>
      <c r="Q20" s="3" t="str">
        <f>IF(ISNUMBER(P20),SUMIF(A:A,A20,P:P),"")</f>
        <v/>
      </c>
      <c r="R20" s="3" t="str">
        <f t="shared" si="6"/>
        <v/>
      </c>
      <c r="S20" s="7" t="str">
        <f t="shared" si="7"/>
        <v/>
      </c>
    </row>
    <row r="21" spans="1:19" x14ac:dyDescent="0.3">
      <c r="A21" s="1">
        <v>2</v>
      </c>
      <c r="B21" s="5">
        <v>0.57638888888888895</v>
      </c>
      <c r="C21" s="1" t="s">
        <v>19</v>
      </c>
      <c r="D21" s="1">
        <v>1</v>
      </c>
      <c r="E21" s="1">
        <v>11</v>
      </c>
      <c r="F21" s="1" t="s">
        <v>30</v>
      </c>
      <c r="G21" s="1">
        <v>24.38</v>
      </c>
      <c r="H21" s="1">
        <f>1+COUNTIFS(A:A,A21,G:G,"&gt;"&amp;G21)</f>
        <v>14</v>
      </c>
      <c r="I21" s="2">
        <f>AVERAGEIF(A:A,A21,G:G)</f>
        <v>48.233571428571437</v>
      </c>
      <c r="J21" s="2">
        <f t="shared" si="0"/>
        <v>-23.853571428571438</v>
      </c>
      <c r="K21" s="2">
        <f t="shared" si="1"/>
        <v>66.146428571428558</v>
      </c>
      <c r="L21" s="2">
        <f t="shared" si="2"/>
        <v>52.920231527568141</v>
      </c>
      <c r="M21" s="2">
        <f>SUMIF(A:A,A21,L:L)</f>
        <v>4105.1249025274628</v>
      </c>
      <c r="N21" s="3">
        <f t="shared" si="3"/>
        <v>1.2891259775064568E-2</v>
      </c>
      <c r="O21" s="6">
        <f t="shared" si="4"/>
        <v>77.571937688688095</v>
      </c>
      <c r="P21" s="3" t="str">
        <f t="shared" si="5"/>
        <v/>
      </c>
      <c r="Q21" s="3" t="str">
        <f>IF(ISNUMBER(P21),SUMIF(A:A,A21,P:P),"")</f>
        <v/>
      </c>
      <c r="R21" s="3" t="str">
        <f t="shared" si="6"/>
        <v/>
      </c>
      <c r="S21" s="7" t="str">
        <f t="shared" si="7"/>
        <v/>
      </c>
    </row>
    <row r="22" spans="1:19" x14ac:dyDescent="0.3">
      <c r="A22" s="1"/>
      <c r="B22" s="5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3"/>
      <c r="O22" s="6"/>
      <c r="P22" s="3"/>
      <c r="Q22" s="3"/>
      <c r="R22" s="3"/>
      <c r="S22" s="7"/>
    </row>
    <row r="23" spans="1:19" x14ac:dyDescent="0.3">
      <c r="A23" s="1">
        <v>6</v>
      </c>
      <c r="B23" s="5">
        <v>0.625</v>
      </c>
      <c r="C23" s="1" t="s">
        <v>19</v>
      </c>
      <c r="D23" s="1">
        <v>3</v>
      </c>
      <c r="E23" s="1">
        <v>2</v>
      </c>
      <c r="F23" s="1" t="s">
        <v>35</v>
      </c>
      <c r="G23" s="1">
        <v>74.05</v>
      </c>
      <c r="H23" s="1">
        <f>1+COUNTIFS(A:A,A23,G:G,"&gt;"&amp;G23)</f>
        <v>1</v>
      </c>
      <c r="I23" s="2">
        <f>AVERAGEIF(A:A,A23,G:G)</f>
        <v>50.996249999999996</v>
      </c>
      <c r="J23" s="2">
        <f t="shared" si="0"/>
        <v>23.053750000000001</v>
      </c>
      <c r="K23" s="2">
        <f t="shared" si="1"/>
        <v>113.05375000000001</v>
      </c>
      <c r="L23" s="2">
        <f t="shared" si="2"/>
        <v>882.91152729928626</v>
      </c>
      <c r="M23" s="2">
        <f>SUMIF(A:A,A23,L:L)</f>
        <v>2430.8198818788519</v>
      </c>
      <c r="N23" s="3">
        <f t="shared" si="3"/>
        <v>0.36321552817679692</v>
      </c>
      <c r="O23" s="6">
        <f t="shared" si="4"/>
        <v>2.7531862556086675</v>
      </c>
      <c r="P23" s="3">
        <f t="shared" si="5"/>
        <v>0.36321552817679692</v>
      </c>
      <c r="Q23" s="3">
        <f>IF(ISNUMBER(P23),SUMIF(A:A,A23,P:P),"")</f>
        <v>0.98248256974856574</v>
      </c>
      <c r="R23" s="3">
        <f t="shared" si="6"/>
        <v>0.36969157454849305</v>
      </c>
      <c r="S23" s="7">
        <f t="shared" si="7"/>
        <v>2.7049575074068355</v>
      </c>
    </row>
    <row r="24" spans="1:19" x14ac:dyDescent="0.3">
      <c r="A24" s="1">
        <v>6</v>
      </c>
      <c r="B24" s="5">
        <v>0.625</v>
      </c>
      <c r="C24" s="1" t="s">
        <v>19</v>
      </c>
      <c r="D24" s="1">
        <v>3</v>
      </c>
      <c r="E24" s="1">
        <v>3</v>
      </c>
      <c r="F24" s="1" t="s">
        <v>36</v>
      </c>
      <c r="G24" s="1">
        <v>62.76</v>
      </c>
      <c r="H24" s="1">
        <f>1+COUNTIFS(A:A,A24,G:G,"&gt;"&amp;G24)</f>
        <v>2</v>
      </c>
      <c r="I24" s="2">
        <f>AVERAGEIF(A:A,A24,G:G)</f>
        <v>50.996249999999996</v>
      </c>
      <c r="J24" s="2">
        <f t="shared" si="0"/>
        <v>11.763750000000002</v>
      </c>
      <c r="K24" s="2">
        <f t="shared" si="1"/>
        <v>101.76375</v>
      </c>
      <c r="L24" s="2">
        <f t="shared" si="2"/>
        <v>448.46247041805327</v>
      </c>
      <c r="M24" s="2">
        <f>SUMIF(A:A,A24,L:L)</f>
        <v>2430.8198818788519</v>
      </c>
      <c r="N24" s="3">
        <f t="shared" si="3"/>
        <v>0.18449020997451424</v>
      </c>
      <c r="O24" s="6">
        <f t="shared" si="4"/>
        <v>5.420341817260339</v>
      </c>
      <c r="P24" s="3">
        <f t="shared" si="5"/>
        <v>0.18449020997451424</v>
      </c>
      <c r="Q24" s="3">
        <f>IF(ISNUMBER(P24),SUMIF(A:A,A24,P:P),"")</f>
        <v>0.98248256974856574</v>
      </c>
      <c r="R24" s="3">
        <f t="shared" si="6"/>
        <v>0.18777962648408966</v>
      </c>
      <c r="S24" s="7">
        <f t="shared" si="7"/>
        <v>5.3253913575375487</v>
      </c>
    </row>
    <row r="25" spans="1:19" x14ac:dyDescent="0.3">
      <c r="A25" s="1">
        <v>6</v>
      </c>
      <c r="B25" s="5">
        <v>0.625</v>
      </c>
      <c r="C25" s="1" t="s">
        <v>19</v>
      </c>
      <c r="D25" s="1">
        <v>3</v>
      </c>
      <c r="E25" s="1">
        <v>5</v>
      </c>
      <c r="F25" s="1" t="s">
        <v>38</v>
      </c>
      <c r="G25" s="1">
        <v>57.36</v>
      </c>
      <c r="H25" s="1">
        <f>1+COUNTIFS(A:A,A25,G:G,"&gt;"&amp;G25)</f>
        <v>3</v>
      </c>
      <c r="I25" s="2">
        <f>AVERAGEIF(A:A,A25,G:G)</f>
        <v>50.996249999999996</v>
      </c>
      <c r="J25" s="2">
        <f t="shared" si="0"/>
        <v>6.3637500000000031</v>
      </c>
      <c r="K25" s="2">
        <f t="shared" si="1"/>
        <v>96.36375000000001</v>
      </c>
      <c r="L25" s="2">
        <f t="shared" si="2"/>
        <v>324.35059042811997</v>
      </c>
      <c r="M25" s="2">
        <f>SUMIF(A:A,A25,L:L)</f>
        <v>2430.8198818788519</v>
      </c>
      <c r="N25" s="3">
        <f t="shared" si="3"/>
        <v>0.13343258908077546</v>
      </c>
      <c r="O25" s="6">
        <f t="shared" si="4"/>
        <v>7.4944210173021126</v>
      </c>
      <c r="P25" s="3">
        <f t="shared" si="5"/>
        <v>0.13343258908077546</v>
      </c>
      <c r="Q25" s="3">
        <f>IF(ISNUMBER(P25),SUMIF(A:A,A25,P:P),"")</f>
        <v>0.98248256974856574</v>
      </c>
      <c r="R25" s="3">
        <f t="shared" si="6"/>
        <v>0.13581166036861414</v>
      </c>
      <c r="S25" s="7">
        <f t="shared" si="7"/>
        <v>7.3631380198566401</v>
      </c>
    </row>
    <row r="26" spans="1:19" x14ac:dyDescent="0.3">
      <c r="A26" s="1">
        <v>6</v>
      </c>
      <c r="B26" s="5">
        <v>0.625</v>
      </c>
      <c r="C26" s="1" t="s">
        <v>19</v>
      </c>
      <c r="D26" s="1">
        <v>3</v>
      </c>
      <c r="E26" s="1">
        <v>7</v>
      </c>
      <c r="F26" s="1" t="s">
        <v>40</v>
      </c>
      <c r="G26" s="1">
        <v>51.51</v>
      </c>
      <c r="H26" s="1">
        <f>1+COUNTIFS(A:A,A26,G:G,"&gt;"&amp;G26)</f>
        <v>4</v>
      </c>
      <c r="I26" s="2">
        <f>AVERAGEIF(A:A,A26,G:G)</f>
        <v>50.996249999999996</v>
      </c>
      <c r="J26" s="2">
        <f t="shared" si="0"/>
        <v>0.51375000000000171</v>
      </c>
      <c r="K26" s="2">
        <f t="shared" si="1"/>
        <v>90.513750000000002</v>
      </c>
      <c r="L26" s="2">
        <f t="shared" si="2"/>
        <v>228.33754621487475</v>
      </c>
      <c r="M26" s="2">
        <f>SUMIF(A:A,A26,L:L)</f>
        <v>2430.8198818788519</v>
      </c>
      <c r="N26" s="3">
        <f t="shared" si="3"/>
        <v>9.3934374947758761E-2</v>
      </c>
      <c r="O26" s="6">
        <f t="shared" si="4"/>
        <v>10.645730070127641</v>
      </c>
      <c r="P26" s="3">
        <f t="shared" si="5"/>
        <v>9.3934374947758761E-2</v>
      </c>
      <c r="Q26" s="3">
        <f>IF(ISNUMBER(P26),SUMIF(A:A,A26,P:P),"")</f>
        <v>0.98248256974856574</v>
      </c>
      <c r="R26" s="3">
        <f t="shared" si="6"/>
        <v>9.5609202483661559E-2</v>
      </c>
      <c r="S26" s="7">
        <f t="shared" si="7"/>
        <v>10.459244236148583</v>
      </c>
    </row>
    <row r="27" spans="1:19" x14ac:dyDescent="0.3">
      <c r="A27" s="1">
        <v>6</v>
      </c>
      <c r="B27" s="5">
        <v>0.625</v>
      </c>
      <c r="C27" s="1" t="s">
        <v>19</v>
      </c>
      <c r="D27" s="1">
        <v>3</v>
      </c>
      <c r="E27" s="1">
        <v>6</v>
      </c>
      <c r="F27" s="1" t="s">
        <v>39</v>
      </c>
      <c r="G27" s="1">
        <v>49.32</v>
      </c>
      <c r="H27" s="1">
        <f>1+COUNTIFS(A:A,A27,G:G,"&gt;"&amp;G27)</f>
        <v>5</v>
      </c>
      <c r="I27" s="2">
        <f>AVERAGEIF(A:A,A27,G:G)</f>
        <v>50.996249999999996</v>
      </c>
      <c r="J27" s="2">
        <f t="shared" si="0"/>
        <v>-1.676249999999996</v>
      </c>
      <c r="K27" s="2">
        <f t="shared" si="1"/>
        <v>88.323750000000004</v>
      </c>
      <c r="L27" s="2">
        <f t="shared" si="2"/>
        <v>200.22164942088838</v>
      </c>
      <c r="M27" s="2">
        <f>SUMIF(A:A,A27,L:L)</f>
        <v>2430.8198818788519</v>
      </c>
      <c r="N27" s="3">
        <f t="shared" si="3"/>
        <v>8.2367949560348014E-2</v>
      </c>
      <c r="O27" s="6">
        <f t="shared" si="4"/>
        <v>12.140644575197738</v>
      </c>
      <c r="P27" s="3">
        <f t="shared" si="5"/>
        <v>8.2367949560348014E-2</v>
      </c>
      <c r="Q27" s="3">
        <f>IF(ISNUMBER(P27),SUMIF(A:A,A27,P:P),"")</f>
        <v>0.98248256974856574</v>
      </c>
      <c r="R27" s="3">
        <f t="shared" si="6"/>
        <v>8.3836550486007494E-2</v>
      </c>
      <c r="S27" s="7">
        <f t="shared" si="7"/>
        <v>11.927971680644259</v>
      </c>
    </row>
    <row r="28" spans="1:19" x14ac:dyDescent="0.3">
      <c r="A28" s="1">
        <v>6</v>
      </c>
      <c r="B28" s="5">
        <v>0.625</v>
      </c>
      <c r="C28" s="1" t="s">
        <v>19</v>
      </c>
      <c r="D28" s="1">
        <v>3</v>
      </c>
      <c r="E28" s="1">
        <v>1</v>
      </c>
      <c r="F28" s="1" t="s">
        <v>34</v>
      </c>
      <c r="G28" s="1">
        <v>44.78</v>
      </c>
      <c r="H28" s="1">
        <f>1+COUNTIFS(A:A,A28,G:G,"&gt;"&amp;G28)</f>
        <v>6</v>
      </c>
      <c r="I28" s="2">
        <f>AVERAGEIF(A:A,A28,G:G)</f>
        <v>50.996249999999996</v>
      </c>
      <c r="J28" s="2">
        <f t="shared" si="0"/>
        <v>-6.2162499999999952</v>
      </c>
      <c r="K28" s="2">
        <f t="shared" si="1"/>
        <v>83.783749999999998</v>
      </c>
      <c r="L28" s="2">
        <f t="shared" si="2"/>
        <v>152.47871308858032</v>
      </c>
      <c r="M28" s="2">
        <f>SUMIF(A:A,A28,L:L)</f>
        <v>2430.8198818788519</v>
      </c>
      <c r="N28" s="3">
        <f t="shared" si="3"/>
        <v>6.2727277419964603E-2</v>
      </c>
      <c r="O28" s="6">
        <f t="shared" si="4"/>
        <v>15.942027792867728</v>
      </c>
      <c r="P28" s="3">
        <f t="shared" si="5"/>
        <v>6.2727277419964603E-2</v>
      </c>
      <c r="Q28" s="3">
        <f>IF(ISNUMBER(P28),SUMIF(A:A,A28,P:P),"")</f>
        <v>0.98248256974856574</v>
      </c>
      <c r="R28" s="3">
        <f t="shared" si="6"/>
        <v>6.3845689838566394E-2</v>
      </c>
      <c r="S28" s="7">
        <f t="shared" si="7"/>
        <v>15.662764432939742</v>
      </c>
    </row>
    <row r="29" spans="1:19" x14ac:dyDescent="0.3">
      <c r="A29" s="1">
        <v>6</v>
      </c>
      <c r="B29" s="5">
        <v>0.625</v>
      </c>
      <c r="C29" s="1" t="s">
        <v>19</v>
      </c>
      <c r="D29" s="1">
        <v>3</v>
      </c>
      <c r="E29" s="1">
        <v>4</v>
      </c>
      <c r="F29" s="1" t="s">
        <v>37</v>
      </c>
      <c r="G29" s="1">
        <v>44.67</v>
      </c>
      <c r="H29" s="1">
        <f>1+COUNTIFS(A:A,A29,G:G,"&gt;"&amp;G29)</f>
        <v>7</v>
      </c>
      <c r="I29" s="2">
        <f>AVERAGEIF(A:A,A29,G:G)</f>
        <v>50.996249999999996</v>
      </c>
      <c r="J29" s="2">
        <f t="shared" si="0"/>
        <v>-6.3262499999999946</v>
      </c>
      <c r="K29" s="2">
        <f t="shared" si="1"/>
        <v>83.673750000000013</v>
      </c>
      <c r="L29" s="2">
        <f t="shared" si="2"/>
        <v>151.47566727443606</v>
      </c>
      <c r="M29" s="2">
        <f>SUMIF(A:A,A29,L:L)</f>
        <v>2430.8198818788519</v>
      </c>
      <c r="N29" s="3">
        <f t="shared" si="3"/>
        <v>6.2314640588407598E-2</v>
      </c>
      <c r="O29" s="6">
        <f t="shared" si="4"/>
        <v>16.047593158806251</v>
      </c>
      <c r="P29" s="3">
        <f t="shared" si="5"/>
        <v>6.2314640588407598E-2</v>
      </c>
      <c r="Q29" s="3">
        <f>IF(ISNUMBER(P29),SUMIF(A:A,A29,P:P),"")</f>
        <v>0.98248256974856574</v>
      </c>
      <c r="R29" s="3">
        <f t="shared" si="6"/>
        <v>6.342569579056756E-2</v>
      </c>
      <c r="S29" s="7">
        <f t="shared" si="7"/>
        <v>15.766480564943466</v>
      </c>
    </row>
    <row r="30" spans="1:19" x14ac:dyDescent="0.3">
      <c r="A30" s="1">
        <v>6</v>
      </c>
      <c r="B30" s="5">
        <v>0.625</v>
      </c>
      <c r="C30" s="1" t="s">
        <v>19</v>
      </c>
      <c r="D30" s="1">
        <v>3</v>
      </c>
      <c r="E30" s="1">
        <v>8</v>
      </c>
      <c r="F30" s="1" t="s">
        <v>41</v>
      </c>
      <c r="G30" s="1">
        <v>23.52</v>
      </c>
      <c r="H30" s="1">
        <f>1+COUNTIFS(A:A,A30,G:G,"&gt;"&amp;G30)</f>
        <v>8</v>
      </c>
      <c r="I30" s="2">
        <f>AVERAGEIF(A:A,A30,G:G)</f>
        <v>50.996249999999996</v>
      </c>
      <c r="J30" s="2">
        <f t="shared" si="0"/>
        <v>-27.476249999999997</v>
      </c>
      <c r="K30" s="2">
        <f t="shared" si="1"/>
        <v>62.523750000000007</v>
      </c>
      <c r="L30" s="2">
        <f t="shared" si="2"/>
        <v>42.581717734613044</v>
      </c>
      <c r="M30" s="2">
        <f>SUMIF(A:A,A30,L:L)</f>
        <v>2430.8198818788519</v>
      </c>
      <c r="N30" s="3">
        <f t="shared" si="3"/>
        <v>1.7517430251434502E-2</v>
      </c>
      <c r="O30" s="6">
        <f t="shared" si="4"/>
        <v>57.085998667990133</v>
      </c>
      <c r="P30" s="3" t="str">
        <f t="shared" si="5"/>
        <v/>
      </c>
      <c r="Q30" s="3" t="str">
        <f>IF(ISNUMBER(P30),SUMIF(A:A,A30,P:P),"")</f>
        <v/>
      </c>
      <c r="R30" s="3" t="str">
        <f t="shared" si="6"/>
        <v/>
      </c>
      <c r="S30" s="7" t="str">
        <f t="shared" si="7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10</v>
      </c>
      <c r="B32" s="5">
        <v>0.64930555555555558</v>
      </c>
      <c r="C32" s="1" t="s">
        <v>19</v>
      </c>
      <c r="D32" s="1">
        <v>4</v>
      </c>
      <c r="E32" s="1">
        <v>5</v>
      </c>
      <c r="F32" s="1" t="s">
        <v>46</v>
      </c>
      <c r="G32" s="1">
        <v>66.599999999999994</v>
      </c>
      <c r="H32" s="1">
        <f>1+COUNTIFS(A:A,A32,G:G,"&gt;"&amp;G32)</f>
        <v>1</v>
      </c>
      <c r="I32" s="2">
        <f>AVERAGEIF(A:A,A32,G:G)</f>
        <v>48.234999999999999</v>
      </c>
      <c r="J32" s="2">
        <f t="shared" ref="J32:J39" si="8">G32-I32</f>
        <v>18.364999999999995</v>
      </c>
      <c r="K32" s="2">
        <f t="shared" ref="K32:K39" si="9">90+J32</f>
        <v>108.36499999999999</v>
      </c>
      <c r="L32" s="2">
        <f t="shared" ref="L32:L39" si="10">EXP(0.06*K32)</f>
        <v>666.40660348852225</v>
      </c>
      <c r="M32" s="2">
        <f>SUMIF(A:A,A32,L:L)</f>
        <v>2179.9431172611276</v>
      </c>
      <c r="N32" s="3">
        <f t="shared" ref="N32:N39" si="11">L32/M32</f>
        <v>0.30569907912358424</v>
      </c>
      <c r="O32" s="6">
        <f t="shared" ref="O32:O39" si="12">1/N32</f>
        <v>3.2711907502859452</v>
      </c>
      <c r="P32" s="3">
        <f t="shared" ref="P32:P39" si="13">IF(O32&gt;21,"",N32)</f>
        <v>0.30569907912358424</v>
      </c>
      <c r="Q32" s="3">
        <f>IF(ISNUMBER(P32),SUMIF(A:A,A32,P:P),"")</f>
        <v>0.9615867974642015</v>
      </c>
      <c r="R32" s="3">
        <f t="shared" ref="R32:R39" si="14">IFERROR(P32*(1/Q32),"")</f>
        <v>0.31791106110206863</v>
      </c>
      <c r="S32" s="7">
        <f t="shared" ref="S32:S39" si="15">IFERROR(1/R32,"")</f>
        <v>3.1455338374619801</v>
      </c>
    </row>
    <row r="33" spans="1:19" x14ac:dyDescent="0.3">
      <c r="A33" s="1">
        <v>10</v>
      </c>
      <c r="B33" s="5">
        <v>0.64930555555555558</v>
      </c>
      <c r="C33" s="1" t="s">
        <v>19</v>
      </c>
      <c r="D33" s="1">
        <v>4</v>
      </c>
      <c r="E33" s="1">
        <v>1</v>
      </c>
      <c r="F33" s="1" t="s">
        <v>42</v>
      </c>
      <c r="G33" s="1">
        <v>61.73</v>
      </c>
      <c r="H33" s="1">
        <f>1+COUNTIFS(A:A,A33,G:G,"&gt;"&amp;G33)</f>
        <v>2</v>
      </c>
      <c r="I33" s="2">
        <f>AVERAGEIF(A:A,A33,G:G)</f>
        <v>48.234999999999999</v>
      </c>
      <c r="J33" s="2">
        <f t="shared" si="8"/>
        <v>13.494999999999997</v>
      </c>
      <c r="K33" s="2">
        <f t="shared" si="9"/>
        <v>103.495</v>
      </c>
      <c r="L33" s="2">
        <f t="shared" si="10"/>
        <v>497.55196330573773</v>
      </c>
      <c r="M33" s="2">
        <f>SUMIF(A:A,A33,L:L)</f>
        <v>2179.9431172611276</v>
      </c>
      <c r="N33" s="3">
        <f t="shared" si="11"/>
        <v>0.2282408010401942</v>
      </c>
      <c r="O33" s="6">
        <f t="shared" si="12"/>
        <v>4.3813375848777172</v>
      </c>
      <c r="P33" s="3">
        <f t="shared" si="13"/>
        <v>0.2282408010401942</v>
      </c>
      <c r="Q33" s="3">
        <f>IF(ISNUMBER(P33),SUMIF(A:A,A33,P:P),"")</f>
        <v>0.9615867974642015</v>
      </c>
      <c r="R33" s="3">
        <f t="shared" si="14"/>
        <v>0.23735850122119764</v>
      </c>
      <c r="S33" s="7">
        <f t="shared" si="15"/>
        <v>4.2130363768521031</v>
      </c>
    </row>
    <row r="34" spans="1:19" x14ac:dyDescent="0.3">
      <c r="A34" s="1">
        <v>10</v>
      </c>
      <c r="B34" s="5">
        <v>0.64930555555555558</v>
      </c>
      <c r="C34" s="1" t="s">
        <v>19</v>
      </c>
      <c r="D34" s="1">
        <v>4</v>
      </c>
      <c r="E34" s="1">
        <v>6</v>
      </c>
      <c r="F34" s="1" t="s">
        <v>47</v>
      </c>
      <c r="G34" s="1">
        <v>49.2</v>
      </c>
      <c r="H34" s="1">
        <f>1+COUNTIFS(A:A,A34,G:G,"&gt;"&amp;G34)</f>
        <v>3</v>
      </c>
      <c r="I34" s="2">
        <f>AVERAGEIF(A:A,A34,G:G)</f>
        <v>48.234999999999999</v>
      </c>
      <c r="J34" s="2">
        <f t="shared" si="8"/>
        <v>0.96500000000000341</v>
      </c>
      <c r="K34" s="2">
        <f t="shared" si="9"/>
        <v>90.965000000000003</v>
      </c>
      <c r="L34" s="2">
        <f t="shared" si="10"/>
        <v>234.60423780120993</v>
      </c>
      <c r="M34" s="2">
        <f>SUMIF(A:A,A34,L:L)</f>
        <v>2179.9431172611276</v>
      </c>
      <c r="N34" s="3">
        <f t="shared" si="11"/>
        <v>0.10761943095834804</v>
      </c>
      <c r="O34" s="6">
        <f t="shared" si="12"/>
        <v>9.2920023000960672</v>
      </c>
      <c r="P34" s="3">
        <f t="shared" si="13"/>
        <v>0.10761943095834804</v>
      </c>
      <c r="Q34" s="3">
        <f>IF(ISNUMBER(P34),SUMIF(A:A,A34,P:P),"")</f>
        <v>0.9615867974642015</v>
      </c>
      <c r="R34" s="3">
        <f t="shared" si="14"/>
        <v>0.11191858212087669</v>
      </c>
      <c r="S34" s="7">
        <f t="shared" si="15"/>
        <v>8.9350667337793706</v>
      </c>
    </row>
    <row r="35" spans="1:19" x14ac:dyDescent="0.3">
      <c r="A35" s="1">
        <v>10</v>
      </c>
      <c r="B35" s="5">
        <v>0.64930555555555558</v>
      </c>
      <c r="C35" s="1" t="s">
        <v>19</v>
      </c>
      <c r="D35" s="1">
        <v>4</v>
      </c>
      <c r="E35" s="1">
        <v>3</v>
      </c>
      <c r="F35" s="1" t="s">
        <v>44</v>
      </c>
      <c r="G35" s="1">
        <v>46.02</v>
      </c>
      <c r="H35" s="1">
        <f>1+COUNTIFS(A:A,A35,G:G,"&gt;"&amp;G35)</f>
        <v>4</v>
      </c>
      <c r="I35" s="2">
        <f>AVERAGEIF(A:A,A35,G:G)</f>
        <v>48.234999999999999</v>
      </c>
      <c r="J35" s="2">
        <f t="shared" si="8"/>
        <v>-2.2149999999999963</v>
      </c>
      <c r="K35" s="2">
        <f t="shared" si="9"/>
        <v>87.784999999999997</v>
      </c>
      <c r="L35" s="2">
        <f t="shared" si="10"/>
        <v>193.85297288372723</v>
      </c>
      <c r="M35" s="2">
        <f>SUMIF(A:A,A35,L:L)</f>
        <v>2179.9431172611276</v>
      </c>
      <c r="N35" s="3">
        <f t="shared" si="11"/>
        <v>8.8925702395062214E-2</v>
      </c>
      <c r="O35" s="6">
        <f t="shared" si="12"/>
        <v>11.245342719446736</v>
      </c>
      <c r="P35" s="3">
        <f t="shared" si="13"/>
        <v>8.8925702395062214E-2</v>
      </c>
      <c r="Q35" s="3">
        <f>IF(ISNUMBER(P35),SUMIF(A:A,A35,P:P),"")</f>
        <v>0.9615867974642015</v>
      </c>
      <c r="R35" s="3">
        <f t="shared" si="14"/>
        <v>9.2478081676628673E-2</v>
      </c>
      <c r="S35" s="7">
        <f t="shared" si="15"/>
        <v>10.813373091980161</v>
      </c>
    </row>
    <row r="36" spans="1:19" x14ac:dyDescent="0.3">
      <c r="A36" s="1">
        <v>10</v>
      </c>
      <c r="B36" s="5">
        <v>0.64930555555555558</v>
      </c>
      <c r="C36" s="1" t="s">
        <v>19</v>
      </c>
      <c r="D36" s="1">
        <v>4</v>
      </c>
      <c r="E36" s="1">
        <v>7</v>
      </c>
      <c r="F36" s="1" t="s">
        <v>48</v>
      </c>
      <c r="G36" s="1">
        <v>45.89</v>
      </c>
      <c r="H36" s="1">
        <f>1+COUNTIFS(A:A,A36,G:G,"&gt;"&amp;G36)</f>
        <v>5</v>
      </c>
      <c r="I36" s="2">
        <f>AVERAGEIF(A:A,A36,G:G)</f>
        <v>48.234999999999999</v>
      </c>
      <c r="J36" s="2">
        <f t="shared" si="8"/>
        <v>-2.3449999999999989</v>
      </c>
      <c r="K36" s="2">
        <f t="shared" si="9"/>
        <v>87.655000000000001</v>
      </c>
      <c r="L36" s="2">
        <f t="shared" si="10"/>
        <v>192.34680140030127</v>
      </c>
      <c r="M36" s="2">
        <f>SUMIF(A:A,A36,L:L)</f>
        <v>2179.9431172611276</v>
      </c>
      <c r="N36" s="3">
        <f t="shared" si="11"/>
        <v>8.8234780016629558E-2</v>
      </c>
      <c r="O36" s="6">
        <f t="shared" si="12"/>
        <v>11.333399367137659</v>
      </c>
      <c r="P36" s="3">
        <f t="shared" si="13"/>
        <v>8.8234780016629558E-2</v>
      </c>
      <c r="Q36" s="3">
        <f>IF(ISNUMBER(P36),SUMIF(A:A,A36,P:P),"")</f>
        <v>0.9615867974642015</v>
      </c>
      <c r="R36" s="3">
        <f t="shared" si="14"/>
        <v>9.1759558522759785E-2</v>
      </c>
      <c r="S36" s="7">
        <f t="shared" si="15"/>
        <v>10.89804720182871</v>
      </c>
    </row>
    <row r="37" spans="1:19" x14ac:dyDescent="0.3">
      <c r="A37" s="1">
        <v>10</v>
      </c>
      <c r="B37" s="5">
        <v>0.64930555555555558</v>
      </c>
      <c r="C37" s="1" t="s">
        <v>19</v>
      </c>
      <c r="D37" s="1">
        <v>4</v>
      </c>
      <c r="E37" s="1">
        <v>2</v>
      </c>
      <c r="F37" s="1" t="s">
        <v>43</v>
      </c>
      <c r="G37" s="1">
        <v>44.55</v>
      </c>
      <c r="H37" s="1">
        <f>1+COUNTIFS(A:A,A37,G:G,"&gt;"&amp;G37)</f>
        <v>6</v>
      </c>
      <c r="I37" s="2">
        <f>AVERAGEIF(A:A,A37,G:G)</f>
        <v>48.234999999999999</v>
      </c>
      <c r="J37" s="2">
        <f t="shared" si="8"/>
        <v>-3.6850000000000023</v>
      </c>
      <c r="K37" s="2">
        <f t="shared" si="9"/>
        <v>86.314999999999998</v>
      </c>
      <c r="L37" s="2">
        <f t="shared" si="10"/>
        <v>177.48746735996718</v>
      </c>
      <c r="M37" s="2">
        <f>SUMIF(A:A,A37,L:L)</f>
        <v>2179.9431172611276</v>
      </c>
      <c r="N37" s="3">
        <f t="shared" si="11"/>
        <v>8.1418393881287035E-2</v>
      </c>
      <c r="O37" s="6">
        <f t="shared" si="12"/>
        <v>12.282236879519642</v>
      </c>
      <c r="P37" s="3">
        <f t="shared" si="13"/>
        <v>8.1418393881287035E-2</v>
      </c>
      <c r="Q37" s="3">
        <f>IF(ISNUMBER(P37),SUMIF(A:A,A37,P:P),"")</f>
        <v>0.9615867974642015</v>
      </c>
      <c r="R37" s="3">
        <f t="shared" si="14"/>
        <v>8.467087328569331E-2</v>
      </c>
      <c r="S37" s="7">
        <f t="shared" si="15"/>
        <v>11.810436826674</v>
      </c>
    </row>
    <row r="38" spans="1:19" x14ac:dyDescent="0.3">
      <c r="A38" s="1">
        <v>10</v>
      </c>
      <c r="B38" s="5">
        <v>0.64930555555555558</v>
      </c>
      <c r="C38" s="1" t="s">
        <v>19</v>
      </c>
      <c r="D38" s="1">
        <v>4</v>
      </c>
      <c r="E38" s="1">
        <v>4</v>
      </c>
      <c r="F38" s="1" t="s">
        <v>45</v>
      </c>
      <c r="G38" s="1">
        <v>39.86</v>
      </c>
      <c r="H38" s="1">
        <f>1+COUNTIFS(A:A,A38,G:G,"&gt;"&amp;G38)</f>
        <v>7</v>
      </c>
      <c r="I38" s="2">
        <f>AVERAGEIF(A:A,A38,G:G)</f>
        <v>48.234999999999999</v>
      </c>
      <c r="J38" s="2">
        <f t="shared" si="8"/>
        <v>-8.375</v>
      </c>
      <c r="K38" s="2">
        <f t="shared" si="9"/>
        <v>81.625</v>
      </c>
      <c r="L38" s="2">
        <f t="shared" si="10"/>
        <v>133.95447454179015</v>
      </c>
      <c r="M38" s="2">
        <f>SUMIF(A:A,A38,L:L)</f>
        <v>2179.9431172611276</v>
      </c>
      <c r="N38" s="3">
        <f t="shared" si="11"/>
        <v>6.1448610049096165E-2</v>
      </c>
      <c r="O38" s="6">
        <f t="shared" si="12"/>
        <v>16.273761102179865</v>
      </c>
      <c r="P38" s="3">
        <f t="shared" si="13"/>
        <v>6.1448610049096165E-2</v>
      </c>
      <c r="Q38" s="3">
        <f>IF(ISNUMBER(P38),SUMIF(A:A,A38,P:P),"")</f>
        <v>0.9615867974642015</v>
      </c>
      <c r="R38" s="3">
        <f t="shared" si="14"/>
        <v>6.3903342070775276E-2</v>
      </c>
      <c r="S38" s="7">
        <f t="shared" si="15"/>
        <v>15.64863382094263</v>
      </c>
    </row>
    <row r="39" spans="1:19" x14ac:dyDescent="0.3">
      <c r="A39" s="1">
        <v>10</v>
      </c>
      <c r="B39" s="5">
        <v>0.64930555555555558</v>
      </c>
      <c r="C39" s="1" t="s">
        <v>19</v>
      </c>
      <c r="D39" s="1">
        <v>4</v>
      </c>
      <c r="E39" s="1">
        <v>8</v>
      </c>
      <c r="F39" s="1" t="s">
        <v>49</v>
      </c>
      <c r="G39" s="1">
        <v>32.03</v>
      </c>
      <c r="H39" s="1">
        <f>1+COUNTIFS(A:A,A39,G:G,"&gt;"&amp;G39)</f>
        <v>8</v>
      </c>
      <c r="I39" s="2">
        <f>AVERAGEIF(A:A,A39,G:G)</f>
        <v>48.234999999999999</v>
      </c>
      <c r="J39" s="2">
        <f t="shared" si="8"/>
        <v>-16.204999999999998</v>
      </c>
      <c r="K39" s="2">
        <f t="shared" si="9"/>
        <v>73.795000000000002</v>
      </c>
      <c r="L39" s="2">
        <f t="shared" si="10"/>
        <v>83.738596479871816</v>
      </c>
      <c r="M39" s="2">
        <f>SUMIF(A:A,A39,L:L)</f>
        <v>2179.9431172611276</v>
      </c>
      <c r="N39" s="3">
        <f t="shared" si="11"/>
        <v>3.8413202535798587E-2</v>
      </c>
      <c r="O39" s="6">
        <f t="shared" si="12"/>
        <v>26.032716201365027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14</v>
      </c>
      <c r="B41" s="5">
        <v>0.67361111111111116</v>
      </c>
      <c r="C41" s="1" t="s">
        <v>19</v>
      </c>
      <c r="D41" s="1">
        <v>5</v>
      </c>
      <c r="E41" s="1">
        <v>10</v>
      </c>
      <c r="F41" s="1" t="s">
        <v>58</v>
      </c>
      <c r="G41" s="1">
        <v>69.489999999999995</v>
      </c>
      <c r="H41" s="1">
        <f>1+COUNTIFS(A:A,A41,G:G,"&gt;"&amp;G41)</f>
        <v>1</v>
      </c>
      <c r="I41" s="2">
        <f>AVERAGEIF(A:A,A41,G:G)</f>
        <v>51.577777777777776</v>
      </c>
      <c r="J41" s="2">
        <f t="shared" ref="J41:J49" si="16">G41-I41</f>
        <v>17.912222222222219</v>
      </c>
      <c r="K41" s="2">
        <f t="shared" ref="K41:K49" si="17">90+J41</f>
        <v>107.91222222222223</v>
      </c>
      <c r="L41" s="2">
        <f t="shared" ref="L41:L49" si="18">EXP(0.06*K41)</f>
        <v>648.54625888037071</v>
      </c>
      <c r="M41" s="2">
        <f>SUMIF(A:A,A41,L:L)</f>
        <v>2666.9136615543443</v>
      </c>
      <c r="N41" s="3">
        <f t="shared" ref="N41:N49" si="19">L41/M41</f>
        <v>0.24318232278370108</v>
      </c>
      <c r="O41" s="6">
        <f t="shared" ref="O41:O49" si="20">1/N41</f>
        <v>4.1121410000242973</v>
      </c>
      <c r="P41" s="3">
        <f t="shared" ref="P41:P49" si="21">IF(O41&gt;21,"",N41)</f>
        <v>0.24318232278370108</v>
      </c>
      <c r="Q41" s="3">
        <f>IF(ISNUMBER(P41),SUMIF(A:A,A41,P:P),"")</f>
        <v>0.95976127417297896</v>
      </c>
      <c r="R41" s="3">
        <f t="shared" ref="R41:R49" si="22">IFERROR(P41*(1/Q41),"")</f>
        <v>0.25337792774901235</v>
      </c>
      <c r="S41" s="7">
        <f t="shared" ref="S41:S49" si="23">IFERROR(1/R41,"")</f>
        <v>3.9466736857622671</v>
      </c>
    </row>
    <row r="42" spans="1:19" x14ac:dyDescent="0.3">
      <c r="A42" s="1">
        <v>14</v>
      </c>
      <c r="B42" s="5">
        <v>0.67361111111111116</v>
      </c>
      <c r="C42" s="1" t="s">
        <v>19</v>
      </c>
      <c r="D42" s="1">
        <v>5</v>
      </c>
      <c r="E42" s="1">
        <v>1</v>
      </c>
      <c r="F42" s="1" t="s">
        <v>50</v>
      </c>
      <c r="G42" s="1">
        <v>65.83</v>
      </c>
      <c r="H42" s="1">
        <f>1+COUNTIFS(A:A,A42,G:G,"&gt;"&amp;G42)</f>
        <v>2</v>
      </c>
      <c r="I42" s="2">
        <f>AVERAGEIF(A:A,A42,G:G)</f>
        <v>51.577777777777776</v>
      </c>
      <c r="J42" s="2">
        <f t="shared" si="16"/>
        <v>14.252222222222223</v>
      </c>
      <c r="K42" s="2">
        <f t="shared" si="17"/>
        <v>104.25222222222223</v>
      </c>
      <c r="L42" s="2">
        <f t="shared" si="18"/>
        <v>520.67879396857484</v>
      </c>
      <c r="M42" s="2">
        <f>SUMIF(A:A,A42,L:L)</f>
        <v>2666.9136615543443</v>
      </c>
      <c r="N42" s="3">
        <f t="shared" si="19"/>
        <v>0.19523646433499844</v>
      </c>
      <c r="O42" s="6">
        <f t="shared" si="20"/>
        <v>5.1219940056081938</v>
      </c>
      <c r="P42" s="3">
        <f t="shared" si="21"/>
        <v>0.19523646433499844</v>
      </c>
      <c r="Q42" s="3">
        <f>IF(ISNUMBER(P42),SUMIF(A:A,A42,P:P),"")</f>
        <v>0.95976127417297896</v>
      </c>
      <c r="R42" s="3">
        <f t="shared" si="22"/>
        <v>0.20342190249677727</v>
      </c>
      <c r="S42" s="7">
        <f t="shared" si="23"/>
        <v>4.9158914931288802</v>
      </c>
    </row>
    <row r="43" spans="1:19" x14ac:dyDescent="0.3">
      <c r="A43" s="1">
        <v>14</v>
      </c>
      <c r="B43" s="5">
        <v>0.67361111111111116</v>
      </c>
      <c r="C43" s="1" t="s">
        <v>19</v>
      </c>
      <c r="D43" s="1">
        <v>5</v>
      </c>
      <c r="E43" s="1">
        <v>3</v>
      </c>
      <c r="F43" s="1" t="s">
        <v>52</v>
      </c>
      <c r="G43" s="1">
        <v>62.01</v>
      </c>
      <c r="H43" s="1">
        <f>1+COUNTIFS(A:A,A43,G:G,"&gt;"&amp;G43)</f>
        <v>3</v>
      </c>
      <c r="I43" s="2">
        <f>AVERAGEIF(A:A,A43,G:G)</f>
        <v>51.577777777777776</v>
      </c>
      <c r="J43" s="2">
        <f t="shared" si="16"/>
        <v>10.432222222222222</v>
      </c>
      <c r="K43" s="2">
        <f t="shared" si="17"/>
        <v>100.43222222222222</v>
      </c>
      <c r="L43" s="2">
        <f t="shared" si="18"/>
        <v>414.02788777556248</v>
      </c>
      <c r="M43" s="2">
        <f>SUMIF(A:A,A43,L:L)</f>
        <v>2666.9136615543443</v>
      </c>
      <c r="N43" s="3">
        <f t="shared" si="19"/>
        <v>0.15524607854543615</v>
      </c>
      <c r="O43" s="6">
        <f t="shared" si="20"/>
        <v>6.4413865352955</v>
      </c>
      <c r="P43" s="3">
        <f t="shared" si="21"/>
        <v>0.15524607854543615</v>
      </c>
      <c r="Q43" s="3">
        <f>IF(ISNUMBER(P43),SUMIF(A:A,A43,P:P),"")</f>
        <v>0.95976127417297896</v>
      </c>
      <c r="R43" s="3">
        <f t="shared" si="22"/>
        <v>0.16175488918242803</v>
      </c>
      <c r="S43" s="7">
        <f t="shared" si="23"/>
        <v>6.18219334855588</v>
      </c>
    </row>
    <row r="44" spans="1:19" x14ac:dyDescent="0.3">
      <c r="A44" s="1">
        <v>14</v>
      </c>
      <c r="B44" s="5">
        <v>0.67361111111111116</v>
      </c>
      <c r="C44" s="1" t="s">
        <v>19</v>
      </c>
      <c r="D44" s="1">
        <v>5</v>
      </c>
      <c r="E44" s="1">
        <v>4</v>
      </c>
      <c r="F44" s="1" t="s">
        <v>53</v>
      </c>
      <c r="G44" s="1">
        <v>55.59</v>
      </c>
      <c r="H44" s="1">
        <f>1+COUNTIFS(A:A,A44,G:G,"&gt;"&amp;G44)</f>
        <v>4</v>
      </c>
      <c r="I44" s="2">
        <f>AVERAGEIF(A:A,A44,G:G)</f>
        <v>51.577777777777776</v>
      </c>
      <c r="J44" s="2">
        <f t="shared" si="16"/>
        <v>4.0122222222222277</v>
      </c>
      <c r="K44" s="2">
        <f t="shared" si="17"/>
        <v>94.012222222222221</v>
      </c>
      <c r="L44" s="2">
        <f t="shared" si="18"/>
        <v>281.6692001695298</v>
      </c>
      <c r="M44" s="2">
        <f>SUMIF(A:A,A44,L:L)</f>
        <v>2666.9136615543443</v>
      </c>
      <c r="N44" s="3">
        <f t="shared" si="19"/>
        <v>0.10561616756853159</v>
      </c>
      <c r="O44" s="6">
        <f t="shared" si="20"/>
        <v>9.4682473623285563</v>
      </c>
      <c r="P44" s="3">
        <f t="shared" si="21"/>
        <v>0.10561616756853159</v>
      </c>
      <c r="Q44" s="3">
        <f>IF(ISNUMBER(P44),SUMIF(A:A,A44,P:P),"")</f>
        <v>0.95976127417297896</v>
      </c>
      <c r="R44" s="3">
        <f t="shared" si="22"/>
        <v>0.11004420621111272</v>
      </c>
      <c r="S44" s="7">
        <f t="shared" si="23"/>
        <v>9.0872571526534021</v>
      </c>
    </row>
    <row r="45" spans="1:19" x14ac:dyDescent="0.3">
      <c r="A45" s="1">
        <v>14</v>
      </c>
      <c r="B45" s="5">
        <v>0.67361111111111116</v>
      </c>
      <c r="C45" s="1" t="s">
        <v>19</v>
      </c>
      <c r="D45" s="1">
        <v>5</v>
      </c>
      <c r="E45" s="1">
        <v>5</v>
      </c>
      <c r="F45" s="1" t="s">
        <v>54</v>
      </c>
      <c r="G45" s="1">
        <v>54.27</v>
      </c>
      <c r="H45" s="1">
        <f>1+COUNTIFS(A:A,A45,G:G,"&gt;"&amp;G45)</f>
        <v>5</v>
      </c>
      <c r="I45" s="2">
        <f>AVERAGEIF(A:A,A45,G:G)</f>
        <v>51.577777777777776</v>
      </c>
      <c r="J45" s="2">
        <f t="shared" si="16"/>
        <v>2.6922222222222274</v>
      </c>
      <c r="K45" s="2">
        <f t="shared" si="17"/>
        <v>92.692222222222227</v>
      </c>
      <c r="L45" s="2">
        <f t="shared" si="18"/>
        <v>260.22153693099636</v>
      </c>
      <c r="M45" s="2">
        <f>SUMIF(A:A,A45,L:L)</f>
        <v>2666.9136615543443</v>
      </c>
      <c r="N45" s="3">
        <f t="shared" si="19"/>
        <v>9.7574038740846497E-2</v>
      </c>
      <c r="O45" s="6">
        <f t="shared" si="20"/>
        <v>10.248627738531637</v>
      </c>
      <c r="P45" s="3">
        <f t="shared" si="21"/>
        <v>9.7574038740846497E-2</v>
      </c>
      <c r="Q45" s="3">
        <f>IF(ISNUMBER(P45),SUMIF(A:A,A45,P:P),"")</f>
        <v>0.95976127417297896</v>
      </c>
      <c r="R45" s="3">
        <f t="shared" si="22"/>
        <v>0.10166490497850678</v>
      </c>
      <c r="S45" s="7">
        <f t="shared" si="23"/>
        <v>9.8362360168576597</v>
      </c>
    </row>
    <row r="46" spans="1:19" x14ac:dyDescent="0.3">
      <c r="A46" s="1">
        <v>14</v>
      </c>
      <c r="B46" s="5">
        <v>0.67361111111111116</v>
      </c>
      <c r="C46" s="1" t="s">
        <v>19</v>
      </c>
      <c r="D46" s="1">
        <v>5</v>
      </c>
      <c r="E46" s="1">
        <v>9</v>
      </c>
      <c r="F46" s="1" t="s">
        <v>57</v>
      </c>
      <c r="G46" s="1">
        <v>52.99</v>
      </c>
      <c r="H46" s="1">
        <f>1+COUNTIFS(A:A,A46,G:G,"&gt;"&amp;G46)</f>
        <v>6</v>
      </c>
      <c r="I46" s="2">
        <f>AVERAGEIF(A:A,A46,G:G)</f>
        <v>51.577777777777776</v>
      </c>
      <c r="J46" s="2">
        <f t="shared" si="16"/>
        <v>1.4122222222222263</v>
      </c>
      <c r="K46" s="2">
        <f t="shared" si="17"/>
        <v>91.412222222222226</v>
      </c>
      <c r="L46" s="2">
        <f t="shared" si="18"/>
        <v>240.98467284949533</v>
      </c>
      <c r="M46" s="2">
        <f>SUMIF(A:A,A46,L:L)</f>
        <v>2666.9136615543443</v>
      </c>
      <c r="N46" s="3">
        <f t="shared" si="19"/>
        <v>9.0360882815022733E-2</v>
      </c>
      <c r="O46" s="6">
        <f t="shared" si="20"/>
        <v>11.06673561442615</v>
      </c>
      <c r="P46" s="3">
        <f t="shared" si="21"/>
        <v>9.0360882815022733E-2</v>
      </c>
      <c r="Q46" s="3">
        <f>IF(ISNUMBER(P46),SUMIF(A:A,A46,P:P),"")</f>
        <v>0.95976127417297896</v>
      </c>
      <c r="R46" s="3">
        <f t="shared" si="22"/>
        <v>9.4149331971001032E-2</v>
      </c>
      <c r="S46" s="7">
        <f t="shared" si="23"/>
        <v>10.621424274237127</v>
      </c>
    </row>
    <row r="47" spans="1:19" x14ac:dyDescent="0.3">
      <c r="A47" s="1">
        <v>14</v>
      </c>
      <c r="B47" s="5">
        <v>0.67361111111111116</v>
      </c>
      <c r="C47" s="1" t="s">
        <v>19</v>
      </c>
      <c r="D47" s="1">
        <v>5</v>
      </c>
      <c r="E47" s="1">
        <v>2</v>
      </c>
      <c r="F47" s="1" t="s">
        <v>51</v>
      </c>
      <c r="G47" s="1">
        <v>49.33</v>
      </c>
      <c r="H47" s="1">
        <f>1+COUNTIFS(A:A,A47,G:G,"&gt;"&amp;G47)</f>
        <v>7</v>
      </c>
      <c r="I47" s="2">
        <f>AVERAGEIF(A:A,A47,G:G)</f>
        <v>51.577777777777776</v>
      </c>
      <c r="J47" s="2">
        <f t="shared" si="16"/>
        <v>-2.2477777777777774</v>
      </c>
      <c r="K47" s="2">
        <f t="shared" si="17"/>
        <v>87.75222222222223</v>
      </c>
      <c r="L47" s="2">
        <f t="shared" si="18"/>
        <v>193.47210334819266</v>
      </c>
      <c r="M47" s="2">
        <f>SUMIF(A:A,A47,L:L)</f>
        <v>2666.9136615543443</v>
      </c>
      <c r="N47" s="3">
        <f t="shared" si="19"/>
        <v>7.2545319384442405E-2</v>
      </c>
      <c r="O47" s="6">
        <f t="shared" si="20"/>
        <v>13.784486835059043</v>
      </c>
      <c r="P47" s="3">
        <f t="shared" si="21"/>
        <v>7.2545319384442405E-2</v>
      </c>
      <c r="Q47" s="3">
        <f>IF(ISNUMBER(P47),SUMIF(A:A,A47,P:P),"")</f>
        <v>0.95976127417297896</v>
      </c>
      <c r="R47" s="3">
        <f t="shared" si="22"/>
        <v>7.5586837411161761E-2</v>
      </c>
      <c r="S47" s="7">
        <f t="shared" si="23"/>
        <v>13.229816648636922</v>
      </c>
    </row>
    <row r="48" spans="1:19" x14ac:dyDescent="0.3">
      <c r="A48" s="1">
        <v>14</v>
      </c>
      <c r="B48" s="5">
        <v>0.67361111111111116</v>
      </c>
      <c r="C48" s="1" t="s">
        <v>19</v>
      </c>
      <c r="D48" s="1">
        <v>5</v>
      </c>
      <c r="E48" s="1">
        <v>8</v>
      </c>
      <c r="F48" s="1" t="s">
        <v>56</v>
      </c>
      <c r="G48" s="1">
        <v>31.88</v>
      </c>
      <c r="H48" s="1">
        <f>1+COUNTIFS(A:A,A48,G:G,"&gt;"&amp;G48)</f>
        <v>8</v>
      </c>
      <c r="I48" s="2">
        <f>AVERAGEIF(A:A,A48,G:G)</f>
        <v>51.577777777777776</v>
      </c>
      <c r="J48" s="2">
        <f t="shared" si="16"/>
        <v>-19.697777777777777</v>
      </c>
      <c r="K48" s="2">
        <f t="shared" si="17"/>
        <v>70.302222222222227</v>
      </c>
      <c r="L48" s="2">
        <f t="shared" si="18"/>
        <v>67.906606907810357</v>
      </c>
      <c r="M48" s="2">
        <f>SUMIF(A:A,A48,L:L)</f>
        <v>2666.9136615543443</v>
      </c>
      <c r="N48" s="3">
        <f t="shared" si="19"/>
        <v>2.5462619164143725E-2</v>
      </c>
      <c r="O48" s="6">
        <f t="shared" si="20"/>
        <v>39.27325753700125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14</v>
      </c>
      <c r="B49" s="5">
        <v>0.67361111111111116</v>
      </c>
      <c r="C49" s="1" t="s">
        <v>19</v>
      </c>
      <c r="D49" s="1">
        <v>5</v>
      </c>
      <c r="E49" s="1">
        <v>6</v>
      </c>
      <c r="F49" s="1" t="s">
        <v>55</v>
      </c>
      <c r="G49" s="1">
        <v>22.81</v>
      </c>
      <c r="H49" s="1">
        <f>1+COUNTIFS(A:A,A49,G:G,"&gt;"&amp;G49)</f>
        <v>9</v>
      </c>
      <c r="I49" s="2">
        <f>AVERAGEIF(A:A,A49,G:G)</f>
        <v>51.577777777777776</v>
      </c>
      <c r="J49" s="2">
        <f t="shared" si="16"/>
        <v>-28.767777777777777</v>
      </c>
      <c r="K49" s="2">
        <f t="shared" si="17"/>
        <v>61.232222222222219</v>
      </c>
      <c r="L49" s="2">
        <f t="shared" si="18"/>
        <v>39.406600723811508</v>
      </c>
      <c r="M49" s="2">
        <f>SUMIF(A:A,A49,L:L)</f>
        <v>2666.9136615543443</v>
      </c>
      <c r="N49" s="3">
        <f t="shared" si="19"/>
        <v>1.4776106662877249E-2</v>
      </c>
      <c r="O49" s="6">
        <f t="shared" si="20"/>
        <v>67.676826028357652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/>
      <c r="B50" s="5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3"/>
      <c r="O50" s="6"/>
      <c r="P50" s="3"/>
      <c r="Q50" s="3"/>
      <c r="R50" s="3"/>
      <c r="S50" s="7"/>
    </row>
    <row r="51" spans="1:19" x14ac:dyDescent="0.3">
      <c r="A51" s="1">
        <v>19</v>
      </c>
      <c r="B51" s="5">
        <v>0.69791666666666663</v>
      </c>
      <c r="C51" s="1" t="s">
        <v>19</v>
      </c>
      <c r="D51" s="1">
        <v>6</v>
      </c>
      <c r="E51" s="1">
        <v>7</v>
      </c>
      <c r="F51" s="1" t="s">
        <v>65</v>
      </c>
      <c r="G51" s="1">
        <v>68.87</v>
      </c>
      <c r="H51" s="1">
        <f>1+COUNTIFS(A:A,A51,G:G,"&gt;"&amp;G51)</f>
        <v>1</v>
      </c>
      <c r="I51" s="2">
        <f>AVERAGEIF(A:A,A51,G:G)</f>
        <v>49.237999999999992</v>
      </c>
      <c r="J51" s="2">
        <f t="shared" ref="J51:J60" si="24">G51-I51</f>
        <v>19.632000000000012</v>
      </c>
      <c r="K51" s="2">
        <f t="shared" ref="K51:K60" si="25">90+J51</f>
        <v>109.63200000000001</v>
      </c>
      <c r="L51" s="2">
        <f t="shared" ref="L51:L60" si="26">EXP(0.06*K51)</f>
        <v>719.04216503488203</v>
      </c>
      <c r="M51" s="2">
        <f>SUMIF(A:A,A51,L:L)</f>
        <v>2935.9354950599977</v>
      </c>
      <c r="N51" s="3">
        <f t="shared" ref="N51:N60" si="27">L51/M51</f>
        <v>0.2449107503365594</v>
      </c>
      <c r="O51" s="6">
        <f t="shared" ref="O51:O60" si="28">1/N51</f>
        <v>4.0831200697633223</v>
      </c>
      <c r="P51" s="3">
        <f t="shared" ref="P51:P60" si="29">IF(O51&gt;21,"",N51)</f>
        <v>0.2449107503365594</v>
      </c>
      <c r="Q51" s="3">
        <f>IF(ISNUMBER(P51),SUMIF(A:A,A51,P:P),"")</f>
        <v>0.9615430799333976</v>
      </c>
      <c r="R51" s="3">
        <f t="shared" ref="R51:R60" si="30">IFERROR(P51*(1/Q51),"")</f>
        <v>0.25470595696401188</v>
      </c>
      <c r="S51" s="7">
        <f t="shared" ref="S51:S60" si="31">IFERROR(1/R51,"")</f>
        <v>3.926095847618094</v>
      </c>
    </row>
    <row r="52" spans="1:19" x14ac:dyDescent="0.3">
      <c r="A52" s="1">
        <v>19</v>
      </c>
      <c r="B52" s="5">
        <v>0.69791666666666663</v>
      </c>
      <c r="C52" s="1" t="s">
        <v>19</v>
      </c>
      <c r="D52" s="1">
        <v>6</v>
      </c>
      <c r="E52" s="1">
        <v>10</v>
      </c>
      <c r="F52" s="1" t="s">
        <v>68</v>
      </c>
      <c r="G52" s="1">
        <v>62</v>
      </c>
      <c r="H52" s="1">
        <f>1+COUNTIFS(A:A,A52,G:G,"&gt;"&amp;G52)</f>
        <v>2</v>
      </c>
      <c r="I52" s="2">
        <f>AVERAGEIF(A:A,A52,G:G)</f>
        <v>49.237999999999992</v>
      </c>
      <c r="J52" s="2">
        <f t="shared" si="24"/>
        <v>12.762000000000008</v>
      </c>
      <c r="K52" s="2">
        <f t="shared" si="25"/>
        <v>102.762</v>
      </c>
      <c r="L52" s="2">
        <f t="shared" si="26"/>
        <v>476.14384311554386</v>
      </c>
      <c r="M52" s="2">
        <f>SUMIF(A:A,A52,L:L)</f>
        <v>2935.9354950599977</v>
      </c>
      <c r="N52" s="3">
        <f t="shared" si="27"/>
        <v>0.16217789659095136</v>
      </c>
      <c r="O52" s="6">
        <f t="shared" si="28"/>
        <v>6.1660683793564166</v>
      </c>
      <c r="P52" s="3">
        <f t="shared" si="29"/>
        <v>0.16217789659095136</v>
      </c>
      <c r="Q52" s="3">
        <f>IF(ISNUMBER(P52),SUMIF(A:A,A52,P:P),"")</f>
        <v>0.9615430799333976</v>
      </c>
      <c r="R52" s="3">
        <f t="shared" si="30"/>
        <v>0.16866420233837554</v>
      </c>
      <c r="S52" s="7">
        <f t="shared" si="31"/>
        <v>5.9289403805663019</v>
      </c>
    </row>
    <row r="53" spans="1:19" x14ac:dyDescent="0.3">
      <c r="A53" s="1">
        <v>19</v>
      </c>
      <c r="B53" s="5">
        <v>0.69791666666666663</v>
      </c>
      <c r="C53" s="1" t="s">
        <v>19</v>
      </c>
      <c r="D53" s="1">
        <v>6</v>
      </c>
      <c r="E53" s="1">
        <v>6</v>
      </c>
      <c r="F53" s="1" t="s">
        <v>64</v>
      </c>
      <c r="G53" s="1">
        <v>58.88</v>
      </c>
      <c r="H53" s="1">
        <f>1+COUNTIFS(A:A,A53,G:G,"&gt;"&amp;G53)</f>
        <v>3</v>
      </c>
      <c r="I53" s="2">
        <f>AVERAGEIF(A:A,A53,G:G)</f>
        <v>49.237999999999992</v>
      </c>
      <c r="J53" s="2">
        <f t="shared" si="24"/>
        <v>9.6420000000000101</v>
      </c>
      <c r="K53" s="2">
        <f t="shared" si="25"/>
        <v>99.64200000000001</v>
      </c>
      <c r="L53" s="2">
        <f t="shared" si="26"/>
        <v>394.85554928316856</v>
      </c>
      <c r="M53" s="2">
        <f>SUMIF(A:A,A53,L:L)</f>
        <v>2935.9354950599977</v>
      </c>
      <c r="N53" s="3">
        <f t="shared" si="27"/>
        <v>0.13449053970959243</v>
      </c>
      <c r="O53" s="6">
        <f t="shared" si="28"/>
        <v>7.4354672243811049</v>
      </c>
      <c r="P53" s="3">
        <f t="shared" si="29"/>
        <v>0.13449053970959243</v>
      </c>
      <c r="Q53" s="3">
        <f>IF(ISNUMBER(P53),SUMIF(A:A,A53,P:P),"")</f>
        <v>0.9615430799333976</v>
      </c>
      <c r="R53" s="3">
        <f t="shared" si="30"/>
        <v>0.13986948948653249</v>
      </c>
      <c r="S53" s="7">
        <f t="shared" si="31"/>
        <v>7.1495220556752388</v>
      </c>
    </row>
    <row r="54" spans="1:19" x14ac:dyDescent="0.3">
      <c r="A54" s="1">
        <v>19</v>
      </c>
      <c r="B54" s="5">
        <v>0.69791666666666663</v>
      </c>
      <c r="C54" s="1" t="s">
        <v>19</v>
      </c>
      <c r="D54" s="1">
        <v>6</v>
      </c>
      <c r="E54" s="1">
        <v>3</v>
      </c>
      <c r="F54" s="1" t="s">
        <v>61</v>
      </c>
      <c r="G54" s="1">
        <v>58.78</v>
      </c>
      <c r="H54" s="1">
        <f>1+COUNTIFS(A:A,A54,G:G,"&gt;"&amp;G54)</f>
        <v>4</v>
      </c>
      <c r="I54" s="2">
        <f>AVERAGEIF(A:A,A54,G:G)</f>
        <v>49.237999999999992</v>
      </c>
      <c r="J54" s="2">
        <f t="shared" si="24"/>
        <v>9.5420000000000087</v>
      </c>
      <c r="K54" s="2">
        <f t="shared" si="25"/>
        <v>99.542000000000002</v>
      </c>
      <c r="L54" s="2">
        <f t="shared" si="26"/>
        <v>392.49350919385341</v>
      </c>
      <c r="M54" s="2">
        <f>SUMIF(A:A,A54,L:L)</f>
        <v>2935.9354950599977</v>
      </c>
      <c r="N54" s="3">
        <f t="shared" si="27"/>
        <v>0.13368601246664397</v>
      </c>
      <c r="O54" s="6">
        <f t="shared" si="28"/>
        <v>7.4802141342162498</v>
      </c>
      <c r="P54" s="3">
        <f t="shared" si="29"/>
        <v>0.13368601246664397</v>
      </c>
      <c r="Q54" s="3">
        <f>IF(ISNUMBER(P54),SUMIF(A:A,A54,P:P),"")</f>
        <v>0.9615430799333976</v>
      </c>
      <c r="R54" s="3">
        <f t="shared" si="30"/>
        <v>0.13903278517266632</v>
      </c>
      <c r="S54" s="7">
        <f t="shared" si="31"/>
        <v>7.192548137175625</v>
      </c>
    </row>
    <row r="55" spans="1:19" x14ac:dyDescent="0.3">
      <c r="A55" s="1">
        <v>19</v>
      </c>
      <c r="B55" s="5">
        <v>0.69791666666666663</v>
      </c>
      <c r="C55" s="1" t="s">
        <v>19</v>
      </c>
      <c r="D55" s="1">
        <v>6</v>
      </c>
      <c r="E55" s="1">
        <v>9</v>
      </c>
      <c r="F55" s="1" t="s">
        <v>67</v>
      </c>
      <c r="G55" s="1">
        <v>53.43</v>
      </c>
      <c r="H55" s="1">
        <f>1+COUNTIFS(A:A,A55,G:G,"&gt;"&amp;G55)</f>
        <v>5</v>
      </c>
      <c r="I55" s="2">
        <f>AVERAGEIF(A:A,A55,G:G)</f>
        <v>49.237999999999992</v>
      </c>
      <c r="J55" s="2">
        <f t="shared" si="24"/>
        <v>4.1920000000000073</v>
      </c>
      <c r="K55" s="2">
        <f t="shared" si="25"/>
        <v>94.192000000000007</v>
      </c>
      <c r="L55" s="2">
        <f t="shared" si="26"/>
        <v>284.72391743193413</v>
      </c>
      <c r="M55" s="2">
        <f>SUMIF(A:A,A55,L:L)</f>
        <v>2935.9354950599977</v>
      </c>
      <c r="N55" s="3">
        <f t="shared" si="27"/>
        <v>9.6978941775461458E-2</v>
      </c>
      <c r="O55" s="6">
        <f t="shared" si="28"/>
        <v>10.311516930297435</v>
      </c>
      <c r="P55" s="3">
        <f t="shared" si="29"/>
        <v>9.6978941775461458E-2</v>
      </c>
      <c r="Q55" s="3">
        <f>IF(ISNUMBER(P55),SUMIF(A:A,A55,P:P),"")</f>
        <v>0.9615430799333976</v>
      </c>
      <c r="R55" s="3">
        <f t="shared" si="30"/>
        <v>0.10085761501416954</v>
      </c>
      <c r="S55" s="7">
        <f t="shared" si="31"/>
        <v>9.9149677479435692</v>
      </c>
    </row>
    <row r="56" spans="1:19" x14ac:dyDescent="0.3">
      <c r="A56" s="1">
        <v>19</v>
      </c>
      <c r="B56" s="5">
        <v>0.69791666666666663</v>
      </c>
      <c r="C56" s="1" t="s">
        <v>19</v>
      </c>
      <c r="D56" s="1">
        <v>6</v>
      </c>
      <c r="E56" s="1">
        <v>2</v>
      </c>
      <c r="F56" s="1" t="s">
        <v>60</v>
      </c>
      <c r="G56" s="1">
        <v>49.27</v>
      </c>
      <c r="H56" s="1">
        <f>1+COUNTIFS(A:A,A56,G:G,"&gt;"&amp;G56)</f>
        <v>6</v>
      </c>
      <c r="I56" s="2">
        <f>AVERAGEIF(A:A,A56,G:G)</f>
        <v>49.237999999999992</v>
      </c>
      <c r="J56" s="2">
        <f t="shared" si="24"/>
        <v>3.2000000000010687E-2</v>
      </c>
      <c r="K56" s="2">
        <f t="shared" si="25"/>
        <v>90.032000000000011</v>
      </c>
      <c r="L56" s="2">
        <f t="shared" si="26"/>
        <v>221.83192488091262</v>
      </c>
      <c r="M56" s="2">
        <f>SUMIF(A:A,A56,L:L)</f>
        <v>2935.9354950599977</v>
      </c>
      <c r="N56" s="3">
        <f t="shared" si="27"/>
        <v>7.555749274947178E-2</v>
      </c>
      <c r="O56" s="6">
        <f t="shared" si="28"/>
        <v>13.234954782257395</v>
      </c>
      <c r="P56" s="3">
        <f t="shared" si="29"/>
        <v>7.555749274947178E-2</v>
      </c>
      <c r="Q56" s="3">
        <f>IF(ISNUMBER(P56),SUMIF(A:A,A56,P:P),"")</f>
        <v>0.9615430799333976</v>
      </c>
      <c r="R56" s="3">
        <f t="shared" si="30"/>
        <v>7.8579415032247288E-2</v>
      </c>
      <c r="S56" s="7">
        <f t="shared" si="31"/>
        <v>12.725979184111026</v>
      </c>
    </row>
    <row r="57" spans="1:19" x14ac:dyDescent="0.3">
      <c r="A57" s="1">
        <v>19</v>
      </c>
      <c r="B57" s="5">
        <v>0.69791666666666663</v>
      </c>
      <c r="C57" s="1" t="s">
        <v>19</v>
      </c>
      <c r="D57" s="1">
        <v>6</v>
      </c>
      <c r="E57" s="1">
        <v>5</v>
      </c>
      <c r="F57" s="1" t="s">
        <v>63</v>
      </c>
      <c r="G57" s="1">
        <v>46.59</v>
      </c>
      <c r="H57" s="1">
        <f>1+COUNTIFS(A:A,A57,G:G,"&gt;"&amp;G57)</f>
        <v>7</v>
      </c>
      <c r="I57" s="2">
        <f>AVERAGEIF(A:A,A57,G:G)</f>
        <v>49.237999999999992</v>
      </c>
      <c r="J57" s="2">
        <f t="shared" si="24"/>
        <v>-2.647999999999989</v>
      </c>
      <c r="K57" s="2">
        <f t="shared" si="25"/>
        <v>87.352000000000004</v>
      </c>
      <c r="L57" s="2">
        <f t="shared" si="26"/>
        <v>188.88153129843897</v>
      </c>
      <c r="M57" s="2">
        <f>SUMIF(A:A,A57,L:L)</f>
        <v>2935.9354950599977</v>
      </c>
      <c r="N57" s="3">
        <f t="shared" si="27"/>
        <v>6.4334360075775116E-2</v>
      </c>
      <c r="O57" s="6">
        <f t="shared" si="28"/>
        <v>15.54379337607722</v>
      </c>
      <c r="P57" s="3">
        <f t="shared" si="29"/>
        <v>6.4334360075775116E-2</v>
      </c>
      <c r="Q57" s="3">
        <f>IF(ISNUMBER(P57),SUMIF(A:A,A57,P:P),"")</f>
        <v>0.9615430799333976</v>
      </c>
      <c r="R57" s="3">
        <f t="shared" si="30"/>
        <v>6.6907413113753894E-2</v>
      </c>
      <c r="S57" s="7">
        <f t="shared" si="31"/>
        <v>14.946026956681635</v>
      </c>
    </row>
    <row r="58" spans="1:19" x14ac:dyDescent="0.3">
      <c r="A58" s="1">
        <v>19</v>
      </c>
      <c r="B58" s="5">
        <v>0.69791666666666663</v>
      </c>
      <c r="C58" s="1" t="s">
        <v>19</v>
      </c>
      <c r="D58" s="1">
        <v>6</v>
      </c>
      <c r="E58" s="1">
        <v>1</v>
      </c>
      <c r="F58" s="1" t="s">
        <v>59</v>
      </c>
      <c r="G58" s="1">
        <v>42.19</v>
      </c>
      <c r="H58" s="1">
        <f>1+COUNTIFS(A:A,A58,G:G,"&gt;"&amp;G58)</f>
        <v>8</v>
      </c>
      <c r="I58" s="2">
        <f>AVERAGEIF(A:A,A58,G:G)</f>
        <v>49.237999999999992</v>
      </c>
      <c r="J58" s="2">
        <f t="shared" si="24"/>
        <v>-7.0479999999999947</v>
      </c>
      <c r="K58" s="2">
        <f t="shared" si="25"/>
        <v>82.951999999999998</v>
      </c>
      <c r="L58" s="2">
        <f t="shared" si="26"/>
        <v>145.05601816704095</v>
      </c>
      <c r="M58" s="2">
        <f>SUMIF(A:A,A58,L:L)</f>
        <v>2935.9354950599977</v>
      </c>
      <c r="N58" s="3">
        <f t="shared" si="27"/>
        <v>4.9407086228942042E-2</v>
      </c>
      <c r="O58" s="6">
        <f t="shared" si="28"/>
        <v>20.240011632465237</v>
      </c>
      <c r="P58" s="3">
        <f t="shared" si="29"/>
        <v>4.9407086228942042E-2</v>
      </c>
      <c r="Q58" s="3">
        <f>IF(ISNUMBER(P58),SUMIF(A:A,A58,P:P),"")</f>
        <v>0.9615430799333976</v>
      </c>
      <c r="R58" s="3">
        <f t="shared" si="30"/>
        <v>5.1383122878243044E-2</v>
      </c>
      <c r="S58" s="7">
        <f t="shared" si="31"/>
        <v>19.461643122968418</v>
      </c>
    </row>
    <row r="59" spans="1:19" x14ac:dyDescent="0.3">
      <c r="A59" s="1">
        <v>19</v>
      </c>
      <c r="B59" s="5">
        <v>0.69791666666666663</v>
      </c>
      <c r="C59" s="1" t="s">
        <v>19</v>
      </c>
      <c r="D59" s="1">
        <v>6</v>
      </c>
      <c r="E59" s="1">
        <v>8</v>
      </c>
      <c r="F59" s="1" t="s">
        <v>66</v>
      </c>
      <c r="G59" s="1">
        <v>29.23</v>
      </c>
      <c r="H59" s="1">
        <f>1+COUNTIFS(A:A,A59,G:G,"&gt;"&amp;G59)</f>
        <v>9</v>
      </c>
      <c r="I59" s="2">
        <f>AVERAGEIF(A:A,A59,G:G)</f>
        <v>49.237999999999992</v>
      </c>
      <c r="J59" s="2">
        <f t="shared" si="24"/>
        <v>-20.007999999999992</v>
      </c>
      <c r="K59" s="2">
        <f t="shared" si="25"/>
        <v>69.992000000000004</v>
      </c>
      <c r="L59" s="2">
        <f t="shared" si="26"/>
        <v>66.654329283061799</v>
      </c>
      <c r="M59" s="2">
        <f>SUMIF(A:A,A59,L:L)</f>
        <v>2935.9354950599977</v>
      </c>
      <c r="N59" s="3">
        <f t="shared" si="27"/>
        <v>2.2702927021119607E-2</v>
      </c>
      <c r="O59" s="6">
        <f t="shared" si="28"/>
        <v>44.047183830954516</v>
      </c>
      <c r="P59" s="3" t="str">
        <f t="shared" si="29"/>
        <v/>
      </c>
      <c r="Q59" s="3" t="str">
        <f>IF(ISNUMBER(P59),SUMIF(A:A,A59,P:P),"")</f>
        <v/>
      </c>
      <c r="R59" s="3" t="str">
        <f t="shared" si="30"/>
        <v/>
      </c>
      <c r="S59" s="7" t="str">
        <f t="shared" si="31"/>
        <v/>
      </c>
    </row>
    <row r="60" spans="1:19" x14ac:dyDescent="0.3">
      <c r="A60" s="1">
        <v>19</v>
      </c>
      <c r="B60" s="5">
        <v>0.69791666666666663</v>
      </c>
      <c r="C60" s="1" t="s">
        <v>19</v>
      </c>
      <c r="D60" s="1">
        <v>6</v>
      </c>
      <c r="E60" s="1">
        <v>4</v>
      </c>
      <c r="F60" s="1" t="s">
        <v>62</v>
      </c>
      <c r="G60" s="1">
        <v>23.14</v>
      </c>
      <c r="H60" s="1">
        <f>1+COUNTIFS(A:A,A60,G:G,"&gt;"&amp;G60)</f>
        <v>10</v>
      </c>
      <c r="I60" s="2">
        <f>AVERAGEIF(A:A,A60,G:G)</f>
        <v>49.237999999999992</v>
      </c>
      <c r="J60" s="2">
        <f t="shared" si="24"/>
        <v>-26.097999999999992</v>
      </c>
      <c r="K60" s="2">
        <f t="shared" si="25"/>
        <v>63.902000000000008</v>
      </c>
      <c r="L60" s="2">
        <f t="shared" si="26"/>
        <v>46.252707371161058</v>
      </c>
      <c r="M60" s="2">
        <f>SUMIF(A:A,A60,L:L)</f>
        <v>2935.9354950599977</v>
      </c>
      <c r="N60" s="3">
        <f t="shared" si="27"/>
        <v>1.5753993045482716E-2</v>
      </c>
      <c r="O60" s="6">
        <f t="shared" si="28"/>
        <v>63.475970638868539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/>
      <c r="B61" s="5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3"/>
      <c r="O61" s="6"/>
      <c r="P61" s="3"/>
      <c r="Q61" s="3"/>
      <c r="R61" s="3"/>
      <c r="S61" s="7"/>
    </row>
    <row r="62" spans="1:19" x14ac:dyDescent="0.3">
      <c r="A62" s="1">
        <v>23</v>
      </c>
      <c r="B62" s="5">
        <v>0.72222222222222221</v>
      </c>
      <c r="C62" s="1" t="s">
        <v>19</v>
      </c>
      <c r="D62" s="1">
        <v>7</v>
      </c>
      <c r="E62" s="1">
        <v>3</v>
      </c>
      <c r="F62" s="1" t="s">
        <v>70</v>
      </c>
      <c r="G62" s="1">
        <v>71.53</v>
      </c>
      <c r="H62" s="1">
        <f>1+COUNTIFS(A:A,A62,G:G,"&gt;"&amp;G62)</f>
        <v>1</v>
      </c>
      <c r="I62" s="2">
        <f>AVERAGEIF(A:A,A62,G:G)</f>
        <v>51.180000000000007</v>
      </c>
      <c r="J62" s="2">
        <f t="shared" ref="J62:J69" si="32">G62-I62</f>
        <v>20.349999999999994</v>
      </c>
      <c r="K62" s="2">
        <f t="shared" ref="K62:K69" si="33">90+J62</f>
        <v>110.35</v>
      </c>
      <c r="L62" s="2">
        <f t="shared" ref="L62:L69" si="34">EXP(0.06*K62)</f>
        <v>750.69541730656465</v>
      </c>
      <c r="M62" s="2">
        <f>SUMIF(A:A,A62,L:L)</f>
        <v>2206.7444794114049</v>
      </c>
      <c r="N62" s="3">
        <f t="shared" ref="N62:N69" si="35">L62/M62</f>
        <v>0.34018230216975293</v>
      </c>
      <c r="O62" s="6">
        <f t="shared" ref="O62:O69" si="36">1/N62</f>
        <v>2.9396003073110908</v>
      </c>
      <c r="P62" s="3">
        <f t="shared" ref="P62:P69" si="37">IF(O62&gt;21,"",N62)</f>
        <v>0.34018230216975293</v>
      </c>
      <c r="Q62" s="3">
        <f>IF(ISNUMBER(P62),SUMIF(A:A,A62,P:P),"")</f>
        <v>0.97198103347457421</v>
      </c>
      <c r="R62" s="3">
        <f t="shared" ref="R62:R69" si="38">IFERROR(P62*(1/Q62),"")</f>
        <v>0.34998862164387251</v>
      </c>
      <c r="S62" s="7">
        <f t="shared" ref="S62:S69" si="39">IFERROR(1/R62,"")</f>
        <v>2.8572357447024097</v>
      </c>
    </row>
    <row r="63" spans="1:19" x14ac:dyDescent="0.3">
      <c r="A63" s="1">
        <v>23</v>
      </c>
      <c r="B63" s="5">
        <v>0.72222222222222221</v>
      </c>
      <c r="C63" s="1" t="s">
        <v>19</v>
      </c>
      <c r="D63" s="1">
        <v>7</v>
      </c>
      <c r="E63" s="1">
        <v>8</v>
      </c>
      <c r="F63" s="1" t="s">
        <v>74</v>
      </c>
      <c r="G63" s="1">
        <v>58.54</v>
      </c>
      <c r="H63" s="1">
        <f>1+COUNTIFS(A:A,A63,G:G,"&gt;"&amp;G63)</f>
        <v>2</v>
      </c>
      <c r="I63" s="2">
        <f>AVERAGEIF(A:A,A63,G:G)</f>
        <v>51.180000000000007</v>
      </c>
      <c r="J63" s="2">
        <f t="shared" si="32"/>
        <v>7.3599999999999923</v>
      </c>
      <c r="K63" s="2">
        <f t="shared" si="33"/>
        <v>97.359999999999985</v>
      </c>
      <c r="L63" s="2">
        <f t="shared" si="34"/>
        <v>344.32982788236671</v>
      </c>
      <c r="M63" s="2">
        <f>SUMIF(A:A,A63,L:L)</f>
        <v>2206.7444794114049</v>
      </c>
      <c r="N63" s="3">
        <f t="shared" si="35"/>
        <v>0.1560352052967221</v>
      </c>
      <c r="O63" s="6">
        <f t="shared" si="36"/>
        <v>6.408810102171266</v>
      </c>
      <c r="P63" s="3">
        <f t="shared" si="37"/>
        <v>0.1560352052967221</v>
      </c>
      <c r="Q63" s="3">
        <f>IF(ISNUMBER(P63),SUMIF(A:A,A63,P:P),"")</f>
        <v>0.97198103347457421</v>
      </c>
      <c r="R63" s="3">
        <f t="shared" si="38"/>
        <v>0.16053317906722692</v>
      </c>
      <c r="S63" s="7">
        <f t="shared" si="39"/>
        <v>6.2292418664507183</v>
      </c>
    </row>
    <row r="64" spans="1:19" x14ac:dyDescent="0.3">
      <c r="A64" s="1">
        <v>23</v>
      </c>
      <c r="B64" s="5">
        <v>0.72222222222222221</v>
      </c>
      <c r="C64" s="1" t="s">
        <v>19</v>
      </c>
      <c r="D64" s="1">
        <v>7</v>
      </c>
      <c r="E64" s="1">
        <v>2</v>
      </c>
      <c r="F64" s="1" t="s">
        <v>69</v>
      </c>
      <c r="G64" s="1">
        <v>53.96</v>
      </c>
      <c r="H64" s="1">
        <f>1+COUNTIFS(A:A,A64,G:G,"&gt;"&amp;G64)</f>
        <v>3</v>
      </c>
      <c r="I64" s="2">
        <f>AVERAGEIF(A:A,A64,G:G)</f>
        <v>51.180000000000007</v>
      </c>
      <c r="J64" s="2">
        <f t="shared" si="32"/>
        <v>2.779999999999994</v>
      </c>
      <c r="K64" s="2">
        <f t="shared" si="33"/>
        <v>92.78</v>
      </c>
      <c r="L64" s="2">
        <f t="shared" si="34"/>
        <v>261.59565235320383</v>
      </c>
      <c r="M64" s="2">
        <f>SUMIF(A:A,A64,L:L)</f>
        <v>2206.7444794114049</v>
      </c>
      <c r="N64" s="3">
        <f t="shared" si="35"/>
        <v>0.11854369855407006</v>
      </c>
      <c r="O64" s="6">
        <f t="shared" si="36"/>
        <v>8.4357077786288297</v>
      </c>
      <c r="P64" s="3">
        <f t="shared" si="37"/>
        <v>0.11854369855407006</v>
      </c>
      <c r="Q64" s="3">
        <f>IF(ISNUMBER(P64),SUMIF(A:A,A64,P:P),"")</f>
        <v>0.97198103347457421</v>
      </c>
      <c r="R64" s="3">
        <f t="shared" si="38"/>
        <v>0.1219609174165753</v>
      </c>
      <c r="S64" s="7">
        <f t="shared" si="39"/>
        <v>8.199347964761154</v>
      </c>
    </row>
    <row r="65" spans="1:19" x14ac:dyDescent="0.3">
      <c r="A65" s="1">
        <v>23</v>
      </c>
      <c r="B65" s="5">
        <v>0.72222222222222221</v>
      </c>
      <c r="C65" s="1" t="s">
        <v>19</v>
      </c>
      <c r="D65" s="1">
        <v>7</v>
      </c>
      <c r="E65" s="1">
        <v>6</v>
      </c>
      <c r="F65" s="1" t="s">
        <v>72</v>
      </c>
      <c r="G65" s="1">
        <v>52.97</v>
      </c>
      <c r="H65" s="1">
        <f>1+COUNTIFS(A:A,A65,G:G,"&gt;"&amp;G65)</f>
        <v>4</v>
      </c>
      <c r="I65" s="2">
        <f>AVERAGEIF(A:A,A65,G:G)</f>
        <v>51.180000000000007</v>
      </c>
      <c r="J65" s="2">
        <f t="shared" si="32"/>
        <v>1.789999999999992</v>
      </c>
      <c r="K65" s="2">
        <f t="shared" si="33"/>
        <v>91.789999999999992</v>
      </c>
      <c r="L65" s="2">
        <f t="shared" si="34"/>
        <v>246.50936878453962</v>
      </c>
      <c r="M65" s="2">
        <f>SUMIF(A:A,A65,L:L)</f>
        <v>2206.7444794114049</v>
      </c>
      <c r="N65" s="3">
        <f t="shared" si="35"/>
        <v>0.11170725522797727</v>
      </c>
      <c r="O65" s="6">
        <f t="shared" si="36"/>
        <v>8.9519700216351605</v>
      </c>
      <c r="P65" s="3">
        <f t="shared" si="37"/>
        <v>0.11170725522797727</v>
      </c>
      <c r="Q65" s="3">
        <f>IF(ISNUMBER(P65),SUMIF(A:A,A65,P:P),"")</f>
        <v>0.97198103347457421</v>
      </c>
      <c r="R65" s="3">
        <f t="shared" si="38"/>
        <v>0.11492740226489141</v>
      </c>
      <c r="S65" s="7">
        <f t="shared" si="39"/>
        <v>8.7011450732623494</v>
      </c>
    </row>
    <row r="66" spans="1:19" x14ac:dyDescent="0.3">
      <c r="A66" s="1">
        <v>23</v>
      </c>
      <c r="B66" s="5">
        <v>0.72222222222222221</v>
      </c>
      <c r="C66" s="1" t="s">
        <v>19</v>
      </c>
      <c r="D66" s="1">
        <v>7</v>
      </c>
      <c r="E66" s="1">
        <v>4</v>
      </c>
      <c r="F66" s="1" t="s">
        <v>71</v>
      </c>
      <c r="G66" s="1">
        <v>51.54</v>
      </c>
      <c r="H66" s="1">
        <f>1+COUNTIFS(A:A,A66,G:G,"&gt;"&amp;G66)</f>
        <v>5</v>
      </c>
      <c r="I66" s="2">
        <f>AVERAGEIF(A:A,A66,G:G)</f>
        <v>51.180000000000007</v>
      </c>
      <c r="J66" s="2">
        <f t="shared" si="32"/>
        <v>0.35999999999999233</v>
      </c>
      <c r="K66" s="2">
        <f t="shared" si="33"/>
        <v>90.359999999999985</v>
      </c>
      <c r="L66" s="2">
        <f t="shared" si="34"/>
        <v>226.24081837757493</v>
      </c>
      <c r="M66" s="2">
        <f>SUMIF(A:A,A66,L:L)</f>
        <v>2206.7444794114049</v>
      </c>
      <c r="N66" s="3">
        <f t="shared" si="35"/>
        <v>0.10252243541940077</v>
      </c>
      <c r="O66" s="6">
        <f t="shared" si="36"/>
        <v>9.753962592764994</v>
      </c>
      <c r="P66" s="3">
        <f t="shared" si="37"/>
        <v>0.10252243541940077</v>
      </c>
      <c r="Q66" s="3">
        <f>IF(ISNUMBER(P66),SUMIF(A:A,A66,P:P),"")</f>
        <v>0.97198103347457421</v>
      </c>
      <c r="R66" s="3">
        <f t="shared" si="38"/>
        <v>0.10547781478092251</v>
      </c>
      <c r="S66" s="7">
        <f t="shared" si="39"/>
        <v>9.4806666413880549</v>
      </c>
    </row>
    <row r="67" spans="1:19" x14ac:dyDescent="0.3">
      <c r="A67" s="1">
        <v>23</v>
      </c>
      <c r="B67" s="5">
        <v>0.72222222222222221</v>
      </c>
      <c r="C67" s="1" t="s">
        <v>19</v>
      </c>
      <c r="D67" s="1">
        <v>7</v>
      </c>
      <c r="E67" s="1">
        <v>11</v>
      </c>
      <c r="F67" s="1" t="s">
        <v>76</v>
      </c>
      <c r="G67" s="1">
        <v>46.68</v>
      </c>
      <c r="H67" s="1">
        <f>1+COUNTIFS(A:A,A67,G:G,"&gt;"&amp;G67)</f>
        <v>6</v>
      </c>
      <c r="I67" s="2">
        <f>AVERAGEIF(A:A,A67,G:G)</f>
        <v>51.180000000000007</v>
      </c>
      <c r="J67" s="2">
        <f t="shared" si="32"/>
        <v>-4.5000000000000071</v>
      </c>
      <c r="K67" s="2">
        <f t="shared" si="33"/>
        <v>85.5</v>
      </c>
      <c r="L67" s="2">
        <f t="shared" si="34"/>
        <v>169.01711804488718</v>
      </c>
      <c r="M67" s="2">
        <f>SUMIF(A:A,A67,L:L)</f>
        <v>2206.7444794114049</v>
      </c>
      <c r="N67" s="3">
        <f t="shared" si="35"/>
        <v>7.6591159339829129E-2</v>
      </c>
      <c r="O67" s="6">
        <f t="shared" si="36"/>
        <v>13.056337162401164</v>
      </c>
      <c r="P67" s="3">
        <f t="shared" si="37"/>
        <v>7.6591159339829129E-2</v>
      </c>
      <c r="Q67" s="3">
        <f>IF(ISNUMBER(P67),SUMIF(A:A,A67,P:P),"")</f>
        <v>0.97198103347457421</v>
      </c>
      <c r="R67" s="3">
        <f t="shared" si="38"/>
        <v>7.8799026629188501E-2</v>
      </c>
      <c r="S67" s="7">
        <f t="shared" si="39"/>
        <v>12.690512088503171</v>
      </c>
    </row>
    <row r="68" spans="1:19" x14ac:dyDescent="0.3">
      <c r="A68" s="1">
        <v>23</v>
      </c>
      <c r="B68" s="5">
        <v>0.72222222222222221</v>
      </c>
      <c r="C68" s="1" t="s">
        <v>19</v>
      </c>
      <c r="D68" s="1">
        <v>7</v>
      </c>
      <c r="E68" s="1">
        <v>10</v>
      </c>
      <c r="F68" s="1" t="s">
        <v>75</v>
      </c>
      <c r="G68" s="1">
        <v>44.3</v>
      </c>
      <c r="H68" s="1">
        <f>1+COUNTIFS(A:A,A68,G:G,"&gt;"&amp;G68)</f>
        <v>7</v>
      </c>
      <c r="I68" s="2">
        <f>AVERAGEIF(A:A,A68,G:G)</f>
        <v>51.180000000000007</v>
      </c>
      <c r="J68" s="2">
        <f t="shared" si="32"/>
        <v>-6.8800000000000097</v>
      </c>
      <c r="K68" s="2">
        <f t="shared" si="33"/>
        <v>83.11999999999999</v>
      </c>
      <c r="L68" s="2">
        <f t="shared" si="34"/>
        <v>146.52557696347159</v>
      </c>
      <c r="M68" s="2">
        <f>SUMIF(A:A,A68,L:L)</f>
        <v>2206.7444794114049</v>
      </c>
      <c r="N68" s="3">
        <f t="shared" si="35"/>
        <v>6.639897746682194E-2</v>
      </c>
      <c r="O68" s="6">
        <f t="shared" si="36"/>
        <v>15.060472889054312</v>
      </c>
      <c r="P68" s="3">
        <f t="shared" si="37"/>
        <v>6.639897746682194E-2</v>
      </c>
      <c r="Q68" s="3">
        <f>IF(ISNUMBER(P68),SUMIF(A:A,A68,P:P),"")</f>
        <v>0.97198103347457421</v>
      </c>
      <c r="R68" s="3">
        <f t="shared" si="38"/>
        <v>6.8313038197322859E-2</v>
      </c>
      <c r="S68" s="7">
        <f t="shared" si="39"/>
        <v>14.638494003318817</v>
      </c>
    </row>
    <row r="69" spans="1:19" x14ac:dyDescent="0.3">
      <c r="A69" s="1">
        <v>23</v>
      </c>
      <c r="B69" s="5">
        <v>0.72222222222222221</v>
      </c>
      <c r="C69" s="1" t="s">
        <v>19</v>
      </c>
      <c r="D69" s="1">
        <v>7</v>
      </c>
      <c r="E69" s="1">
        <v>7</v>
      </c>
      <c r="F69" s="1" t="s">
        <v>73</v>
      </c>
      <c r="G69" s="1">
        <v>29.92</v>
      </c>
      <c r="H69" s="1">
        <f>1+COUNTIFS(A:A,A69,G:G,"&gt;"&amp;G69)</f>
        <v>8</v>
      </c>
      <c r="I69" s="2">
        <f>AVERAGEIF(A:A,A69,G:G)</f>
        <v>51.180000000000007</v>
      </c>
      <c r="J69" s="2">
        <f t="shared" si="32"/>
        <v>-21.260000000000005</v>
      </c>
      <c r="K69" s="2">
        <f t="shared" si="33"/>
        <v>68.739999999999995</v>
      </c>
      <c r="L69" s="2">
        <f t="shared" si="34"/>
        <v>61.830699698796401</v>
      </c>
      <c r="M69" s="2">
        <f>SUMIF(A:A,A69,L:L)</f>
        <v>2206.7444794114049</v>
      </c>
      <c r="N69" s="3">
        <f t="shared" si="35"/>
        <v>2.8018966525425831E-2</v>
      </c>
      <c r="O69" s="6">
        <f t="shared" si="36"/>
        <v>35.690110093552143</v>
      </c>
      <c r="P69" s="3" t="str">
        <f t="shared" si="37"/>
        <v/>
      </c>
      <c r="Q69" s="3" t="str">
        <f>IF(ISNUMBER(P69),SUMIF(A:A,A69,P:P),"")</f>
        <v/>
      </c>
      <c r="R69" s="3" t="str">
        <f t="shared" si="38"/>
        <v/>
      </c>
      <c r="S69" s="7" t="str">
        <f t="shared" si="39"/>
        <v/>
      </c>
    </row>
  </sheetData>
  <autoFilter ref="A7:S30" xr:uid="{00000000-0009-0000-0000-000000000000}"/>
  <sortState xmlns:xlrd2="http://schemas.microsoft.com/office/spreadsheetml/2017/richdata2" ref="A8:T69">
    <sortCondition ref="B8:B69"/>
    <sortCondition ref="H8:H6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2:G1048576 G7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1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9" fitToHeight="0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23112022 Balaklava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2022-11-22T22:26:58Z</cp:lastPrinted>
  <dcterms:created xsi:type="dcterms:W3CDTF">2016-03-11T05:58:01Z</dcterms:created>
  <dcterms:modified xsi:type="dcterms:W3CDTF">2022-11-22T22:27:05Z</dcterms:modified>
</cp:coreProperties>
</file>