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DFB0452A-C6F2-4291-8F0F-6905475F636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0609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06092022 - PREMIUM'!$A$7:$S$41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4" i="1" l="1"/>
  <c r="I74" i="1"/>
  <c r="J74" i="1" s="1"/>
  <c r="K74" i="1" s="1"/>
  <c r="L74" i="1" s="1"/>
  <c r="H79" i="1"/>
  <c r="I79" i="1"/>
  <c r="J79" i="1" s="1"/>
  <c r="K79" i="1" s="1"/>
  <c r="L79" i="1" s="1"/>
  <c r="H82" i="1"/>
  <c r="I82" i="1"/>
  <c r="J82" i="1" s="1"/>
  <c r="K82" i="1" s="1"/>
  <c r="L82" i="1" s="1"/>
  <c r="H84" i="1"/>
  <c r="I84" i="1"/>
  <c r="J84" i="1" s="1"/>
  <c r="K84" i="1" s="1"/>
  <c r="L84" i="1" s="1"/>
  <c r="H86" i="1"/>
  <c r="I86" i="1"/>
  <c r="J86" i="1" s="1"/>
  <c r="K86" i="1" s="1"/>
  <c r="L86" i="1" s="1"/>
  <c r="H80" i="1"/>
  <c r="I80" i="1"/>
  <c r="J80" i="1" s="1"/>
  <c r="K80" i="1" s="1"/>
  <c r="L80" i="1" s="1"/>
  <c r="H77" i="1"/>
  <c r="I77" i="1"/>
  <c r="J77" i="1" s="1"/>
  <c r="K77" i="1" s="1"/>
  <c r="L77" i="1" s="1"/>
  <c r="H85" i="1"/>
  <c r="I85" i="1"/>
  <c r="J85" i="1" s="1"/>
  <c r="K85" i="1" s="1"/>
  <c r="L85" i="1" s="1"/>
  <c r="H81" i="1"/>
  <c r="I81" i="1"/>
  <c r="J81" i="1" s="1"/>
  <c r="K81" i="1" s="1"/>
  <c r="L81" i="1" s="1"/>
  <c r="H78" i="1"/>
  <c r="I78" i="1"/>
  <c r="J78" i="1" s="1"/>
  <c r="K78" i="1" s="1"/>
  <c r="L78" i="1" s="1"/>
  <c r="H83" i="1"/>
  <c r="I83" i="1"/>
  <c r="J83" i="1" s="1"/>
  <c r="K83" i="1" s="1"/>
  <c r="L83" i="1" s="1"/>
  <c r="H65" i="1"/>
  <c r="I65" i="1"/>
  <c r="J65" i="1" s="1"/>
  <c r="K65" i="1" s="1"/>
  <c r="L65" i="1" s="1"/>
  <c r="H68" i="1"/>
  <c r="I68" i="1"/>
  <c r="J68" i="1" s="1"/>
  <c r="K68" i="1" s="1"/>
  <c r="L68" i="1" s="1"/>
  <c r="H73" i="1"/>
  <c r="I73" i="1"/>
  <c r="J73" i="1" s="1"/>
  <c r="K73" i="1" s="1"/>
  <c r="L73" i="1" s="1"/>
  <c r="H70" i="1"/>
  <c r="I70" i="1"/>
  <c r="J70" i="1" s="1"/>
  <c r="K70" i="1" s="1"/>
  <c r="L70" i="1" s="1"/>
  <c r="H69" i="1"/>
  <c r="I69" i="1"/>
  <c r="J69" i="1" s="1"/>
  <c r="K69" i="1" s="1"/>
  <c r="L69" i="1" s="1"/>
  <c r="H66" i="1"/>
  <c r="I66" i="1"/>
  <c r="J66" i="1" s="1"/>
  <c r="K66" i="1" s="1"/>
  <c r="L66" i="1" s="1"/>
  <c r="H67" i="1"/>
  <c r="I67" i="1"/>
  <c r="J67" i="1" s="1"/>
  <c r="K67" i="1" s="1"/>
  <c r="L67" i="1" s="1"/>
  <c r="H72" i="1"/>
  <c r="I72" i="1"/>
  <c r="J72" i="1" s="1"/>
  <c r="K72" i="1" s="1"/>
  <c r="L72" i="1" s="1"/>
  <c r="H71" i="1"/>
  <c r="I71" i="1"/>
  <c r="J71" i="1" s="1"/>
  <c r="K71" i="1" s="1"/>
  <c r="L71" i="1" s="1"/>
  <c r="H75" i="1"/>
  <c r="I75" i="1"/>
  <c r="J75" i="1" s="1"/>
  <c r="K75" i="1" s="1"/>
  <c r="L75" i="1" s="1"/>
  <c r="H54" i="1"/>
  <c r="I54" i="1"/>
  <c r="J54" i="1" s="1"/>
  <c r="K54" i="1" s="1"/>
  <c r="L54" i="1" s="1"/>
  <c r="H58" i="1"/>
  <c r="I58" i="1"/>
  <c r="J58" i="1" s="1"/>
  <c r="K58" i="1" s="1"/>
  <c r="L58" i="1" s="1"/>
  <c r="H60" i="1"/>
  <c r="I60" i="1"/>
  <c r="J60" i="1" s="1"/>
  <c r="K60" i="1" s="1"/>
  <c r="L60" i="1" s="1"/>
  <c r="H57" i="1"/>
  <c r="I57" i="1"/>
  <c r="J57" i="1" s="1"/>
  <c r="K57" i="1" s="1"/>
  <c r="L57" i="1" s="1"/>
  <c r="H63" i="1"/>
  <c r="I63" i="1"/>
  <c r="J63" i="1" s="1"/>
  <c r="K63" i="1" s="1"/>
  <c r="L63" i="1" s="1"/>
  <c r="H62" i="1"/>
  <c r="I62" i="1"/>
  <c r="J62" i="1" s="1"/>
  <c r="K62" i="1" s="1"/>
  <c r="L62" i="1" s="1"/>
  <c r="H59" i="1"/>
  <c r="I59" i="1"/>
  <c r="J59" i="1" s="1"/>
  <c r="K59" i="1" s="1"/>
  <c r="L59" i="1" s="1"/>
  <c r="H61" i="1"/>
  <c r="I61" i="1"/>
  <c r="J61" i="1" s="1"/>
  <c r="K61" i="1" s="1"/>
  <c r="L61" i="1" s="1"/>
  <c r="H56" i="1"/>
  <c r="I56" i="1"/>
  <c r="J56" i="1" s="1"/>
  <c r="K56" i="1" s="1"/>
  <c r="L56" i="1" s="1"/>
  <c r="H53" i="1"/>
  <c r="I53" i="1"/>
  <c r="J53" i="1" s="1"/>
  <c r="K53" i="1" s="1"/>
  <c r="L53" i="1" s="1"/>
  <c r="H55" i="1"/>
  <c r="I55" i="1"/>
  <c r="J55" i="1" s="1"/>
  <c r="K55" i="1" s="1"/>
  <c r="L55" i="1" s="1"/>
  <c r="H8" i="1"/>
  <c r="I8" i="1"/>
  <c r="J8" i="1" s="1"/>
  <c r="K8" i="1" s="1"/>
  <c r="L8" i="1" s="1"/>
  <c r="H12" i="1"/>
  <c r="I12" i="1"/>
  <c r="J12" i="1" s="1"/>
  <c r="K12" i="1" s="1"/>
  <c r="L12" i="1" s="1"/>
  <c r="H9" i="1"/>
  <c r="I9" i="1"/>
  <c r="J9" i="1" s="1"/>
  <c r="K9" i="1" s="1"/>
  <c r="L9" i="1" s="1"/>
  <c r="H10" i="1"/>
  <c r="I10" i="1"/>
  <c r="J10" i="1" s="1"/>
  <c r="K10" i="1" s="1"/>
  <c r="L10" i="1" s="1"/>
  <c r="H14" i="1"/>
  <c r="I14" i="1"/>
  <c r="J14" i="1" s="1"/>
  <c r="K14" i="1" s="1"/>
  <c r="L14" i="1" s="1"/>
  <c r="H11" i="1"/>
  <c r="I11" i="1"/>
  <c r="J11" i="1" s="1"/>
  <c r="K11" i="1" s="1"/>
  <c r="L11" i="1" s="1"/>
  <c r="H13" i="1"/>
  <c r="I13" i="1"/>
  <c r="J13" i="1" s="1"/>
  <c r="K13" i="1" s="1"/>
  <c r="L13" i="1" s="1"/>
  <c r="H21" i="1"/>
  <c r="I21" i="1"/>
  <c r="J21" i="1" s="1"/>
  <c r="K21" i="1" s="1"/>
  <c r="L21" i="1" s="1"/>
  <c r="H16" i="1"/>
  <c r="I16" i="1"/>
  <c r="J16" i="1" s="1"/>
  <c r="K16" i="1" s="1"/>
  <c r="L16" i="1" s="1"/>
  <c r="H19" i="1"/>
  <c r="I19" i="1"/>
  <c r="J19" i="1" s="1"/>
  <c r="K19" i="1" s="1"/>
  <c r="L19" i="1" s="1"/>
  <c r="H17" i="1"/>
  <c r="I17" i="1"/>
  <c r="J17" i="1" s="1"/>
  <c r="K17" i="1" s="1"/>
  <c r="L17" i="1" s="1"/>
  <c r="H24" i="1"/>
  <c r="I24" i="1"/>
  <c r="J24" i="1" s="1"/>
  <c r="K24" i="1" s="1"/>
  <c r="L24" i="1" s="1"/>
  <c r="H20" i="1"/>
  <c r="I20" i="1"/>
  <c r="J20" i="1" s="1"/>
  <c r="K20" i="1" s="1"/>
  <c r="L20" i="1" s="1"/>
  <c r="H22" i="1"/>
  <c r="I22" i="1"/>
  <c r="J22" i="1" s="1"/>
  <c r="K22" i="1" s="1"/>
  <c r="L22" i="1" s="1"/>
  <c r="H18" i="1"/>
  <c r="I18" i="1"/>
  <c r="J18" i="1" s="1"/>
  <c r="K18" i="1" s="1"/>
  <c r="L18" i="1" s="1"/>
  <c r="H25" i="1"/>
  <c r="I25" i="1"/>
  <c r="J25" i="1" s="1"/>
  <c r="K25" i="1" s="1"/>
  <c r="L25" i="1" s="1"/>
  <c r="H23" i="1"/>
  <c r="I23" i="1"/>
  <c r="J23" i="1" s="1"/>
  <c r="K23" i="1" s="1"/>
  <c r="L23" i="1" s="1"/>
  <c r="H28" i="1"/>
  <c r="I28" i="1"/>
  <c r="J28" i="1" s="1"/>
  <c r="K28" i="1" s="1"/>
  <c r="L28" i="1" s="1"/>
  <c r="H31" i="1"/>
  <c r="I31" i="1"/>
  <c r="J31" i="1" s="1"/>
  <c r="K31" i="1" s="1"/>
  <c r="L31" i="1" s="1"/>
  <c r="H32" i="1"/>
  <c r="I32" i="1"/>
  <c r="J32" i="1" s="1"/>
  <c r="K32" i="1" s="1"/>
  <c r="L32" i="1" s="1"/>
  <c r="H34" i="1"/>
  <c r="I34" i="1"/>
  <c r="J34" i="1" s="1"/>
  <c r="K34" i="1" s="1"/>
  <c r="L34" i="1" s="1"/>
  <c r="H29" i="1"/>
  <c r="I29" i="1"/>
  <c r="J29" i="1" s="1"/>
  <c r="K29" i="1" s="1"/>
  <c r="L29" i="1" s="1"/>
  <c r="H33" i="1"/>
  <c r="I33" i="1"/>
  <c r="J33" i="1" s="1"/>
  <c r="K33" i="1" s="1"/>
  <c r="L33" i="1" s="1"/>
  <c r="H27" i="1"/>
  <c r="I27" i="1"/>
  <c r="J27" i="1" s="1"/>
  <c r="K27" i="1" s="1"/>
  <c r="L27" i="1" s="1"/>
  <c r="H30" i="1"/>
  <c r="I30" i="1"/>
  <c r="J30" i="1" s="1"/>
  <c r="K30" i="1" s="1"/>
  <c r="L30" i="1" s="1"/>
  <c r="H36" i="1"/>
  <c r="I36" i="1"/>
  <c r="J36" i="1" s="1"/>
  <c r="K36" i="1" s="1"/>
  <c r="L36" i="1" s="1"/>
  <c r="H38" i="1"/>
  <c r="I38" i="1"/>
  <c r="J38" i="1" s="1"/>
  <c r="K38" i="1" s="1"/>
  <c r="L38" i="1" s="1"/>
  <c r="H37" i="1"/>
  <c r="I37" i="1"/>
  <c r="J37" i="1" s="1"/>
  <c r="K37" i="1" s="1"/>
  <c r="L37" i="1" s="1"/>
  <c r="H41" i="1"/>
  <c r="I41" i="1"/>
  <c r="J41" i="1" s="1"/>
  <c r="K41" i="1" s="1"/>
  <c r="L41" i="1" s="1"/>
  <c r="H39" i="1"/>
  <c r="I39" i="1"/>
  <c r="J39" i="1" s="1"/>
  <c r="K39" i="1" s="1"/>
  <c r="L39" i="1" s="1"/>
  <c r="H40" i="1"/>
  <c r="I40" i="1"/>
  <c r="J40" i="1" s="1"/>
  <c r="K40" i="1" s="1"/>
  <c r="L40" i="1" s="1"/>
  <c r="H43" i="1"/>
  <c r="I43" i="1"/>
  <c r="J43" i="1" s="1"/>
  <c r="K43" i="1" s="1"/>
  <c r="L43" i="1" s="1"/>
  <c r="H44" i="1"/>
  <c r="I44" i="1"/>
  <c r="J44" i="1" s="1"/>
  <c r="K44" i="1" s="1"/>
  <c r="L44" i="1" s="1"/>
  <c r="H45" i="1"/>
  <c r="I45" i="1"/>
  <c r="J45" i="1" s="1"/>
  <c r="K45" i="1" s="1"/>
  <c r="L45" i="1" s="1"/>
  <c r="H48" i="1"/>
  <c r="I48" i="1"/>
  <c r="J48" i="1" s="1"/>
  <c r="K48" i="1" s="1"/>
  <c r="L48" i="1" s="1"/>
  <c r="H47" i="1"/>
  <c r="I47" i="1"/>
  <c r="J47" i="1" s="1"/>
  <c r="K47" i="1" s="1"/>
  <c r="L47" i="1" s="1"/>
  <c r="H50" i="1"/>
  <c r="I50" i="1"/>
  <c r="J50" i="1" s="1"/>
  <c r="K50" i="1" s="1"/>
  <c r="L50" i="1" s="1"/>
  <c r="H51" i="1"/>
  <c r="I51" i="1"/>
  <c r="J51" i="1" s="1"/>
  <c r="K51" i="1" s="1"/>
  <c r="L51" i="1" s="1"/>
  <c r="H46" i="1"/>
  <c r="I46" i="1"/>
  <c r="J46" i="1" s="1"/>
  <c r="K46" i="1" s="1"/>
  <c r="L46" i="1" s="1"/>
  <c r="H49" i="1"/>
  <c r="I49" i="1"/>
  <c r="J49" i="1" s="1"/>
  <c r="K49" i="1" s="1"/>
  <c r="L49" i="1" s="1"/>
  <c r="M85" i="1" l="1"/>
  <c r="N85" i="1" s="1"/>
  <c r="O85" i="1" s="1"/>
  <c r="P85" i="1" s="1"/>
  <c r="M80" i="1"/>
  <c r="N80" i="1" s="1"/>
  <c r="O80" i="1" s="1"/>
  <c r="P80" i="1" s="1"/>
  <c r="M83" i="1"/>
  <c r="N83" i="1" s="1"/>
  <c r="O83" i="1" s="1"/>
  <c r="P83" i="1" s="1"/>
  <c r="M84" i="1"/>
  <c r="N84" i="1" s="1"/>
  <c r="O84" i="1" s="1"/>
  <c r="P84" i="1" s="1"/>
  <c r="M81" i="1"/>
  <c r="N81" i="1" s="1"/>
  <c r="O81" i="1" s="1"/>
  <c r="P81" i="1" s="1"/>
  <c r="M77" i="1"/>
  <c r="N77" i="1" s="1"/>
  <c r="O77" i="1" s="1"/>
  <c r="P77" i="1" s="1"/>
  <c r="M79" i="1"/>
  <c r="N79" i="1" s="1"/>
  <c r="O79" i="1" s="1"/>
  <c r="P79" i="1" s="1"/>
  <c r="M86" i="1"/>
  <c r="N86" i="1" s="1"/>
  <c r="O86" i="1" s="1"/>
  <c r="P86" i="1" s="1"/>
  <c r="M82" i="1"/>
  <c r="N82" i="1" s="1"/>
  <c r="O82" i="1" s="1"/>
  <c r="P82" i="1" s="1"/>
  <c r="M78" i="1"/>
  <c r="N78" i="1" s="1"/>
  <c r="O78" i="1" s="1"/>
  <c r="P78" i="1" s="1"/>
  <c r="M74" i="1"/>
  <c r="N74" i="1" s="1"/>
  <c r="O74" i="1" s="1"/>
  <c r="P74" i="1" s="1"/>
  <c r="M71" i="1"/>
  <c r="N71" i="1" s="1"/>
  <c r="O71" i="1" s="1"/>
  <c r="P71" i="1" s="1"/>
  <c r="M67" i="1"/>
  <c r="N67" i="1" s="1"/>
  <c r="O67" i="1" s="1"/>
  <c r="P67" i="1" s="1"/>
  <c r="M72" i="1"/>
  <c r="N72" i="1" s="1"/>
  <c r="O72" i="1" s="1"/>
  <c r="P72" i="1" s="1"/>
  <c r="M75" i="1"/>
  <c r="N75" i="1" s="1"/>
  <c r="O75" i="1" s="1"/>
  <c r="P75" i="1" s="1"/>
  <c r="M68" i="1"/>
  <c r="N68" i="1" s="1"/>
  <c r="O68" i="1" s="1"/>
  <c r="P68" i="1" s="1"/>
  <c r="M70" i="1"/>
  <c r="N70" i="1" s="1"/>
  <c r="O70" i="1" s="1"/>
  <c r="P70" i="1" s="1"/>
  <c r="M73" i="1"/>
  <c r="N73" i="1" s="1"/>
  <c r="O73" i="1" s="1"/>
  <c r="P73" i="1" s="1"/>
  <c r="M69" i="1"/>
  <c r="N69" i="1" s="1"/>
  <c r="O69" i="1" s="1"/>
  <c r="P69" i="1" s="1"/>
  <c r="M65" i="1"/>
  <c r="N65" i="1" s="1"/>
  <c r="O65" i="1" s="1"/>
  <c r="P65" i="1" s="1"/>
  <c r="M66" i="1"/>
  <c r="N66" i="1" s="1"/>
  <c r="O66" i="1" s="1"/>
  <c r="P66" i="1" s="1"/>
  <c r="M57" i="1"/>
  <c r="N57" i="1" s="1"/>
  <c r="O57" i="1" s="1"/>
  <c r="P57" i="1" s="1"/>
  <c r="M59" i="1"/>
  <c r="N59" i="1" s="1"/>
  <c r="O59" i="1" s="1"/>
  <c r="P59" i="1" s="1"/>
  <c r="M58" i="1"/>
  <c r="N58" i="1" s="1"/>
  <c r="O58" i="1" s="1"/>
  <c r="P58" i="1" s="1"/>
  <c r="M63" i="1"/>
  <c r="N63" i="1" s="1"/>
  <c r="O63" i="1" s="1"/>
  <c r="P63" i="1" s="1"/>
  <c r="M60" i="1"/>
  <c r="N60" i="1" s="1"/>
  <c r="O60" i="1" s="1"/>
  <c r="P60" i="1" s="1"/>
  <c r="M62" i="1"/>
  <c r="N62" i="1" s="1"/>
  <c r="O62" i="1" s="1"/>
  <c r="P62" i="1" s="1"/>
  <c r="M61" i="1"/>
  <c r="N61" i="1" s="1"/>
  <c r="O61" i="1" s="1"/>
  <c r="P61" i="1" s="1"/>
  <c r="M54" i="1"/>
  <c r="N54" i="1" s="1"/>
  <c r="O54" i="1" s="1"/>
  <c r="P54" i="1" s="1"/>
  <c r="M53" i="1"/>
  <c r="N53" i="1" s="1"/>
  <c r="O53" i="1" s="1"/>
  <c r="P53" i="1" s="1"/>
  <c r="M55" i="1"/>
  <c r="N55" i="1" s="1"/>
  <c r="O55" i="1" s="1"/>
  <c r="P55" i="1" s="1"/>
  <c r="M56" i="1"/>
  <c r="N56" i="1" s="1"/>
  <c r="O56" i="1" s="1"/>
  <c r="P56" i="1" s="1"/>
  <c r="M36" i="1"/>
  <c r="N36" i="1" s="1"/>
  <c r="O36" i="1" s="1"/>
  <c r="P36" i="1" s="1"/>
  <c r="M49" i="1"/>
  <c r="N49" i="1" s="1"/>
  <c r="O49" i="1" s="1"/>
  <c r="P49" i="1" s="1"/>
  <c r="M22" i="1"/>
  <c r="N22" i="1" s="1"/>
  <c r="O22" i="1" s="1"/>
  <c r="P22" i="1" s="1"/>
  <c r="M19" i="1"/>
  <c r="N19" i="1" s="1"/>
  <c r="O19" i="1" s="1"/>
  <c r="P19" i="1" s="1"/>
  <c r="M20" i="1"/>
  <c r="N20" i="1" s="1"/>
  <c r="O20" i="1" s="1"/>
  <c r="P20" i="1" s="1"/>
  <c r="M24" i="1"/>
  <c r="N24" i="1" s="1"/>
  <c r="O24" i="1" s="1"/>
  <c r="P24" i="1" s="1"/>
  <c r="M18" i="1"/>
  <c r="N18" i="1" s="1"/>
  <c r="O18" i="1" s="1"/>
  <c r="P18" i="1" s="1"/>
  <c r="M33" i="1"/>
  <c r="N33" i="1" s="1"/>
  <c r="O33" i="1" s="1"/>
  <c r="P33" i="1" s="1"/>
  <c r="M32" i="1"/>
  <c r="N32" i="1" s="1"/>
  <c r="O32" i="1" s="1"/>
  <c r="P32" i="1" s="1"/>
  <c r="M29" i="1"/>
  <c r="N29" i="1" s="1"/>
  <c r="O29" i="1" s="1"/>
  <c r="P29" i="1" s="1"/>
  <c r="M30" i="1"/>
  <c r="N30" i="1" s="1"/>
  <c r="O30" i="1" s="1"/>
  <c r="P30" i="1" s="1"/>
  <c r="M38" i="1"/>
  <c r="N38" i="1" s="1"/>
  <c r="O38" i="1" s="1"/>
  <c r="P38" i="1" s="1"/>
  <c r="M27" i="1"/>
  <c r="N27" i="1" s="1"/>
  <c r="O27" i="1" s="1"/>
  <c r="P27" i="1" s="1"/>
  <c r="M46" i="1"/>
  <c r="N46" i="1" s="1"/>
  <c r="O46" i="1" s="1"/>
  <c r="P46" i="1" s="1"/>
  <c r="M16" i="1"/>
  <c r="N16" i="1" s="1"/>
  <c r="O16" i="1" s="1"/>
  <c r="P16" i="1" s="1"/>
  <c r="M21" i="1"/>
  <c r="N21" i="1" s="1"/>
  <c r="O21" i="1" s="1"/>
  <c r="P21" i="1" s="1"/>
  <c r="M9" i="1"/>
  <c r="N9" i="1" s="1"/>
  <c r="O9" i="1" s="1"/>
  <c r="P9" i="1" s="1"/>
  <c r="M11" i="1"/>
  <c r="N11" i="1" s="1"/>
  <c r="O11" i="1" s="1"/>
  <c r="P11" i="1" s="1"/>
  <c r="M12" i="1"/>
  <c r="N12" i="1" s="1"/>
  <c r="O12" i="1" s="1"/>
  <c r="P12" i="1" s="1"/>
  <c r="M14" i="1"/>
  <c r="N14" i="1" s="1"/>
  <c r="O14" i="1" s="1"/>
  <c r="P14" i="1" s="1"/>
  <c r="M13" i="1"/>
  <c r="N13" i="1" s="1"/>
  <c r="O13" i="1" s="1"/>
  <c r="P13" i="1" s="1"/>
  <c r="M10" i="1"/>
  <c r="N10" i="1" s="1"/>
  <c r="O10" i="1" s="1"/>
  <c r="P10" i="1" s="1"/>
  <c r="M41" i="1"/>
  <c r="N41" i="1" s="1"/>
  <c r="O41" i="1" s="1"/>
  <c r="P41" i="1" s="1"/>
  <c r="M37" i="1"/>
  <c r="N37" i="1" s="1"/>
  <c r="O37" i="1" s="1"/>
  <c r="P37" i="1" s="1"/>
  <c r="M40" i="1"/>
  <c r="N40" i="1" s="1"/>
  <c r="O40" i="1" s="1"/>
  <c r="P40" i="1" s="1"/>
  <c r="M39" i="1"/>
  <c r="N39" i="1" s="1"/>
  <c r="O39" i="1" s="1"/>
  <c r="P39" i="1" s="1"/>
  <c r="M17" i="1"/>
  <c r="N17" i="1" s="1"/>
  <c r="O17" i="1" s="1"/>
  <c r="P17" i="1" s="1"/>
  <c r="M23" i="1"/>
  <c r="N23" i="1" s="1"/>
  <c r="O23" i="1" s="1"/>
  <c r="P23" i="1" s="1"/>
  <c r="M25" i="1"/>
  <c r="N25" i="1" s="1"/>
  <c r="O25" i="1" s="1"/>
  <c r="P25" i="1" s="1"/>
  <c r="M31" i="1"/>
  <c r="N31" i="1" s="1"/>
  <c r="O31" i="1" s="1"/>
  <c r="P31" i="1" s="1"/>
  <c r="M28" i="1"/>
  <c r="N28" i="1" s="1"/>
  <c r="O28" i="1" s="1"/>
  <c r="P28" i="1" s="1"/>
  <c r="M44" i="1"/>
  <c r="N44" i="1" s="1"/>
  <c r="O44" i="1" s="1"/>
  <c r="P44" i="1" s="1"/>
  <c r="M47" i="1"/>
  <c r="N47" i="1" s="1"/>
  <c r="O47" i="1" s="1"/>
  <c r="P47" i="1" s="1"/>
  <c r="M51" i="1"/>
  <c r="N51" i="1" s="1"/>
  <c r="O51" i="1" s="1"/>
  <c r="P51" i="1" s="1"/>
  <c r="M43" i="1"/>
  <c r="N43" i="1" s="1"/>
  <c r="O43" i="1" s="1"/>
  <c r="P43" i="1" s="1"/>
  <c r="M48" i="1"/>
  <c r="N48" i="1" s="1"/>
  <c r="O48" i="1" s="1"/>
  <c r="P48" i="1" s="1"/>
  <c r="M45" i="1"/>
  <c r="N45" i="1" s="1"/>
  <c r="O45" i="1" s="1"/>
  <c r="P45" i="1" s="1"/>
  <c r="M50" i="1"/>
  <c r="N50" i="1" s="1"/>
  <c r="O50" i="1" s="1"/>
  <c r="P50" i="1" s="1"/>
  <c r="M34" i="1"/>
  <c r="N34" i="1" s="1"/>
  <c r="O34" i="1" s="1"/>
  <c r="P34" i="1" s="1"/>
  <c r="M8" i="1"/>
  <c r="N8" i="1" s="1"/>
  <c r="O8" i="1" s="1"/>
  <c r="P8" i="1" s="1"/>
  <c r="Q77" i="1" l="1"/>
  <c r="R77" i="1" s="1"/>
  <c r="S77" i="1" s="1"/>
  <c r="Q84" i="1"/>
  <c r="R84" i="1" s="1"/>
  <c r="S84" i="1" s="1"/>
  <c r="Q80" i="1"/>
  <c r="R80" i="1" s="1"/>
  <c r="S80" i="1" s="1"/>
  <c r="Q74" i="1"/>
  <c r="R74" i="1" s="1"/>
  <c r="S74" i="1" s="1"/>
  <c r="Q83" i="1"/>
  <c r="R83" i="1" s="1"/>
  <c r="S83" i="1" s="1"/>
  <c r="Q78" i="1"/>
  <c r="R78" i="1" s="1"/>
  <c r="S78" i="1" s="1"/>
  <c r="Q85" i="1"/>
  <c r="R85" i="1" s="1"/>
  <c r="S85" i="1" s="1"/>
  <c r="Q81" i="1"/>
  <c r="R81" i="1" s="1"/>
  <c r="S81" i="1" s="1"/>
  <c r="Q86" i="1"/>
  <c r="R86" i="1" s="1"/>
  <c r="S86" i="1" s="1"/>
  <c r="Q82" i="1"/>
  <c r="R82" i="1" s="1"/>
  <c r="S82" i="1" s="1"/>
  <c r="Q79" i="1"/>
  <c r="R79" i="1" s="1"/>
  <c r="S79" i="1" s="1"/>
  <c r="Q66" i="1"/>
  <c r="R66" i="1" s="1"/>
  <c r="S66" i="1" s="1"/>
  <c r="Q75" i="1"/>
  <c r="R75" i="1" s="1"/>
  <c r="S75" i="1" s="1"/>
  <c r="Q69" i="1"/>
  <c r="R69" i="1" s="1"/>
  <c r="S69" i="1" s="1"/>
  <c r="Q73" i="1"/>
  <c r="R73" i="1" s="1"/>
  <c r="S73" i="1" s="1"/>
  <c r="Q65" i="1"/>
  <c r="R65" i="1" s="1"/>
  <c r="S65" i="1" s="1"/>
  <c r="Q67" i="1"/>
  <c r="R67" i="1" s="1"/>
  <c r="S67" i="1" s="1"/>
  <c r="Q70" i="1"/>
  <c r="R70" i="1" s="1"/>
  <c r="S70" i="1" s="1"/>
  <c r="Q72" i="1"/>
  <c r="R72" i="1" s="1"/>
  <c r="S72" i="1" s="1"/>
  <c r="Q68" i="1"/>
  <c r="R68" i="1" s="1"/>
  <c r="S68" i="1" s="1"/>
  <c r="Q71" i="1"/>
  <c r="R71" i="1" s="1"/>
  <c r="S71" i="1" s="1"/>
  <c r="Q59" i="1"/>
  <c r="R59" i="1" s="1"/>
  <c r="S59" i="1" s="1"/>
  <c r="Q57" i="1"/>
  <c r="R57" i="1" s="1"/>
  <c r="S57" i="1" s="1"/>
  <c r="Q61" i="1"/>
  <c r="R61" i="1" s="1"/>
  <c r="S61" i="1" s="1"/>
  <c r="Q62" i="1"/>
  <c r="R62" i="1" s="1"/>
  <c r="S62" i="1" s="1"/>
  <c r="Q63" i="1"/>
  <c r="R63" i="1" s="1"/>
  <c r="S63" i="1" s="1"/>
  <c r="Q58" i="1"/>
  <c r="R58" i="1" s="1"/>
  <c r="S58" i="1" s="1"/>
  <c r="Q54" i="1"/>
  <c r="R54" i="1" s="1"/>
  <c r="S54" i="1" s="1"/>
  <c r="Q60" i="1"/>
  <c r="R60" i="1" s="1"/>
  <c r="S60" i="1" s="1"/>
  <c r="Q53" i="1"/>
  <c r="R53" i="1" s="1"/>
  <c r="S53" i="1" s="1"/>
  <c r="Q55" i="1"/>
  <c r="R55" i="1" s="1"/>
  <c r="S55" i="1" s="1"/>
  <c r="Q56" i="1"/>
  <c r="R56" i="1" s="1"/>
  <c r="S56" i="1" s="1"/>
  <c r="Q19" i="1"/>
  <c r="R19" i="1" s="1"/>
  <c r="S19" i="1" s="1"/>
  <c r="Q29" i="1"/>
  <c r="R29" i="1" s="1"/>
  <c r="S29" i="1" s="1"/>
  <c r="Q49" i="1"/>
  <c r="R49" i="1" s="1"/>
  <c r="S49" i="1" s="1"/>
  <c r="Q45" i="1"/>
  <c r="R45" i="1" s="1"/>
  <c r="S45" i="1" s="1"/>
  <c r="Q17" i="1"/>
  <c r="R17" i="1" s="1"/>
  <c r="S17" i="1" s="1"/>
  <c r="Q14" i="1"/>
  <c r="R14" i="1" s="1"/>
  <c r="S14" i="1" s="1"/>
  <c r="Q33" i="1"/>
  <c r="R33" i="1" s="1"/>
  <c r="S33" i="1" s="1"/>
  <c r="Q31" i="1"/>
  <c r="R31" i="1" s="1"/>
  <c r="S31" i="1" s="1"/>
  <c r="Q48" i="1"/>
  <c r="R48" i="1" s="1"/>
  <c r="S48" i="1" s="1"/>
  <c r="Q32" i="1"/>
  <c r="R32" i="1" s="1"/>
  <c r="S32" i="1" s="1"/>
  <c r="Q43" i="1"/>
  <c r="R43" i="1" s="1"/>
  <c r="S43" i="1" s="1"/>
  <c r="Q38" i="1"/>
  <c r="R38" i="1" s="1"/>
  <c r="S38" i="1" s="1"/>
  <c r="Q37" i="1"/>
  <c r="R37" i="1" s="1"/>
  <c r="S37" i="1" s="1"/>
  <c r="Q22" i="1"/>
  <c r="R22" i="1" s="1"/>
  <c r="S22" i="1" s="1"/>
  <c r="Q21" i="1"/>
  <c r="R21" i="1" s="1"/>
  <c r="S21" i="1" s="1"/>
  <c r="Q30" i="1"/>
  <c r="R30" i="1" s="1"/>
  <c r="S30" i="1" s="1"/>
  <c r="Q16" i="1"/>
  <c r="R16" i="1" s="1"/>
  <c r="S16" i="1" s="1"/>
  <c r="Q28" i="1"/>
  <c r="R28" i="1" s="1"/>
  <c r="S28" i="1" s="1"/>
  <c r="Q47" i="1"/>
  <c r="R47" i="1" s="1"/>
  <c r="S47" i="1" s="1"/>
  <c r="Q41" i="1"/>
  <c r="R41" i="1" s="1"/>
  <c r="S41" i="1" s="1"/>
  <c r="Q12" i="1"/>
  <c r="R12" i="1" s="1"/>
  <c r="S12" i="1" s="1"/>
  <c r="Q10" i="1"/>
  <c r="R10" i="1" s="1"/>
  <c r="S10" i="1" s="1"/>
  <c r="Q51" i="1"/>
  <c r="R51" i="1" s="1"/>
  <c r="S51" i="1" s="1"/>
  <c r="Q8" i="1"/>
  <c r="R8" i="1" s="1"/>
  <c r="S8" i="1" s="1"/>
  <c r="Q11" i="1"/>
  <c r="R11" i="1" s="1"/>
  <c r="S11" i="1" s="1"/>
  <c r="Q13" i="1"/>
  <c r="R13" i="1" s="1"/>
  <c r="S13" i="1" s="1"/>
  <c r="Q18" i="1"/>
  <c r="R18" i="1" s="1"/>
  <c r="S18" i="1" s="1"/>
  <c r="Q39" i="1"/>
  <c r="R39" i="1" s="1"/>
  <c r="S39" i="1" s="1"/>
  <c r="Q9" i="1"/>
  <c r="R9" i="1" s="1"/>
  <c r="S9" i="1" s="1"/>
  <c r="Q36" i="1"/>
  <c r="R36" i="1" s="1"/>
  <c r="S36" i="1" s="1"/>
  <c r="Q23" i="1"/>
  <c r="R23" i="1" s="1"/>
  <c r="S23" i="1" s="1"/>
  <c r="Q40" i="1"/>
  <c r="R40" i="1" s="1"/>
  <c r="S40" i="1" s="1"/>
  <c r="Q46" i="1"/>
  <c r="R46" i="1" s="1"/>
  <c r="S46" i="1" s="1"/>
  <c r="Q44" i="1"/>
  <c r="R44" i="1" s="1"/>
  <c r="S44" i="1" s="1"/>
  <c r="Q20" i="1"/>
  <c r="R20" i="1" s="1"/>
  <c r="S20" i="1" s="1"/>
  <c r="Q27" i="1"/>
  <c r="R27" i="1" s="1"/>
  <c r="S27" i="1" s="1"/>
  <c r="Q50" i="1"/>
  <c r="R50" i="1" s="1"/>
  <c r="S50" i="1" s="1"/>
  <c r="Q24" i="1"/>
  <c r="R24" i="1" s="1"/>
  <c r="S24" i="1" s="1"/>
  <c r="Q34" i="1"/>
  <c r="R34" i="1" s="1"/>
  <c r="S34" i="1" s="1"/>
  <c r="Q25" i="1"/>
  <c r="R25" i="1" s="1"/>
  <c r="S25" i="1" s="1"/>
</calcChain>
</file>

<file path=xl/sharedStrings.xml><?xml version="1.0" encoding="utf-8"?>
<sst xmlns="http://schemas.openxmlformats.org/spreadsheetml/2006/main" count="163" uniqueCount="92">
  <si>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</si>
  <si>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</si>
  <si>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</si>
  <si>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</si>
  <si>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</si>
  <si>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</si>
  <si>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</si>
  <si>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</si>
  <si>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</si>
  <si>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</si>
  <si>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</si>
  <si>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</si>
  <si>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</si>
  <si>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</si>
  <si>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</si>
  <si>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</si>
  <si>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</si>
  <si>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</si>
  <si>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</si>
  <si>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Mackay</t>
  </si>
  <si>
    <t xml:space="preserve">Arctic Wolf         </t>
  </si>
  <si>
    <t xml:space="preserve">Corporal            </t>
  </si>
  <si>
    <t xml:space="preserve">Ghosted             </t>
  </si>
  <si>
    <t xml:space="preserve">Mishani Tulip       </t>
  </si>
  <si>
    <t xml:space="preserve">Hunua Hank          </t>
  </si>
  <si>
    <t xml:space="preserve">Opinions            </t>
  </si>
  <si>
    <t xml:space="preserve">Lucky For Some      </t>
  </si>
  <si>
    <t xml:space="preserve">Owned Up            </t>
  </si>
  <si>
    <t xml:space="preserve">Jeitoso             </t>
  </si>
  <si>
    <t xml:space="preserve">Denims              </t>
  </si>
  <si>
    <t xml:space="preserve">Emerald Princess    </t>
  </si>
  <si>
    <t xml:space="preserve">Imara               </t>
  </si>
  <si>
    <t xml:space="preserve">Arenpal             </t>
  </si>
  <si>
    <t xml:space="preserve">Ixelles             </t>
  </si>
  <si>
    <t xml:space="preserve">Pangu Dynasty       </t>
  </si>
  <si>
    <t xml:space="preserve">Whobethatnow        </t>
  </si>
  <si>
    <t xml:space="preserve">Queen Lilibet       </t>
  </si>
  <si>
    <t xml:space="preserve">Blackshaw           </t>
  </si>
  <si>
    <t xml:space="preserve">Stronach            </t>
  </si>
  <si>
    <t xml:space="preserve">Seclusion           </t>
  </si>
  <si>
    <t xml:space="preserve">Money Travels       </t>
  </si>
  <si>
    <t xml:space="preserve">Getout Of My Neigh  </t>
  </si>
  <si>
    <t xml:space="preserve">Norwegian Wood      </t>
  </si>
  <si>
    <t xml:space="preserve">Midnight Boom       </t>
  </si>
  <si>
    <t xml:space="preserve">Wren Plucked        </t>
  </si>
  <si>
    <t xml:space="preserve">Ninetynine Not Out  </t>
  </si>
  <si>
    <t xml:space="preserve">Deep Breath         </t>
  </si>
  <si>
    <t xml:space="preserve">Schappose           </t>
  </si>
  <si>
    <t xml:space="preserve">Quidni              </t>
  </si>
  <si>
    <t xml:space="preserve">Masons Chance       </t>
  </si>
  <si>
    <t xml:space="preserve">Elle A Walking      </t>
  </si>
  <si>
    <t xml:space="preserve">Rock N Sol          </t>
  </si>
  <si>
    <t xml:space="preserve">Mr Demolition       </t>
  </si>
  <si>
    <t xml:space="preserve">Keep On Fighting    </t>
  </si>
  <si>
    <t xml:space="preserve">He Will Acheev      </t>
  </si>
  <si>
    <t xml:space="preserve">Air Lifted          </t>
  </si>
  <si>
    <t xml:space="preserve">Regal Field         </t>
  </si>
  <si>
    <t xml:space="preserve">Standover Man       </t>
  </si>
  <si>
    <t xml:space="preserve">Double Proof        </t>
  </si>
  <si>
    <t xml:space="preserve">Super Rooster       </t>
  </si>
  <si>
    <t xml:space="preserve">Mishani Patriot     </t>
  </si>
  <si>
    <t xml:space="preserve">Springthorpe        </t>
  </si>
  <si>
    <t xml:space="preserve">No Harm Done        </t>
  </si>
  <si>
    <t xml:space="preserve">Eroe                </t>
  </si>
  <si>
    <t xml:space="preserve">Star Of Leon        </t>
  </si>
  <si>
    <t xml:space="preserve">Kittykittybangbang  </t>
  </si>
  <si>
    <t xml:space="preserve">Ruffin It           </t>
  </si>
  <si>
    <t xml:space="preserve">Marndarra           </t>
  </si>
  <si>
    <t xml:space="preserve">Shock Zone          </t>
  </si>
  <si>
    <t xml:space="preserve">Battle              </t>
  </si>
  <si>
    <t xml:space="preserve">Chico               </t>
  </si>
  <si>
    <t xml:space="preserve">Star Midfielder     </t>
  </si>
  <si>
    <t xml:space="preserve">Annakuri            </t>
  </si>
  <si>
    <t xml:space="preserve">Risk In Rome        </t>
  </si>
  <si>
    <t xml:space="preserve">Divine Wit          </t>
  </si>
  <si>
    <t xml:space="preserve">Miss Pierro         </t>
  </si>
  <si>
    <t xml:space="preserve">Polite Applause     </t>
  </si>
  <si>
    <t xml:space="preserve">Bridezilla          </t>
  </si>
  <si>
    <t xml:space="preserve">So Fired Up         </t>
  </si>
  <si>
    <t xml:space="preserve">The Abyss           </t>
  </si>
  <si>
    <t xml:space="preserve">Chatilly            </t>
  </si>
  <si>
    <t xml:space="preserve">Brave Missile       </t>
  </si>
  <si>
    <t xml:space="preserve">Red Peroni          </t>
  </si>
  <si>
    <t xml:space="preserve">Yuan Fen            </t>
  </si>
  <si>
    <t xml:space="preserve">Aerial Combat       </t>
  </si>
  <si>
    <t xml:space="preserve">Bondurant           </t>
  </si>
  <si>
    <t xml:space="preserve">Cochrane            </t>
  </si>
  <si>
    <t xml:space="preserve">Whoshotthemagician  </t>
  </si>
  <si>
    <t xml:space="preserve">Champagne At Dawn   </t>
  </si>
  <si>
    <t xml:space="preserve">Wit                 </t>
  </si>
  <si>
    <t xml:space="preserve">Lily Allez          </t>
  </si>
  <si>
    <t xml:space="preserve">Kashkar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</si>
</sst>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45720</xdr:colOff>
      <xdr:row>5</xdr:row>
      <xdr:rowOff>171477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DE7109-4976-1D0A-CF34-B8CB94CFB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20840" cy="10858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86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U15" sqref="U15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4.77734375" style="9" bestFit="1" customWidth="1"/>
    <col min="4" max="4" width="6.44140625" style="9" bestFit="1" customWidth="1"/>
    <col min="5" max="5" width="6.33203125" style="9" bestFit="1" customWidth="1"/>
    <col min="6" max="6" width="24.88671875" style="9" bestFit="1" customWidth="1"/>
    <col min="7" max="7" width="14.109375" style="10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1</v>
      </c>
      <c r="B8" s="5">
        <v>0.4861111111111111</v>
      </c>
      <c r="C8" s="1" t="s">
        <v>19</v>
      </c>
      <c r="D8" s="1">
        <v>1</v>
      </c>
      <c r="E8" s="1">
        <v>1</v>
      </c>
      <c r="F8" s="1" t="s">
        <v>20</v>
      </c>
      <c r="G8" s="1">
        <v>71.98</v>
      </c>
      <c r="H8" s="1">
        <f>1+COUNTIFS(A:A,A8,G:G,"&gt;"&amp;G8)</f>
        <v>1</v>
      </c>
      <c r="I8" s="2">
        <f>AVERAGEIF(A:A,A8,G:G)</f>
        <v>50.382857142857141</v>
      </c>
      <c r="J8" s="2">
        <f t="shared" ref="J8:J40" si="0">G8-I8</f>
        <v>21.597142857142863</v>
      </c>
      <c r="K8" s="2">
        <f t="shared" ref="K8:K40" si="1">90+J8</f>
        <v>111.59714285714287</v>
      </c>
      <c r="L8" s="2">
        <f t="shared" ref="L8:L40" si="2">EXP(0.06*K8)</f>
        <v>809.02399074110815</v>
      </c>
      <c r="M8" s="2">
        <f>SUMIF(A:A,A8,L:L)</f>
        <v>2111.9201501764396</v>
      </c>
      <c r="N8" s="3">
        <f t="shared" ref="N8:N40" si="3">L8/M8</f>
        <v>0.38307508485750208</v>
      </c>
      <c r="O8" s="6">
        <f t="shared" ref="O8:O40" si="4">1/N8</f>
        <v>2.610454293502237</v>
      </c>
      <c r="P8" s="3">
        <f t="shared" ref="P8:P40" si="5">IF(O8&gt;21,"",N8)</f>
        <v>0.38307508485750208</v>
      </c>
      <c r="Q8" s="3">
        <f>IF(ISNUMBER(P8),SUMIF(A:A,A8,P:P),"")</f>
        <v>0.9692333591422424</v>
      </c>
      <c r="R8" s="3">
        <f t="shared" ref="R8:R40" si="6">IFERROR(P8*(1/Q8),"")</f>
        <v>0.39523514254247094</v>
      </c>
      <c r="S8" s="7">
        <f t="shared" ref="S8:S40" si="7">IFERROR(1/R8,"")</f>
        <v>2.530139383778462</v>
      </c>
    </row>
    <row r="9" spans="1:19" x14ac:dyDescent="0.3">
      <c r="A9" s="1">
        <v>1</v>
      </c>
      <c r="B9" s="5">
        <v>0.4861111111111111</v>
      </c>
      <c r="C9" s="1" t="s">
        <v>19</v>
      </c>
      <c r="D9" s="1">
        <v>1</v>
      </c>
      <c r="E9" s="1">
        <v>3</v>
      </c>
      <c r="F9" s="1" t="s">
        <v>22</v>
      </c>
      <c r="G9" s="1">
        <v>59.34</v>
      </c>
      <c r="H9" s="1">
        <f>1+COUNTIFS(A:A,A9,G:G,"&gt;"&amp;G9)</f>
        <v>2</v>
      </c>
      <c r="I9" s="2">
        <f>AVERAGEIF(A:A,A9,G:G)</f>
        <v>50.382857142857141</v>
      </c>
      <c r="J9" s="2">
        <f t="shared" si="0"/>
        <v>8.9571428571428626</v>
      </c>
      <c r="K9" s="2">
        <f t="shared" si="1"/>
        <v>98.957142857142856</v>
      </c>
      <c r="L9" s="2">
        <f t="shared" si="2"/>
        <v>378.95920904046812</v>
      </c>
      <c r="M9" s="2">
        <f>SUMIF(A:A,A9,L:L)</f>
        <v>2111.9201501764396</v>
      </c>
      <c r="N9" s="3">
        <f t="shared" si="3"/>
        <v>0.17943822781785007</v>
      </c>
      <c r="O9" s="6">
        <f t="shared" si="4"/>
        <v>5.5729484857324394</v>
      </c>
      <c r="P9" s="3">
        <f t="shared" si="5"/>
        <v>0.17943822781785007</v>
      </c>
      <c r="Q9" s="3">
        <f>IF(ISNUMBER(P9),SUMIF(A:A,A9,P:P),"")</f>
        <v>0.9692333591422424</v>
      </c>
      <c r="R9" s="3">
        <f t="shared" si="6"/>
        <v>0.18513418479183416</v>
      </c>
      <c r="S9" s="7">
        <f t="shared" si="7"/>
        <v>5.4014875811531251</v>
      </c>
    </row>
    <row r="10" spans="1:19" x14ac:dyDescent="0.3">
      <c r="A10" s="1">
        <v>1</v>
      </c>
      <c r="B10" s="5">
        <v>0.4861111111111111</v>
      </c>
      <c r="C10" s="1" t="s">
        <v>19</v>
      </c>
      <c r="D10" s="1">
        <v>1</v>
      </c>
      <c r="E10" s="1">
        <v>4</v>
      </c>
      <c r="F10" s="1" t="s">
        <v>23</v>
      </c>
      <c r="G10" s="1">
        <v>59.28</v>
      </c>
      <c r="H10" s="1">
        <f>1+COUNTIFS(A:A,A10,G:G,"&gt;"&amp;G10)</f>
        <v>3</v>
      </c>
      <c r="I10" s="2">
        <f>AVERAGEIF(A:A,A10,G:G)</f>
        <v>50.382857142857141</v>
      </c>
      <c r="J10" s="2">
        <f t="shared" si="0"/>
        <v>8.8971428571428604</v>
      </c>
      <c r="K10" s="2">
        <f t="shared" si="1"/>
        <v>98.897142857142853</v>
      </c>
      <c r="L10" s="2">
        <f t="shared" si="2"/>
        <v>377.59740859946061</v>
      </c>
      <c r="M10" s="2">
        <f>SUMIF(A:A,A10,L:L)</f>
        <v>2111.9201501764396</v>
      </c>
      <c r="N10" s="3">
        <f t="shared" si="3"/>
        <v>0.1787934115633654</v>
      </c>
      <c r="O10" s="6">
        <f t="shared" si="4"/>
        <v>5.5930472563615377</v>
      </c>
      <c r="P10" s="3">
        <f t="shared" si="5"/>
        <v>0.1787934115633654</v>
      </c>
      <c r="Q10" s="3">
        <f>IF(ISNUMBER(P10),SUMIF(A:A,A10,P:P),"")</f>
        <v>0.9692333591422424</v>
      </c>
      <c r="R10" s="3">
        <f t="shared" si="6"/>
        <v>0.18446889995779242</v>
      </c>
      <c r="S10" s="7">
        <f t="shared" si="7"/>
        <v>5.4209679801245949</v>
      </c>
    </row>
    <row r="11" spans="1:19" x14ac:dyDescent="0.3">
      <c r="A11" s="1">
        <v>1</v>
      </c>
      <c r="B11" s="5">
        <v>0.4861111111111111</v>
      </c>
      <c r="C11" s="1" t="s">
        <v>19</v>
      </c>
      <c r="D11" s="1">
        <v>1</v>
      </c>
      <c r="E11" s="1">
        <v>6</v>
      </c>
      <c r="F11" s="1" t="s">
        <v>25</v>
      </c>
      <c r="G11" s="1">
        <v>51.55</v>
      </c>
      <c r="H11" s="1">
        <f>1+COUNTIFS(A:A,A11,G:G,"&gt;"&amp;G11)</f>
        <v>4</v>
      </c>
      <c r="I11" s="2">
        <f>AVERAGEIF(A:A,A11,G:G)</f>
        <v>50.382857142857141</v>
      </c>
      <c r="J11" s="2">
        <f t="shared" si="0"/>
        <v>1.1671428571428564</v>
      </c>
      <c r="K11" s="2">
        <f t="shared" si="1"/>
        <v>91.167142857142863</v>
      </c>
      <c r="L11" s="2">
        <f t="shared" si="2"/>
        <v>237.46697743502622</v>
      </c>
      <c r="M11" s="2">
        <f>SUMIF(A:A,A11,L:L)</f>
        <v>2111.9201501764396</v>
      </c>
      <c r="N11" s="3">
        <f t="shared" si="3"/>
        <v>0.11244126697459993</v>
      </c>
      <c r="O11" s="6">
        <f t="shared" si="4"/>
        <v>8.8935319470021295</v>
      </c>
      <c r="P11" s="3">
        <f t="shared" si="5"/>
        <v>0.11244126697459993</v>
      </c>
      <c r="Q11" s="3">
        <f>IF(ISNUMBER(P11),SUMIF(A:A,A11,P:P),"")</f>
        <v>0.9692333591422424</v>
      </c>
      <c r="R11" s="3">
        <f t="shared" si="6"/>
        <v>0.11601052101024344</v>
      </c>
      <c r="S11" s="7">
        <f t="shared" si="7"/>
        <v>8.6199078436317205</v>
      </c>
    </row>
    <row r="12" spans="1:19" x14ac:dyDescent="0.3">
      <c r="A12" s="1">
        <v>1</v>
      </c>
      <c r="B12" s="5">
        <v>0.4861111111111111</v>
      </c>
      <c r="C12" s="1" t="s">
        <v>19</v>
      </c>
      <c r="D12" s="1">
        <v>1</v>
      </c>
      <c r="E12" s="1">
        <v>2</v>
      </c>
      <c r="F12" s="1" t="s">
        <v>21</v>
      </c>
      <c r="G12" s="1">
        <v>42.55</v>
      </c>
      <c r="H12" s="1">
        <f>1+COUNTIFS(A:A,A12,G:G,"&gt;"&amp;G12)</f>
        <v>5</v>
      </c>
      <c r="I12" s="2">
        <f>AVERAGEIF(A:A,A12,G:G)</f>
        <v>50.382857142857141</v>
      </c>
      <c r="J12" s="2">
        <f t="shared" si="0"/>
        <v>-7.8328571428571436</v>
      </c>
      <c r="K12" s="2">
        <f t="shared" si="1"/>
        <v>82.167142857142863</v>
      </c>
      <c r="L12" s="2">
        <f t="shared" si="2"/>
        <v>138.38346609679516</v>
      </c>
      <c r="M12" s="2">
        <f>SUMIF(A:A,A12,L:L)</f>
        <v>2111.9201501764396</v>
      </c>
      <c r="N12" s="3">
        <f t="shared" si="3"/>
        <v>6.5524951824165303E-2</v>
      </c>
      <c r="O12" s="6">
        <f t="shared" si="4"/>
        <v>15.261361850115922</v>
      </c>
      <c r="P12" s="3">
        <f t="shared" si="5"/>
        <v>6.5524951824165303E-2</v>
      </c>
      <c r="Q12" s="3">
        <f>IF(ISNUMBER(P12),SUMIF(A:A,A12,P:P),"")</f>
        <v>0.9692333591422424</v>
      </c>
      <c r="R12" s="3">
        <f t="shared" si="6"/>
        <v>6.760492837571537E-2</v>
      </c>
      <c r="S12" s="7">
        <f t="shared" si="7"/>
        <v>14.79182101107312</v>
      </c>
    </row>
    <row r="13" spans="1:19" x14ac:dyDescent="0.3">
      <c r="A13" s="1">
        <v>1</v>
      </c>
      <c r="B13" s="5">
        <v>0.4861111111111111</v>
      </c>
      <c r="C13" s="1" t="s">
        <v>19</v>
      </c>
      <c r="D13" s="1">
        <v>1</v>
      </c>
      <c r="E13" s="1">
        <v>8</v>
      </c>
      <c r="F13" s="1" t="s">
        <v>27</v>
      </c>
      <c r="G13" s="1">
        <v>38.03</v>
      </c>
      <c r="H13" s="1">
        <f>1+COUNTIFS(A:A,A13,G:G,"&gt;"&amp;G13)</f>
        <v>6</v>
      </c>
      <c r="I13" s="2">
        <f>AVERAGEIF(A:A,A13,G:G)</f>
        <v>50.382857142857141</v>
      </c>
      <c r="J13" s="2">
        <f t="shared" si="0"/>
        <v>-12.35285714285714</v>
      </c>
      <c r="K13" s="2">
        <f t="shared" si="1"/>
        <v>77.647142857142853</v>
      </c>
      <c r="L13" s="2">
        <f t="shared" si="2"/>
        <v>105.51240948284159</v>
      </c>
      <c r="M13" s="2">
        <f>SUMIF(A:A,A13,L:L)</f>
        <v>2111.9201501764396</v>
      </c>
      <c r="N13" s="3">
        <f t="shared" si="3"/>
        <v>4.9960416104759736E-2</v>
      </c>
      <c r="O13" s="6">
        <f t="shared" si="4"/>
        <v>20.015846103105812</v>
      </c>
      <c r="P13" s="3">
        <f t="shared" si="5"/>
        <v>4.9960416104759736E-2</v>
      </c>
      <c r="Q13" s="3">
        <f>IF(ISNUMBER(P13),SUMIF(A:A,A13,P:P),"")</f>
        <v>0.9692333591422424</v>
      </c>
      <c r="R13" s="3">
        <f t="shared" si="6"/>
        <v>5.1546323321943838E-2</v>
      </c>
      <c r="S13" s="7">
        <f t="shared" si="7"/>
        <v>19.400025754587407</v>
      </c>
    </row>
    <row r="14" spans="1:19" x14ac:dyDescent="0.3">
      <c r="A14" s="1">
        <v>1</v>
      </c>
      <c r="B14" s="5">
        <v>0.4861111111111111</v>
      </c>
      <c r="C14" s="1" t="s">
        <v>19</v>
      </c>
      <c r="D14" s="1">
        <v>1</v>
      </c>
      <c r="E14" s="1">
        <v>5</v>
      </c>
      <c r="F14" s="1" t="s">
        <v>24</v>
      </c>
      <c r="G14" s="1">
        <v>29.95</v>
      </c>
      <c r="H14" s="1">
        <f>1+COUNTIFS(A:A,A14,G:G,"&gt;"&amp;G14)</f>
        <v>7</v>
      </c>
      <c r="I14" s="2">
        <f>AVERAGEIF(A:A,A14,G:G)</f>
        <v>50.382857142857141</v>
      </c>
      <c r="J14" s="2">
        <f t="shared" si="0"/>
        <v>-20.432857142857141</v>
      </c>
      <c r="K14" s="2">
        <f t="shared" si="1"/>
        <v>69.567142857142855</v>
      </c>
      <c r="L14" s="2">
        <f t="shared" si="2"/>
        <v>64.976688780739948</v>
      </c>
      <c r="M14" s="2">
        <f>SUMIF(A:A,A14,L:L)</f>
        <v>2111.9201501764396</v>
      </c>
      <c r="N14" s="3">
        <f t="shared" si="3"/>
        <v>3.0766640857757568E-2</v>
      </c>
      <c r="O14" s="6">
        <f t="shared" si="4"/>
        <v>32.502735824273707</v>
      </c>
      <c r="P14" s="3" t="str">
        <f t="shared" si="5"/>
        <v/>
      </c>
      <c r="Q14" s="3" t="str">
        <f>IF(ISNUMBER(P14),SUMIF(A:A,A14,P:P),"")</f>
        <v/>
      </c>
      <c r="R14" s="3" t="str">
        <f t="shared" si="6"/>
        <v/>
      </c>
      <c r="S14" s="7" t="str">
        <f t="shared" si="7"/>
        <v/>
      </c>
    </row>
    <row r="15" spans="1:19" x14ac:dyDescent="0.3">
      <c r="A15" s="1"/>
      <c r="B15" s="5"/>
      <c r="C15" s="1"/>
      <c r="D15" s="1"/>
      <c r="E15" s="1"/>
      <c r="F15" s="1"/>
      <c r="G15" s="1"/>
      <c r="H15" s="1"/>
      <c r="I15" s="2"/>
      <c r="J15" s="2"/>
      <c r="K15" s="2"/>
      <c r="L15" s="2"/>
      <c r="M15" s="2"/>
      <c r="N15" s="3"/>
      <c r="O15" s="6"/>
      <c r="P15" s="3"/>
      <c r="Q15" s="3"/>
      <c r="R15" s="3"/>
      <c r="S15" s="7"/>
    </row>
    <row r="16" spans="1:19" x14ac:dyDescent="0.3">
      <c r="A16" s="1">
        <v>3</v>
      </c>
      <c r="B16" s="5">
        <v>0.56041666666666667</v>
      </c>
      <c r="C16" s="1" t="s">
        <v>19</v>
      </c>
      <c r="D16" s="1">
        <v>4</v>
      </c>
      <c r="E16" s="1">
        <v>3</v>
      </c>
      <c r="F16" s="1" t="s">
        <v>29</v>
      </c>
      <c r="G16" s="1">
        <v>73.08</v>
      </c>
      <c r="H16" s="1">
        <f>1+COUNTIFS(A:A,A16,G:G,"&gt;"&amp;G16)</f>
        <v>1</v>
      </c>
      <c r="I16" s="2">
        <f>AVERAGEIF(A:A,A16,G:G)</f>
        <v>49.984999999999999</v>
      </c>
      <c r="J16" s="2">
        <f t="shared" si="0"/>
        <v>23.094999999999999</v>
      </c>
      <c r="K16" s="2">
        <f t="shared" si="1"/>
        <v>113.095</v>
      </c>
      <c r="L16" s="2">
        <f t="shared" si="2"/>
        <v>885.09943975415365</v>
      </c>
      <c r="M16" s="2">
        <f>SUMIF(A:A,A16,L:L)</f>
        <v>3251.0994492640998</v>
      </c>
      <c r="N16" s="3">
        <f t="shared" si="3"/>
        <v>0.2722461904247499</v>
      </c>
      <c r="O16" s="6">
        <f t="shared" si="4"/>
        <v>3.6731459802608502</v>
      </c>
      <c r="P16" s="3">
        <f t="shared" si="5"/>
        <v>0.2722461904247499</v>
      </c>
      <c r="Q16" s="3">
        <f>IF(ISNUMBER(P16),SUMIF(A:A,A16,P:P),"")</f>
        <v>0.87188344203504142</v>
      </c>
      <c r="R16" s="3">
        <f t="shared" si="6"/>
        <v>0.31225067170596432</v>
      </c>
      <c r="S16" s="7">
        <f t="shared" si="7"/>
        <v>3.2025551603670062</v>
      </c>
    </row>
    <row r="17" spans="1:19" x14ac:dyDescent="0.3">
      <c r="A17" s="1">
        <v>3</v>
      </c>
      <c r="B17" s="5">
        <v>0.56041666666666667</v>
      </c>
      <c r="C17" s="1" t="s">
        <v>19</v>
      </c>
      <c r="D17" s="1">
        <v>4</v>
      </c>
      <c r="E17" s="1">
        <v>5</v>
      </c>
      <c r="F17" s="1" t="s">
        <v>31</v>
      </c>
      <c r="G17" s="1">
        <v>72.569999999999993</v>
      </c>
      <c r="H17" s="1">
        <f>1+COUNTIFS(A:A,A17,G:G,"&gt;"&amp;G17)</f>
        <v>2</v>
      </c>
      <c r="I17" s="2">
        <f>AVERAGEIF(A:A,A17,G:G)</f>
        <v>49.984999999999999</v>
      </c>
      <c r="J17" s="2">
        <f t="shared" si="0"/>
        <v>22.584999999999994</v>
      </c>
      <c r="K17" s="2">
        <f t="shared" si="1"/>
        <v>112.58499999999999</v>
      </c>
      <c r="L17" s="2">
        <f t="shared" si="2"/>
        <v>858.42558815529856</v>
      </c>
      <c r="M17" s="2">
        <f>SUMIF(A:A,A17,L:L)</f>
        <v>3251.0994492640998</v>
      </c>
      <c r="N17" s="3">
        <f t="shared" si="3"/>
        <v>0.26404162701008943</v>
      </c>
      <c r="O17" s="6">
        <f t="shared" si="4"/>
        <v>3.7872816166285346</v>
      </c>
      <c r="P17" s="3">
        <f t="shared" si="5"/>
        <v>0.26404162701008943</v>
      </c>
      <c r="Q17" s="3">
        <f>IF(ISNUMBER(P17),SUMIF(A:A,A17,P:P),"")</f>
        <v>0.87188344203504142</v>
      </c>
      <c r="R17" s="3">
        <f t="shared" si="6"/>
        <v>0.30284051087585334</v>
      </c>
      <c r="S17" s="7">
        <f t="shared" si="7"/>
        <v>3.3020681318621232</v>
      </c>
    </row>
    <row r="18" spans="1:19" x14ac:dyDescent="0.3">
      <c r="A18" s="1">
        <v>3</v>
      </c>
      <c r="B18" s="5">
        <v>0.56041666666666667</v>
      </c>
      <c r="C18" s="1" t="s">
        <v>19</v>
      </c>
      <c r="D18" s="1">
        <v>4</v>
      </c>
      <c r="E18" s="1">
        <v>9</v>
      </c>
      <c r="F18" s="1" t="s">
        <v>35</v>
      </c>
      <c r="G18" s="1">
        <v>58.49</v>
      </c>
      <c r="H18" s="1">
        <f>1+COUNTIFS(A:A,A18,G:G,"&gt;"&amp;G18)</f>
        <v>3</v>
      </c>
      <c r="I18" s="2">
        <f>AVERAGEIF(A:A,A18,G:G)</f>
        <v>49.984999999999999</v>
      </c>
      <c r="J18" s="2">
        <f t="shared" si="0"/>
        <v>8.5050000000000026</v>
      </c>
      <c r="K18" s="2">
        <f t="shared" si="1"/>
        <v>98.504999999999995</v>
      </c>
      <c r="L18" s="2">
        <f t="shared" si="2"/>
        <v>368.81678384941586</v>
      </c>
      <c r="M18" s="2">
        <f>SUMIF(A:A,A18,L:L)</f>
        <v>3251.0994492640998</v>
      </c>
      <c r="N18" s="3">
        <f t="shared" si="3"/>
        <v>0.11344371022944226</v>
      </c>
      <c r="O18" s="6">
        <f t="shared" si="4"/>
        <v>8.814944415847112</v>
      </c>
      <c r="P18" s="3">
        <f t="shared" si="5"/>
        <v>0.11344371022944226</v>
      </c>
      <c r="Q18" s="3">
        <f>IF(ISNUMBER(P18),SUMIF(A:A,A18,P:P),"")</f>
        <v>0.87188344203504142</v>
      </c>
      <c r="R18" s="3">
        <f t="shared" si="6"/>
        <v>0.13011338988690521</v>
      </c>
      <c r="S18" s="7">
        <f t="shared" si="7"/>
        <v>7.6856040786363478</v>
      </c>
    </row>
    <row r="19" spans="1:19" x14ac:dyDescent="0.3">
      <c r="A19" s="1">
        <v>3</v>
      </c>
      <c r="B19" s="5">
        <v>0.56041666666666667</v>
      </c>
      <c r="C19" s="1" t="s">
        <v>19</v>
      </c>
      <c r="D19" s="1">
        <v>4</v>
      </c>
      <c r="E19" s="1">
        <v>4</v>
      </c>
      <c r="F19" s="1" t="s">
        <v>30</v>
      </c>
      <c r="G19" s="1">
        <v>53.95</v>
      </c>
      <c r="H19" s="1">
        <f>1+COUNTIFS(A:A,A19,G:G,"&gt;"&amp;G19)</f>
        <v>4</v>
      </c>
      <c r="I19" s="2">
        <f>AVERAGEIF(A:A,A19,G:G)</f>
        <v>49.984999999999999</v>
      </c>
      <c r="J19" s="2">
        <f t="shared" si="0"/>
        <v>3.9650000000000034</v>
      </c>
      <c r="K19" s="2">
        <f t="shared" si="1"/>
        <v>93.965000000000003</v>
      </c>
      <c r="L19" s="2">
        <f t="shared" si="2"/>
        <v>280.87226695756658</v>
      </c>
      <c r="M19" s="2">
        <f>SUMIF(A:A,A19,L:L)</f>
        <v>3251.0994492640998</v>
      </c>
      <c r="N19" s="3">
        <f t="shared" si="3"/>
        <v>8.6393009915812696E-2</v>
      </c>
      <c r="O19" s="6">
        <f t="shared" si="4"/>
        <v>11.575010535857807</v>
      </c>
      <c r="P19" s="3">
        <f t="shared" si="5"/>
        <v>8.6393009915812696E-2</v>
      </c>
      <c r="Q19" s="3">
        <f>IF(ISNUMBER(P19),SUMIF(A:A,A19,P:P),"")</f>
        <v>0.87188344203504142</v>
      </c>
      <c r="R19" s="3">
        <f t="shared" si="6"/>
        <v>9.9087797463116079E-2</v>
      </c>
      <c r="S19" s="7">
        <f t="shared" si="7"/>
        <v>10.092060027595576</v>
      </c>
    </row>
    <row r="20" spans="1:19" x14ac:dyDescent="0.3">
      <c r="A20" s="1">
        <v>3</v>
      </c>
      <c r="B20" s="5">
        <v>0.56041666666666667</v>
      </c>
      <c r="C20" s="1" t="s">
        <v>19</v>
      </c>
      <c r="D20" s="1">
        <v>4</v>
      </c>
      <c r="E20" s="1">
        <v>7</v>
      </c>
      <c r="F20" s="1" t="s">
        <v>33</v>
      </c>
      <c r="G20" s="1">
        <v>53.18</v>
      </c>
      <c r="H20" s="1">
        <f>1+COUNTIFS(A:A,A20,G:G,"&gt;"&amp;G20)</f>
        <v>5</v>
      </c>
      <c r="I20" s="2">
        <f>AVERAGEIF(A:A,A20,G:G)</f>
        <v>49.984999999999999</v>
      </c>
      <c r="J20" s="2">
        <f t="shared" si="0"/>
        <v>3.1950000000000003</v>
      </c>
      <c r="K20" s="2">
        <f t="shared" si="1"/>
        <v>93.194999999999993</v>
      </c>
      <c r="L20" s="2">
        <f t="shared" si="2"/>
        <v>268.1911573644548</v>
      </c>
      <c r="M20" s="2">
        <f>SUMIF(A:A,A20,L:L)</f>
        <v>3251.0994492640998</v>
      </c>
      <c r="N20" s="3">
        <f t="shared" si="3"/>
        <v>8.2492449569686654E-2</v>
      </c>
      <c r="O20" s="6">
        <f t="shared" si="4"/>
        <v>12.1223215605355</v>
      </c>
      <c r="P20" s="3">
        <f t="shared" si="5"/>
        <v>8.2492449569686654E-2</v>
      </c>
      <c r="Q20" s="3">
        <f>IF(ISNUMBER(P20),SUMIF(A:A,A20,P:P),"")</f>
        <v>0.87188344203504142</v>
      </c>
      <c r="R20" s="3">
        <f t="shared" si="6"/>
        <v>9.4614079809960699E-2</v>
      </c>
      <c r="S20" s="7">
        <f t="shared" si="7"/>
        <v>10.569251447655287</v>
      </c>
    </row>
    <row r="21" spans="1:19" x14ac:dyDescent="0.3">
      <c r="A21" s="1">
        <v>3</v>
      </c>
      <c r="B21" s="5">
        <v>0.56041666666666667</v>
      </c>
      <c r="C21" s="1" t="s">
        <v>19</v>
      </c>
      <c r="D21" s="1">
        <v>4</v>
      </c>
      <c r="E21" s="1">
        <v>2</v>
      </c>
      <c r="F21" s="1" t="s">
        <v>28</v>
      </c>
      <c r="G21" s="1">
        <v>45.89</v>
      </c>
      <c r="H21" s="1">
        <f>1+COUNTIFS(A:A,A21,G:G,"&gt;"&amp;G21)</f>
        <v>6</v>
      </c>
      <c r="I21" s="2">
        <f>AVERAGEIF(A:A,A21,G:G)</f>
        <v>49.984999999999999</v>
      </c>
      <c r="J21" s="2">
        <f t="shared" si="0"/>
        <v>-4.0949999999999989</v>
      </c>
      <c r="K21" s="2">
        <f t="shared" si="1"/>
        <v>85.905000000000001</v>
      </c>
      <c r="L21" s="2">
        <f t="shared" si="2"/>
        <v>173.17454214172159</v>
      </c>
      <c r="M21" s="2">
        <f>SUMIF(A:A,A21,L:L)</f>
        <v>3251.0994492640998</v>
      </c>
      <c r="N21" s="3">
        <f t="shared" si="3"/>
        <v>5.326645488526055E-2</v>
      </c>
      <c r="O21" s="6">
        <f t="shared" si="4"/>
        <v>18.773541474724869</v>
      </c>
      <c r="P21" s="3">
        <f t="shared" si="5"/>
        <v>5.326645488526055E-2</v>
      </c>
      <c r="Q21" s="3">
        <f>IF(ISNUMBER(P21),SUMIF(A:A,A21,P:P),"")</f>
        <v>0.87188344203504142</v>
      </c>
      <c r="R21" s="3">
        <f t="shared" si="6"/>
        <v>6.1093550258200388E-2</v>
      </c>
      <c r="S21" s="7">
        <f t="shared" si="7"/>
        <v>16.368339960170726</v>
      </c>
    </row>
    <row r="22" spans="1:19" x14ac:dyDescent="0.3">
      <c r="A22" s="1">
        <v>3</v>
      </c>
      <c r="B22" s="5">
        <v>0.56041666666666667</v>
      </c>
      <c r="C22" s="1" t="s">
        <v>19</v>
      </c>
      <c r="D22" s="1">
        <v>4</v>
      </c>
      <c r="E22" s="1">
        <v>8</v>
      </c>
      <c r="F22" s="1" t="s">
        <v>34</v>
      </c>
      <c r="G22" s="1">
        <v>43.33</v>
      </c>
      <c r="H22" s="1">
        <f>1+COUNTIFS(A:A,A22,G:G,"&gt;"&amp;G22)</f>
        <v>7</v>
      </c>
      <c r="I22" s="2">
        <f>AVERAGEIF(A:A,A22,G:G)</f>
        <v>49.984999999999999</v>
      </c>
      <c r="J22" s="2">
        <f t="shared" si="0"/>
        <v>-6.6550000000000011</v>
      </c>
      <c r="K22" s="2">
        <f t="shared" si="1"/>
        <v>83.344999999999999</v>
      </c>
      <c r="L22" s="2">
        <f t="shared" si="2"/>
        <v>148.51708468365817</v>
      </c>
      <c r="M22" s="2">
        <f>SUMIF(A:A,A22,L:L)</f>
        <v>3251.0994492640998</v>
      </c>
      <c r="N22" s="3">
        <f t="shared" si="3"/>
        <v>4.5682110621770008E-2</v>
      </c>
      <c r="O22" s="6">
        <f t="shared" si="4"/>
        <v>21.890407128506133</v>
      </c>
      <c r="P22" s="3" t="str">
        <f t="shared" si="5"/>
        <v/>
      </c>
      <c r="Q22" s="3" t="str">
        <f>IF(ISNUMBER(P22),SUMIF(A:A,A22,P:P),"")</f>
        <v/>
      </c>
      <c r="R22" s="3" t="str">
        <f t="shared" si="6"/>
        <v/>
      </c>
      <c r="S22" s="7" t="str">
        <f t="shared" si="7"/>
        <v/>
      </c>
    </row>
    <row r="23" spans="1:19" x14ac:dyDescent="0.3">
      <c r="A23" s="1">
        <v>3</v>
      </c>
      <c r="B23" s="5">
        <v>0.56041666666666667</v>
      </c>
      <c r="C23" s="1" t="s">
        <v>19</v>
      </c>
      <c r="D23" s="1">
        <v>4</v>
      </c>
      <c r="E23" s="1">
        <v>11</v>
      </c>
      <c r="F23" s="1" t="s">
        <v>37</v>
      </c>
      <c r="G23" s="1">
        <v>39.17</v>
      </c>
      <c r="H23" s="1">
        <f>1+COUNTIFS(A:A,A23,G:G,"&gt;"&amp;G23)</f>
        <v>8</v>
      </c>
      <c r="I23" s="2">
        <f>AVERAGEIF(A:A,A23,G:G)</f>
        <v>49.984999999999999</v>
      </c>
      <c r="J23" s="2">
        <f t="shared" si="0"/>
        <v>-10.814999999999998</v>
      </c>
      <c r="K23" s="2">
        <f t="shared" si="1"/>
        <v>79.185000000000002</v>
      </c>
      <c r="L23" s="2">
        <f t="shared" si="2"/>
        <v>115.71149719430721</v>
      </c>
      <c r="M23" s="2">
        <f>SUMIF(A:A,A23,L:L)</f>
        <v>3251.0994492640998</v>
      </c>
      <c r="N23" s="3">
        <f t="shared" si="3"/>
        <v>3.5591497276559476E-2</v>
      </c>
      <c r="O23" s="6">
        <f t="shared" si="4"/>
        <v>28.096598247317878</v>
      </c>
      <c r="P23" s="3" t="str">
        <f t="shared" si="5"/>
        <v/>
      </c>
      <c r="Q23" s="3" t="str">
        <f>IF(ISNUMBER(P23),SUMIF(A:A,A23,P:P),"")</f>
        <v/>
      </c>
      <c r="R23" s="3" t="str">
        <f t="shared" si="6"/>
        <v/>
      </c>
      <c r="S23" s="7" t="str">
        <f t="shared" si="7"/>
        <v/>
      </c>
    </row>
    <row r="24" spans="1:19" x14ac:dyDescent="0.3">
      <c r="A24" s="1">
        <v>3</v>
      </c>
      <c r="B24" s="5">
        <v>0.56041666666666667</v>
      </c>
      <c r="C24" s="1" t="s">
        <v>19</v>
      </c>
      <c r="D24" s="1">
        <v>4</v>
      </c>
      <c r="E24" s="1">
        <v>6</v>
      </c>
      <c r="F24" s="1" t="s">
        <v>32</v>
      </c>
      <c r="G24" s="1">
        <v>38.64</v>
      </c>
      <c r="H24" s="1">
        <f>1+COUNTIFS(A:A,A24,G:G,"&gt;"&amp;G24)</f>
        <v>9</v>
      </c>
      <c r="I24" s="2">
        <f>AVERAGEIF(A:A,A24,G:G)</f>
        <v>49.984999999999999</v>
      </c>
      <c r="J24" s="2">
        <f t="shared" si="0"/>
        <v>-11.344999999999999</v>
      </c>
      <c r="K24" s="2">
        <f t="shared" si="1"/>
        <v>78.655000000000001</v>
      </c>
      <c r="L24" s="2">
        <f t="shared" si="2"/>
        <v>112.08976236575243</v>
      </c>
      <c r="M24" s="2">
        <f>SUMIF(A:A,A24,L:L)</f>
        <v>3251.0994492640998</v>
      </c>
      <c r="N24" s="3">
        <f t="shared" si="3"/>
        <v>3.4477494187735297E-2</v>
      </c>
      <c r="O24" s="6">
        <f t="shared" si="4"/>
        <v>29.004428064140772</v>
      </c>
      <c r="P24" s="3" t="str">
        <f t="shared" si="5"/>
        <v/>
      </c>
      <c r="Q24" s="3" t="str">
        <f>IF(ISNUMBER(P24),SUMIF(A:A,A24,P:P),"")</f>
        <v/>
      </c>
      <c r="R24" s="3" t="str">
        <f t="shared" si="6"/>
        <v/>
      </c>
      <c r="S24" s="7" t="str">
        <f t="shared" si="7"/>
        <v/>
      </c>
    </row>
    <row r="25" spans="1:19" x14ac:dyDescent="0.3">
      <c r="A25" s="1">
        <v>3</v>
      </c>
      <c r="B25" s="5">
        <v>0.56041666666666667</v>
      </c>
      <c r="C25" s="1" t="s">
        <v>19</v>
      </c>
      <c r="D25" s="1">
        <v>4</v>
      </c>
      <c r="E25" s="1">
        <v>10</v>
      </c>
      <c r="F25" s="1" t="s">
        <v>36</v>
      </c>
      <c r="G25" s="1">
        <v>21.55</v>
      </c>
      <c r="H25" s="1">
        <f>1+COUNTIFS(A:A,A25,G:G,"&gt;"&amp;G25)</f>
        <v>10</v>
      </c>
      <c r="I25" s="2">
        <f>AVERAGEIF(A:A,A25,G:G)</f>
        <v>49.984999999999999</v>
      </c>
      <c r="J25" s="2">
        <f t="shared" si="0"/>
        <v>-28.434999999999999</v>
      </c>
      <c r="K25" s="2">
        <f t="shared" si="1"/>
        <v>61.564999999999998</v>
      </c>
      <c r="L25" s="2">
        <f t="shared" si="2"/>
        <v>40.201326797770925</v>
      </c>
      <c r="M25" s="2">
        <f>SUMIF(A:A,A25,L:L)</f>
        <v>3251.0994492640998</v>
      </c>
      <c r="N25" s="3">
        <f t="shared" si="3"/>
        <v>1.2365455878893728E-2</v>
      </c>
      <c r="O25" s="6">
        <f t="shared" si="4"/>
        <v>80.870451505704196</v>
      </c>
      <c r="P25" s="3" t="str">
        <f t="shared" si="5"/>
        <v/>
      </c>
      <c r="Q25" s="3" t="str">
        <f>IF(ISNUMBER(P25),SUMIF(A:A,A25,P:P),"")</f>
        <v/>
      </c>
      <c r="R25" s="3" t="str">
        <f t="shared" si="6"/>
        <v/>
      </c>
      <c r="S25" s="7" t="str">
        <f t="shared" si="7"/>
        <v/>
      </c>
    </row>
    <row r="26" spans="1:19" x14ac:dyDescent="0.3">
      <c r="A26" s="1"/>
      <c r="B26" s="5"/>
      <c r="C26" s="1"/>
      <c r="D26" s="1"/>
      <c r="E26" s="1"/>
      <c r="F26" s="1"/>
      <c r="G26" s="1"/>
      <c r="H26" s="1"/>
      <c r="I26" s="2"/>
      <c r="J26" s="2"/>
      <c r="K26" s="2"/>
      <c r="L26" s="2"/>
      <c r="M26" s="2"/>
      <c r="N26" s="3"/>
      <c r="O26" s="6"/>
      <c r="P26" s="3"/>
      <c r="Q26" s="3"/>
      <c r="R26" s="3"/>
      <c r="S26" s="7"/>
    </row>
    <row r="27" spans="1:19" x14ac:dyDescent="0.3">
      <c r="A27" s="1">
        <v>5</v>
      </c>
      <c r="B27" s="5">
        <v>0.58611111111111114</v>
      </c>
      <c r="C27" s="1" t="s">
        <v>19</v>
      </c>
      <c r="D27" s="1">
        <v>5</v>
      </c>
      <c r="E27" s="1">
        <v>9</v>
      </c>
      <c r="F27" s="1" t="s">
        <v>44</v>
      </c>
      <c r="G27" s="1">
        <v>62.11</v>
      </c>
      <c r="H27" s="1">
        <f>1+COUNTIFS(A:A,A27,G:G,"&gt;"&amp;G27)</f>
        <v>1</v>
      </c>
      <c r="I27" s="2">
        <f>AVERAGEIF(A:A,A27,G:G)</f>
        <v>48.648749999999993</v>
      </c>
      <c r="J27" s="2">
        <f t="shared" si="0"/>
        <v>13.461250000000007</v>
      </c>
      <c r="K27" s="2">
        <f t="shared" si="1"/>
        <v>103.46125000000001</v>
      </c>
      <c r="L27" s="2">
        <f t="shared" si="2"/>
        <v>496.54544002880948</v>
      </c>
      <c r="M27" s="2">
        <f>SUMIF(A:A,A27,L:L)</f>
        <v>2070.4890548669641</v>
      </c>
      <c r="N27" s="3">
        <f t="shared" si="3"/>
        <v>0.23982036459531741</v>
      </c>
      <c r="O27" s="6">
        <f t="shared" si="4"/>
        <v>4.1697876729002576</v>
      </c>
      <c r="P27" s="3">
        <f t="shared" si="5"/>
        <v>0.23982036459531741</v>
      </c>
      <c r="Q27" s="3">
        <f>IF(ISNUMBER(P27),SUMIF(A:A,A27,P:P),"")</f>
        <v>0.9651765795366205</v>
      </c>
      <c r="R27" s="3">
        <f t="shared" si="6"/>
        <v>0.24847304594818778</v>
      </c>
      <c r="S27" s="7">
        <f t="shared" si="7"/>
        <v>4.0245814035238352</v>
      </c>
    </row>
    <row r="28" spans="1:19" x14ac:dyDescent="0.3">
      <c r="A28" s="1">
        <v>5</v>
      </c>
      <c r="B28" s="5">
        <v>0.58611111111111114</v>
      </c>
      <c r="C28" s="1" t="s">
        <v>19</v>
      </c>
      <c r="D28" s="1">
        <v>5</v>
      </c>
      <c r="E28" s="1">
        <v>2</v>
      </c>
      <c r="F28" s="1" t="s">
        <v>38</v>
      </c>
      <c r="G28" s="1">
        <v>61.02</v>
      </c>
      <c r="H28" s="1">
        <f>1+COUNTIFS(A:A,A28,G:G,"&gt;"&amp;G28)</f>
        <v>2</v>
      </c>
      <c r="I28" s="2">
        <f>AVERAGEIF(A:A,A28,G:G)</f>
        <v>48.648749999999993</v>
      </c>
      <c r="J28" s="2">
        <f t="shared" si="0"/>
        <v>12.371250000000011</v>
      </c>
      <c r="K28" s="2">
        <f t="shared" si="1"/>
        <v>102.37125</v>
      </c>
      <c r="L28" s="2">
        <f t="shared" si="2"/>
        <v>465.1104945278006</v>
      </c>
      <c r="M28" s="2">
        <f>SUMIF(A:A,A28,L:L)</f>
        <v>2070.4890548669641</v>
      </c>
      <c r="N28" s="3">
        <f t="shared" si="3"/>
        <v>0.22463798754912304</v>
      </c>
      <c r="O28" s="6">
        <f t="shared" si="4"/>
        <v>4.4516068315530273</v>
      </c>
      <c r="P28" s="3">
        <f t="shared" si="5"/>
        <v>0.22463798754912304</v>
      </c>
      <c r="Q28" s="3">
        <f>IF(ISNUMBER(P28),SUMIF(A:A,A28,P:P),"")</f>
        <v>0.9651765795366205</v>
      </c>
      <c r="R28" s="3">
        <f t="shared" si="6"/>
        <v>0.23274289110596874</v>
      </c>
      <c r="S28" s="7">
        <f t="shared" si="7"/>
        <v>4.2965866551202039</v>
      </c>
    </row>
    <row r="29" spans="1:19" x14ac:dyDescent="0.3">
      <c r="A29" s="1">
        <v>5</v>
      </c>
      <c r="B29" s="5">
        <v>0.58611111111111114</v>
      </c>
      <c r="C29" s="1" t="s">
        <v>19</v>
      </c>
      <c r="D29" s="1">
        <v>5</v>
      </c>
      <c r="E29" s="1">
        <v>6</v>
      </c>
      <c r="F29" s="1" t="s">
        <v>42</v>
      </c>
      <c r="G29" s="1">
        <v>51.29</v>
      </c>
      <c r="H29" s="1">
        <f>1+COUNTIFS(A:A,A29,G:G,"&gt;"&amp;G29)</f>
        <v>3</v>
      </c>
      <c r="I29" s="2">
        <f>AVERAGEIF(A:A,A29,G:G)</f>
        <v>48.648749999999993</v>
      </c>
      <c r="J29" s="2">
        <f t="shared" si="0"/>
        <v>2.6412500000000065</v>
      </c>
      <c r="K29" s="2">
        <f t="shared" si="1"/>
        <v>92.641250000000014</v>
      </c>
      <c r="L29" s="2">
        <f t="shared" si="2"/>
        <v>259.42690846927854</v>
      </c>
      <c r="M29" s="2">
        <f>SUMIF(A:A,A29,L:L)</f>
        <v>2070.4890548669641</v>
      </c>
      <c r="N29" s="3">
        <f t="shared" si="3"/>
        <v>0.12529740635887959</v>
      </c>
      <c r="O29" s="6">
        <f t="shared" si="4"/>
        <v>7.9810111722167489</v>
      </c>
      <c r="P29" s="3">
        <f t="shared" si="5"/>
        <v>0.12529740635887959</v>
      </c>
      <c r="Q29" s="3">
        <f>IF(ISNUMBER(P29),SUMIF(A:A,A29,P:P),"")</f>
        <v>0.9651765795366205</v>
      </c>
      <c r="R29" s="3">
        <f t="shared" si="6"/>
        <v>0.12981811723926689</v>
      </c>
      <c r="S29" s="7">
        <f t="shared" si="7"/>
        <v>7.703085064443715</v>
      </c>
    </row>
    <row r="30" spans="1:19" x14ac:dyDescent="0.3">
      <c r="A30" s="1">
        <v>5</v>
      </c>
      <c r="B30" s="5">
        <v>0.58611111111111114</v>
      </c>
      <c r="C30" s="1" t="s">
        <v>19</v>
      </c>
      <c r="D30" s="1">
        <v>5</v>
      </c>
      <c r="E30" s="1">
        <v>10</v>
      </c>
      <c r="F30" s="1" t="s">
        <v>45</v>
      </c>
      <c r="G30" s="1">
        <v>49.11</v>
      </c>
      <c r="H30" s="1">
        <f>1+COUNTIFS(A:A,A30,G:G,"&gt;"&amp;G30)</f>
        <v>4</v>
      </c>
      <c r="I30" s="2">
        <f>AVERAGEIF(A:A,A30,G:G)</f>
        <v>48.648749999999993</v>
      </c>
      <c r="J30" s="2">
        <f t="shared" si="0"/>
        <v>0.46125000000000682</v>
      </c>
      <c r="K30" s="2">
        <f t="shared" si="1"/>
        <v>90.461250000000007</v>
      </c>
      <c r="L30" s="2">
        <f t="shared" si="2"/>
        <v>227.61941459540358</v>
      </c>
      <c r="M30" s="2">
        <f>SUMIF(A:A,A30,L:L)</f>
        <v>2070.4890548669641</v>
      </c>
      <c r="N30" s="3">
        <f t="shared" si="3"/>
        <v>0.10993509676390388</v>
      </c>
      <c r="O30" s="6">
        <f t="shared" si="4"/>
        <v>9.0962761614482002</v>
      </c>
      <c r="P30" s="3">
        <f t="shared" si="5"/>
        <v>0.10993509676390388</v>
      </c>
      <c r="Q30" s="3">
        <f>IF(ISNUMBER(P30),SUMIF(A:A,A30,P:P),"")</f>
        <v>0.9651765795366205</v>
      </c>
      <c r="R30" s="3">
        <f t="shared" si="6"/>
        <v>0.11390153790996826</v>
      </c>
      <c r="S30" s="7">
        <f t="shared" si="7"/>
        <v>8.7795127120270742</v>
      </c>
    </row>
    <row r="31" spans="1:19" x14ac:dyDescent="0.3">
      <c r="A31" s="1">
        <v>5</v>
      </c>
      <c r="B31" s="5">
        <v>0.58611111111111114</v>
      </c>
      <c r="C31" s="1" t="s">
        <v>19</v>
      </c>
      <c r="D31" s="1">
        <v>5</v>
      </c>
      <c r="E31" s="1">
        <v>3</v>
      </c>
      <c r="F31" s="1" t="s">
        <v>39</v>
      </c>
      <c r="G31" s="1">
        <v>48.96</v>
      </c>
      <c r="H31" s="1">
        <f>1+COUNTIFS(A:A,A31,G:G,"&gt;"&amp;G31)</f>
        <v>5</v>
      </c>
      <c r="I31" s="2">
        <f>AVERAGEIF(A:A,A31,G:G)</f>
        <v>48.648749999999993</v>
      </c>
      <c r="J31" s="2">
        <f t="shared" si="0"/>
        <v>0.31125000000000824</v>
      </c>
      <c r="K31" s="2">
        <f t="shared" si="1"/>
        <v>90.311250000000001</v>
      </c>
      <c r="L31" s="2">
        <f t="shared" si="2"/>
        <v>225.58003085669074</v>
      </c>
      <c r="M31" s="2">
        <f>SUMIF(A:A,A31,L:L)</f>
        <v>2070.4890548669641</v>
      </c>
      <c r="N31" s="3">
        <f t="shared" si="3"/>
        <v>0.10895011993733288</v>
      </c>
      <c r="O31" s="6">
        <f t="shared" si="4"/>
        <v>9.1785121537745074</v>
      </c>
      <c r="P31" s="3">
        <f t="shared" si="5"/>
        <v>0.10895011993733288</v>
      </c>
      <c r="Q31" s="3">
        <f>IF(ISNUMBER(P31),SUMIF(A:A,A31,P:P),"")</f>
        <v>0.9651765795366205</v>
      </c>
      <c r="R31" s="3">
        <f t="shared" si="6"/>
        <v>0.11288102327310888</v>
      </c>
      <c r="S31" s="7">
        <f t="shared" si="7"/>
        <v>8.8588849658153777</v>
      </c>
    </row>
    <row r="32" spans="1:19" x14ac:dyDescent="0.3">
      <c r="A32" s="1">
        <v>5</v>
      </c>
      <c r="B32" s="5">
        <v>0.58611111111111114</v>
      </c>
      <c r="C32" s="1" t="s">
        <v>19</v>
      </c>
      <c r="D32" s="1">
        <v>5</v>
      </c>
      <c r="E32" s="1">
        <v>4</v>
      </c>
      <c r="F32" s="1" t="s">
        <v>40</v>
      </c>
      <c r="G32" s="1">
        <v>44.93</v>
      </c>
      <c r="H32" s="1">
        <f>1+COUNTIFS(A:A,A32,G:G,"&gt;"&amp;G32)</f>
        <v>6</v>
      </c>
      <c r="I32" s="2">
        <f>AVERAGEIF(A:A,A32,G:G)</f>
        <v>48.648749999999993</v>
      </c>
      <c r="J32" s="2">
        <f t="shared" si="0"/>
        <v>-3.7187499999999929</v>
      </c>
      <c r="K32" s="2">
        <f t="shared" si="1"/>
        <v>86.28125</v>
      </c>
      <c r="L32" s="2">
        <f t="shared" si="2"/>
        <v>177.12841889782482</v>
      </c>
      <c r="M32" s="2">
        <f>SUMIF(A:A,A32,L:L)</f>
        <v>2070.4890548669641</v>
      </c>
      <c r="N32" s="3">
        <f t="shared" si="3"/>
        <v>8.5549072805509663E-2</v>
      </c>
      <c r="O32" s="6">
        <f t="shared" si="4"/>
        <v>11.689197406889914</v>
      </c>
      <c r="P32" s="3">
        <f t="shared" si="5"/>
        <v>8.5549072805509663E-2</v>
      </c>
      <c r="Q32" s="3">
        <f>IF(ISNUMBER(P32),SUMIF(A:A,A32,P:P),"")</f>
        <v>0.9651765795366205</v>
      </c>
      <c r="R32" s="3">
        <f t="shared" si="6"/>
        <v>8.8635670010332845E-2</v>
      </c>
      <c r="S32" s="7">
        <f t="shared" si="7"/>
        <v>11.28213957071034</v>
      </c>
    </row>
    <row r="33" spans="1:19" x14ac:dyDescent="0.3">
      <c r="A33" s="1">
        <v>5</v>
      </c>
      <c r="B33" s="5">
        <v>0.58611111111111114</v>
      </c>
      <c r="C33" s="1" t="s">
        <v>19</v>
      </c>
      <c r="D33" s="1">
        <v>5</v>
      </c>
      <c r="E33" s="1">
        <v>8</v>
      </c>
      <c r="F33" s="1" t="s">
        <v>43</v>
      </c>
      <c r="G33" s="1">
        <v>41.82</v>
      </c>
      <c r="H33" s="1">
        <f>1+COUNTIFS(A:A,A33,G:G,"&gt;"&amp;G33)</f>
        <v>7</v>
      </c>
      <c r="I33" s="2">
        <f>AVERAGEIF(A:A,A33,G:G)</f>
        <v>48.648749999999993</v>
      </c>
      <c r="J33" s="2">
        <f t="shared" si="0"/>
        <v>-6.8287499999999923</v>
      </c>
      <c r="K33" s="2">
        <f t="shared" si="1"/>
        <v>83.171250000000015</v>
      </c>
      <c r="L33" s="2">
        <f t="shared" si="2"/>
        <v>146.97683656869904</v>
      </c>
      <c r="M33" s="2">
        <f>SUMIF(A:A,A33,L:L)</f>
        <v>2070.4890548669641</v>
      </c>
      <c r="N33" s="3">
        <f t="shared" si="3"/>
        <v>7.0986531526554139E-2</v>
      </c>
      <c r="O33" s="6">
        <f t="shared" si="4"/>
        <v>14.087179335222585</v>
      </c>
      <c r="P33" s="3">
        <f t="shared" si="5"/>
        <v>7.0986531526554139E-2</v>
      </c>
      <c r="Q33" s="3">
        <f>IF(ISNUMBER(P33),SUMIF(A:A,A33,P:P),"")</f>
        <v>0.9651765795366205</v>
      </c>
      <c r="R33" s="3">
        <f t="shared" si="6"/>
        <v>7.3547714513166745E-2</v>
      </c>
      <c r="S33" s="7">
        <f t="shared" si="7"/>
        <v>13.596615566089097</v>
      </c>
    </row>
    <row r="34" spans="1:19" x14ac:dyDescent="0.3">
      <c r="A34" s="1">
        <v>5</v>
      </c>
      <c r="B34" s="5">
        <v>0.58611111111111114</v>
      </c>
      <c r="C34" s="1" t="s">
        <v>19</v>
      </c>
      <c r="D34" s="1">
        <v>5</v>
      </c>
      <c r="E34" s="1">
        <v>5</v>
      </c>
      <c r="F34" s="1" t="s">
        <v>41</v>
      </c>
      <c r="G34" s="1">
        <v>29.95</v>
      </c>
      <c r="H34" s="1">
        <f>1+COUNTIFS(A:A,A34,G:G,"&gt;"&amp;G34)</f>
        <v>8</v>
      </c>
      <c r="I34" s="2">
        <f>AVERAGEIF(A:A,A34,G:G)</f>
        <v>48.648749999999993</v>
      </c>
      <c r="J34" s="2">
        <f t="shared" si="0"/>
        <v>-18.698749999999993</v>
      </c>
      <c r="K34" s="2">
        <f t="shared" si="1"/>
        <v>71.30125000000001</v>
      </c>
      <c r="L34" s="2">
        <f t="shared" si="2"/>
        <v>72.101510922457052</v>
      </c>
      <c r="M34" s="2">
        <f>SUMIF(A:A,A34,L:L)</f>
        <v>2070.4890548669641</v>
      </c>
      <c r="N34" s="3">
        <f t="shared" si="3"/>
        <v>3.4823420463379273E-2</v>
      </c>
      <c r="O34" s="6">
        <f t="shared" si="4"/>
        <v>28.716306057631876</v>
      </c>
      <c r="P34" s="3" t="str">
        <f t="shared" si="5"/>
        <v/>
      </c>
      <c r="Q34" s="3" t="str">
        <f>IF(ISNUMBER(P34),SUMIF(A:A,A34,P:P),"")</f>
        <v/>
      </c>
      <c r="R34" s="3" t="str">
        <f t="shared" si="6"/>
        <v/>
      </c>
      <c r="S34" s="7" t="str">
        <f t="shared" si="7"/>
        <v/>
      </c>
    </row>
    <row r="35" spans="1:19" x14ac:dyDescent="0.3">
      <c r="A35" s="1"/>
      <c r="B35" s="5"/>
      <c r="C35" s="1"/>
      <c r="D35" s="1"/>
      <c r="E35" s="1"/>
      <c r="F35" s="1"/>
      <c r="G35" s="1"/>
      <c r="H35" s="1"/>
      <c r="I35" s="2"/>
      <c r="J35" s="2"/>
      <c r="K35" s="2"/>
      <c r="L35" s="2"/>
      <c r="M35" s="2"/>
      <c r="N35" s="3"/>
      <c r="O35" s="6"/>
      <c r="P35" s="3"/>
      <c r="Q35" s="3"/>
      <c r="R35" s="3"/>
      <c r="S35" s="7"/>
    </row>
    <row r="36" spans="1:19" x14ac:dyDescent="0.3">
      <c r="A36" s="1">
        <v>6</v>
      </c>
      <c r="B36" s="5">
        <v>0.61249999999999993</v>
      </c>
      <c r="C36" s="1" t="s">
        <v>19</v>
      </c>
      <c r="D36" s="1">
        <v>6</v>
      </c>
      <c r="E36" s="1">
        <v>2</v>
      </c>
      <c r="F36" s="1" t="s">
        <v>46</v>
      </c>
      <c r="G36" s="1">
        <v>62.72</v>
      </c>
      <c r="H36" s="1">
        <f>1+COUNTIFS(A:A,A36,G:G,"&gt;"&amp;G36)</f>
        <v>1</v>
      </c>
      <c r="I36" s="2">
        <f>AVERAGEIF(A:A,A36,G:G)</f>
        <v>45.998333333333328</v>
      </c>
      <c r="J36" s="2">
        <f t="shared" si="0"/>
        <v>16.721666666666671</v>
      </c>
      <c r="K36" s="2">
        <f t="shared" si="1"/>
        <v>106.72166666666666</v>
      </c>
      <c r="L36" s="2">
        <f t="shared" si="2"/>
        <v>603.83440715101779</v>
      </c>
      <c r="M36" s="2">
        <f>SUMIF(A:A,A36,L:L)</f>
        <v>1576.2988197553411</v>
      </c>
      <c r="N36" s="3">
        <f t="shared" si="3"/>
        <v>0.38307102662472303</v>
      </c>
      <c r="O36" s="6">
        <f t="shared" si="4"/>
        <v>2.610481948507303</v>
      </c>
      <c r="P36" s="3">
        <f t="shared" si="5"/>
        <v>0.38307102662472303</v>
      </c>
      <c r="Q36" s="3">
        <f>IF(ISNUMBER(P36),SUMIF(A:A,A36,P:P),"")</f>
        <v>0.99999999999999989</v>
      </c>
      <c r="R36" s="3">
        <f t="shared" si="6"/>
        <v>0.38307102662472303</v>
      </c>
      <c r="S36" s="7">
        <f t="shared" si="7"/>
        <v>2.610481948507303</v>
      </c>
    </row>
    <row r="37" spans="1:19" x14ac:dyDescent="0.3">
      <c r="A37" s="1">
        <v>6</v>
      </c>
      <c r="B37" s="5">
        <v>0.61249999999999993</v>
      </c>
      <c r="C37" s="1" t="s">
        <v>19</v>
      </c>
      <c r="D37" s="1">
        <v>6</v>
      </c>
      <c r="E37" s="1">
        <v>4</v>
      </c>
      <c r="F37" s="1" t="s">
        <v>48</v>
      </c>
      <c r="G37" s="1">
        <v>50.82</v>
      </c>
      <c r="H37" s="1">
        <f>1+COUNTIFS(A:A,A37,G:G,"&gt;"&amp;G37)</f>
        <v>2</v>
      </c>
      <c r="I37" s="2">
        <f>AVERAGEIF(A:A,A37,G:G)</f>
        <v>45.998333333333328</v>
      </c>
      <c r="J37" s="2">
        <f t="shared" si="0"/>
        <v>4.8216666666666725</v>
      </c>
      <c r="K37" s="2">
        <f t="shared" si="1"/>
        <v>94.821666666666673</v>
      </c>
      <c r="L37" s="2">
        <f t="shared" si="2"/>
        <v>295.68656758306042</v>
      </c>
      <c r="M37" s="2">
        <f>SUMIF(A:A,A37,L:L)</f>
        <v>1576.2988197553411</v>
      </c>
      <c r="N37" s="3">
        <f t="shared" si="3"/>
        <v>0.18758281353592221</v>
      </c>
      <c r="O37" s="6">
        <f t="shared" si="4"/>
        <v>5.3309787882486335</v>
      </c>
      <c r="P37" s="3">
        <f t="shared" si="5"/>
        <v>0.18758281353592221</v>
      </c>
      <c r="Q37" s="3">
        <f>IF(ISNUMBER(P37),SUMIF(A:A,A37,P:P),"")</f>
        <v>0.99999999999999989</v>
      </c>
      <c r="R37" s="3">
        <f t="shared" si="6"/>
        <v>0.18758281353592221</v>
      </c>
      <c r="S37" s="7">
        <f t="shared" si="7"/>
        <v>5.3309787882486335</v>
      </c>
    </row>
    <row r="38" spans="1:19" x14ac:dyDescent="0.3">
      <c r="A38" s="1">
        <v>6</v>
      </c>
      <c r="B38" s="5">
        <v>0.61249999999999993</v>
      </c>
      <c r="C38" s="1" t="s">
        <v>19</v>
      </c>
      <c r="D38" s="1">
        <v>6</v>
      </c>
      <c r="E38" s="1">
        <v>3</v>
      </c>
      <c r="F38" s="1" t="s">
        <v>47</v>
      </c>
      <c r="G38" s="1">
        <v>47.51</v>
      </c>
      <c r="H38" s="1">
        <f>1+COUNTIFS(A:A,A38,G:G,"&gt;"&amp;G38)</f>
        <v>3</v>
      </c>
      <c r="I38" s="2">
        <f>AVERAGEIF(A:A,A38,G:G)</f>
        <v>45.998333333333328</v>
      </c>
      <c r="J38" s="2">
        <f t="shared" si="0"/>
        <v>1.5116666666666703</v>
      </c>
      <c r="K38" s="2">
        <f t="shared" si="1"/>
        <v>91.51166666666667</v>
      </c>
      <c r="L38" s="2">
        <f t="shared" si="2"/>
        <v>242.42684626962188</v>
      </c>
      <c r="M38" s="2">
        <f>SUMIF(A:A,A38,L:L)</f>
        <v>1576.2988197553411</v>
      </c>
      <c r="N38" s="3">
        <f t="shared" si="3"/>
        <v>0.15379498051470292</v>
      </c>
      <c r="O38" s="6">
        <f t="shared" si="4"/>
        <v>6.5021627926562875</v>
      </c>
      <c r="P38" s="3">
        <f t="shared" si="5"/>
        <v>0.15379498051470292</v>
      </c>
      <c r="Q38" s="3">
        <f>IF(ISNUMBER(P38),SUMIF(A:A,A38,P:P),"")</f>
        <v>0.99999999999999989</v>
      </c>
      <c r="R38" s="3">
        <f t="shared" si="6"/>
        <v>0.15379498051470292</v>
      </c>
      <c r="S38" s="7">
        <f t="shared" si="7"/>
        <v>6.5021627926562875</v>
      </c>
    </row>
    <row r="39" spans="1:19" x14ac:dyDescent="0.3">
      <c r="A39" s="1">
        <v>6</v>
      </c>
      <c r="B39" s="5">
        <v>0.61249999999999993</v>
      </c>
      <c r="C39" s="1" t="s">
        <v>19</v>
      </c>
      <c r="D39" s="1">
        <v>6</v>
      </c>
      <c r="E39" s="1">
        <v>6</v>
      </c>
      <c r="F39" s="1" t="s">
        <v>50</v>
      </c>
      <c r="G39" s="1">
        <v>44.36</v>
      </c>
      <c r="H39" s="1">
        <f>1+COUNTIFS(A:A,A39,G:G,"&gt;"&amp;G39)</f>
        <v>4</v>
      </c>
      <c r="I39" s="2">
        <f>AVERAGEIF(A:A,A39,G:G)</f>
        <v>45.998333333333328</v>
      </c>
      <c r="J39" s="2">
        <f t="shared" si="0"/>
        <v>-1.6383333333333283</v>
      </c>
      <c r="K39" s="2">
        <f t="shared" si="1"/>
        <v>88.361666666666679</v>
      </c>
      <c r="L39" s="2">
        <f t="shared" si="2"/>
        <v>200.67767220255149</v>
      </c>
      <c r="M39" s="2">
        <f>SUMIF(A:A,A39,L:L)</f>
        <v>1576.2988197553411</v>
      </c>
      <c r="N39" s="3">
        <f t="shared" si="3"/>
        <v>0.12730940966745052</v>
      </c>
      <c r="O39" s="6">
        <f t="shared" si="4"/>
        <v>7.8548789332393882</v>
      </c>
      <c r="P39" s="3">
        <f t="shared" si="5"/>
        <v>0.12730940966745052</v>
      </c>
      <c r="Q39" s="3">
        <f>IF(ISNUMBER(P39),SUMIF(A:A,A39,P:P),"")</f>
        <v>0.99999999999999989</v>
      </c>
      <c r="R39" s="3">
        <f t="shared" si="6"/>
        <v>0.12730940966745052</v>
      </c>
      <c r="S39" s="7">
        <f t="shared" si="7"/>
        <v>7.8548789332393882</v>
      </c>
    </row>
    <row r="40" spans="1:19" x14ac:dyDescent="0.3">
      <c r="A40" s="1">
        <v>6</v>
      </c>
      <c r="B40" s="5">
        <v>0.61249999999999993</v>
      </c>
      <c r="C40" s="1" t="s">
        <v>19</v>
      </c>
      <c r="D40" s="1">
        <v>6</v>
      </c>
      <c r="E40" s="1">
        <v>7</v>
      </c>
      <c r="F40" s="1" t="s">
        <v>51</v>
      </c>
      <c r="G40" s="1">
        <v>36.64</v>
      </c>
      <c r="H40" s="1">
        <f>1+COUNTIFS(A:A,A40,G:G,"&gt;"&amp;G40)</f>
        <v>5</v>
      </c>
      <c r="I40" s="2">
        <f>AVERAGEIF(A:A,A40,G:G)</f>
        <v>45.998333333333328</v>
      </c>
      <c r="J40" s="2">
        <f t="shared" si="0"/>
        <v>-9.3583333333333272</v>
      </c>
      <c r="K40" s="2">
        <f t="shared" si="1"/>
        <v>80.64166666666668</v>
      </c>
      <c r="L40" s="2">
        <f t="shared" si="2"/>
        <v>126.27978990942806</v>
      </c>
      <c r="M40" s="2">
        <f>SUMIF(A:A,A40,L:L)</f>
        <v>1576.2988197553411</v>
      </c>
      <c r="N40" s="3">
        <f t="shared" si="3"/>
        <v>8.0111580575203414E-2</v>
      </c>
      <c r="O40" s="6">
        <f t="shared" si="4"/>
        <v>12.48258981810085</v>
      </c>
      <c r="P40" s="3">
        <f t="shared" si="5"/>
        <v>8.0111580575203414E-2</v>
      </c>
      <c r="Q40" s="3">
        <f>IF(ISNUMBER(P40),SUMIF(A:A,A40,P:P),"")</f>
        <v>0.99999999999999989</v>
      </c>
      <c r="R40" s="3">
        <f t="shared" si="6"/>
        <v>8.0111580575203414E-2</v>
      </c>
      <c r="S40" s="7">
        <f t="shared" si="7"/>
        <v>12.48258981810085</v>
      </c>
    </row>
    <row r="41" spans="1:19" x14ac:dyDescent="0.3">
      <c r="A41" s="1">
        <v>6</v>
      </c>
      <c r="B41" s="5">
        <v>0.61249999999999993</v>
      </c>
      <c r="C41" s="1" t="s">
        <v>19</v>
      </c>
      <c r="D41" s="1">
        <v>6</v>
      </c>
      <c r="E41" s="1">
        <v>5</v>
      </c>
      <c r="F41" s="1" t="s">
        <v>49</v>
      </c>
      <c r="G41" s="1">
        <v>33.94</v>
      </c>
      <c r="H41" s="1">
        <f>1+COUNTIFS(A:A,A41,G:G,"&gt;"&amp;G41)</f>
        <v>6</v>
      </c>
      <c r="I41" s="2">
        <f>AVERAGEIF(A:A,A41,G:G)</f>
        <v>45.998333333333328</v>
      </c>
      <c r="J41" s="2">
        <f t="shared" ref="J41:J51" si="8">G41-I41</f>
        <v>-12.05833333333333</v>
      </c>
      <c r="K41" s="2">
        <f t="shared" ref="K41:K51" si="9">90+J41</f>
        <v>77.941666666666663</v>
      </c>
      <c r="L41" s="2">
        <f t="shared" ref="L41:L51" si="10">EXP(0.06*K41)</f>
        <v>107.39353663966146</v>
      </c>
      <c r="M41" s="2">
        <f>SUMIF(A:A,A41,L:L)</f>
        <v>1576.2988197553411</v>
      </c>
      <c r="N41" s="3">
        <f t="shared" ref="N41:N51" si="11">L41/M41</f>
        <v>6.8130189081997861E-2</v>
      </c>
      <c r="O41" s="6">
        <f t="shared" ref="O41:O51" si="12">1/N41</f>
        <v>14.677781075823132</v>
      </c>
      <c r="P41" s="3">
        <f t="shared" ref="P41:P51" si="13">IF(O41&gt;21,"",N41)</f>
        <v>6.8130189081997861E-2</v>
      </c>
      <c r="Q41" s="3">
        <f>IF(ISNUMBER(P41),SUMIF(A:A,A41,P:P),"")</f>
        <v>0.99999999999999989</v>
      </c>
      <c r="R41" s="3">
        <f t="shared" ref="R41:R51" si="14">IFERROR(P41*(1/Q41),"")</f>
        <v>6.8130189081997861E-2</v>
      </c>
      <c r="S41" s="7">
        <f t="shared" ref="S41:S51" si="15">IFERROR(1/R41,"")</f>
        <v>14.677781075823132</v>
      </c>
    </row>
    <row r="42" spans="1:19" x14ac:dyDescent="0.3">
      <c r="A42" s="1"/>
      <c r="B42" s="5"/>
      <c r="C42" s="1"/>
      <c r="D42" s="1"/>
      <c r="E42" s="1"/>
      <c r="F42" s="1"/>
      <c r="G42" s="1"/>
      <c r="H42" s="1"/>
      <c r="I42" s="2"/>
      <c r="J42" s="2"/>
      <c r="K42" s="2"/>
      <c r="L42" s="2"/>
      <c r="M42" s="2"/>
      <c r="N42" s="3"/>
      <c r="O42" s="6"/>
      <c r="P42" s="3"/>
      <c r="Q42" s="3"/>
      <c r="R42" s="3"/>
      <c r="S42" s="7"/>
    </row>
    <row r="43" spans="1:19" x14ac:dyDescent="0.3">
      <c r="A43" s="1">
        <v>8</v>
      </c>
      <c r="B43" s="5">
        <v>0.63680555555555551</v>
      </c>
      <c r="C43" s="1" t="s">
        <v>19</v>
      </c>
      <c r="D43" s="1">
        <v>7</v>
      </c>
      <c r="E43" s="1">
        <v>1</v>
      </c>
      <c r="F43" s="1" t="s">
        <v>52</v>
      </c>
      <c r="G43" s="1">
        <v>70.849999999999994</v>
      </c>
      <c r="H43" s="1">
        <f>1+COUNTIFS(A:A,A43,G:G,"&gt;"&amp;G43)</f>
        <v>1</v>
      </c>
      <c r="I43" s="2">
        <f>AVERAGEIF(A:A,A43,G:G)</f>
        <v>50.335555555555551</v>
      </c>
      <c r="J43" s="2">
        <f t="shared" si="8"/>
        <v>20.514444444444443</v>
      </c>
      <c r="K43" s="2">
        <f t="shared" si="9"/>
        <v>110.51444444444445</v>
      </c>
      <c r="L43" s="2">
        <f t="shared" si="10"/>
        <v>758.13893974853659</v>
      </c>
      <c r="M43" s="2">
        <f>SUMIF(A:A,A43,L:L)</f>
        <v>2738.0060780401413</v>
      </c>
      <c r="N43" s="3">
        <f t="shared" si="11"/>
        <v>0.27689454228356231</v>
      </c>
      <c r="O43" s="6">
        <f t="shared" si="12"/>
        <v>3.6114832446784724</v>
      </c>
      <c r="P43" s="3">
        <f t="shared" si="13"/>
        <v>0.27689454228356231</v>
      </c>
      <c r="Q43" s="3">
        <f>IF(ISNUMBER(P43),SUMIF(A:A,A43,P:P),"")</f>
        <v>0.90696357495527302</v>
      </c>
      <c r="R43" s="3">
        <f t="shared" si="14"/>
        <v>0.30529841542668057</v>
      </c>
      <c r="S43" s="7">
        <f t="shared" si="15"/>
        <v>3.2754837544846565</v>
      </c>
    </row>
    <row r="44" spans="1:19" x14ac:dyDescent="0.3">
      <c r="A44" s="1">
        <v>8</v>
      </c>
      <c r="B44" s="5">
        <v>0.63680555555555551</v>
      </c>
      <c r="C44" s="1" t="s">
        <v>19</v>
      </c>
      <c r="D44" s="1">
        <v>7</v>
      </c>
      <c r="E44" s="1">
        <v>2</v>
      </c>
      <c r="F44" s="1" t="s">
        <v>53</v>
      </c>
      <c r="G44" s="1">
        <v>66.94</v>
      </c>
      <c r="H44" s="1">
        <f>1+COUNTIFS(A:A,A44,G:G,"&gt;"&amp;G44)</f>
        <v>2</v>
      </c>
      <c r="I44" s="2">
        <f>AVERAGEIF(A:A,A44,G:G)</f>
        <v>50.335555555555551</v>
      </c>
      <c r="J44" s="2">
        <f t="shared" si="8"/>
        <v>16.604444444444447</v>
      </c>
      <c r="K44" s="2">
        <f t="shared" si="9"/>
        <v>106.60444444444445</v>
      </c>
      <c r="L44" s="2">
        <f t="shared" si="10"/>
        <v>599.60233870732009</v>
      </c>
      <c r="M44" s="2">
        <f>SUMIF(A:A,A44,L:L)</f>
        <v>2738.0060780401413</v>
      </c>
      <c r="N44" s="3">
        <f t="shared" si="11"/>
        <v>0.21899233296681142</v>
      </c>
      <c r="O44" s="6">
        <f t="shared" si="12"/>
        <v>4.5663699110030089</v>
      </c>
      <c r="P44" s="3">
        <f t="shared" si="13"/>
        <v>0.21899233296681142</v>
      </c>
      <c r="Q44" s="3">
        <f>IF(ISNUMBER(P44),SUMIF(A:A,A44,P:P),"")</f>
        <v>0.90696357495527302</v>
      </c>
      <c r="R44" s="3">
        <f t="shared" si="14"/>
        <v>0.24145659099662412</v>
      </c>
      <c r="S44" s="7">
        <f t="shared" si="15"/>
        <v>4.1415311790514817</v>
      </c>
    </row>
    <row r="45" spans="1:19" x14ac:dyDescent="0.3">
      <c r="A45" s="1">
        <v>8</v>
      </c>
      <c r="B45" s="5">
        <v>0.63680555555555551</v>
      </c>
      <c r="C45" s="1" t="s">
        <v>19</v>
      </c>
      <c r="D45" s="1">
        <v>7</v>
      </c>
      <c r="E45" s="1">
        <v>3</v>
      </c>
      <c r="F45" s="1" t="s">
        <v>54</v>
      </c>
      <c r="G45" s="1">
        <v>57.55</v>
      </c>
      <c r="H45" s="1">
        <f>1+COUNTIFS(A:A,A45,G:G,"&gt;"&amp;G45)</f>
        <v>3</v>
      </c>
      <c r="I45" s="2">
        <f>AVERAGEIF(A:A,A45,G:G)</f>
        <v>50.335555555555551</v>
      </c>
      <c r="J45" s="2">
        <f t="shared" si="8"/>
        <v>7.214444444444446</v>
      </c>
      <c r="K45" s="2">
        <f t="shared" si="9"/>
        <v>97.214444444444439</v>
      </c>
      <c r="L45" s="2">
        <f t="shared" si="10"/>
        <v>341.33577378504771</v>
      </c>
      <c r="M45" s="2">
        <f>SUMIF(A:A,A45,L:L)</f>
        <v>2738.0060780401413</v>
      </c>
      <c r="N45" s="3">
        <f t="shared" si="11"/>
        <v>0.12466582032914079</v>
      </c>
      <c r="O45" s="6">
        <f t="shared" si="12"/>
        <v>8.0214448303457626</v>
      </c>
      <c r="P45" s="3">
        <f t="shared" si="13"/>
        <v>0.12466582032914079</v>
      </c>
      <c r="Q45" s="3">
        <f>IF(ISNUMBER(P45),SUMIF(A:A,A45,P:P),"")</f>
        <v>0.90696357495527302</v>
      </c>
      <c r="R45" s="3">
        <f t="shared" si="14"/>
        <v>0.13745405413363893</v>
      </c>
      <c r="S45" s="7">
        <f t="shared" si="15"/>
        <v>7.2751582796368863</v>
      </c>
    </row>
    <row r="46" spans="1:19" x14ac:dyDescent="0.3">
      <c r="A46" s="1">
        <v>8</v>
      </c>
      <c r="B46" s="5">
        <v>0.63680555555555551</v>
      </c>
      <c r="C46" s="1" t="s">
        <v>19</v>
      </c>
      <c r="D46" s="1">
        <v>7</v>
      </c>
      <c r="E46" s="1">
        <v>9</v>
      </c>
      <c r="F46" s="1" t="s">
        <v>59</v>
      </c>
      <c r="G46" s="1">
        <v>57.29</v>
      </c>
      <c r="H46" s="1">
        <f>1+COUNTIFS(A:A,A46,G:G,"&gt;"&amp;G46)</f>
        <v>4</v>
      </c>
      <c r="I46" s="2">
        <f>AVERAGEIF(A:A,A46,G:G)</f>
        <v>50.335555555555551</v>
      </c>
      <c r="J46" s="2">
        <f t="shared" si="8"/>
        <v>6.954444444444448</v>
      </c>
      <c r="K46" s="2">
        <f t="shared" si="9"/>
        <v>96.954444444444448</v>
      </c>
      <c r="L46" s="2">
        <f t="shared" si="10"/>
        <v>336.05225431520626</v>
      </c>
      <c r="M46" s="2">
        <f>SUMIF(A:A,A46,L:L)</f>
        <v>2738.0060780401413</v>
      </c>
      <c r="N46" s="3">
        <f t="shared" si="11"/>
        <v>0.12273612429514828</v>
      </c>
      <c r="O46" s="6">
        <f t="shared" si="12"/>
        <v>8.1475605144192222</v>
      </c>
      <c r="P46" s="3">
        <f t="shared" si="13"/>
        <v>0.12273612429514828</v>
      </c>
      <c r="Q46" s="3">
        <f>IF(ISNUMBER(P46),SUMIF(A:A,A46,P:P),"")</f>
        <v>0.90696357495527302</v>
      </c>
      <c r="R46" s="3">
        <f t="shared" si="14"/>
        <v>0.13532640966446863</v>
      </c>
      <c r="S46" s="7">
        <f t="shared" si="15"/>
        <v>7.3895406113220821</v>
      </c>
    </row>
    <row r="47" spans="1:19" x14ac:dyDescent="0.3">
      <c r="A47" s="1">
        <v>8</v>
      </c>
      <c r="B47" s="5">
        <v>0.63680555555555551</v>
      </c>
      <c r="C47" s="1" t="s">
        <v>19</v>
      </c>
      <c r="D47" s="1">
        <v>7</v>
      </c>
      <c r="E47" s="1">
        <v>5</v>
      </c>
      <c r="F47" s="1" t="s">
        <v>56</v>
      </c>
      <c r="G47" s="1">
        <v>55.77</v>
      </c>
      <c r="H47" s="1">
        <f>1+COUNTIFS(A:A,A47,G:G,"&gt;"&amp;G47)</f>
        <v>5</v>
      </c>
      <c r="I47" s="2">
        <f>AVERAGEIF(A:A,A47,G:G)</f>
        <v>50.335555555555551</v>
      </c>
      <c r="J47" s="2">
        <f t="shared" si="8"/>
        <v>5.434444444444452</v>
      </c>
      <c r="K47" s="2">
        <f t="shared" si="9"/>
        <v>95.434444444444452</v>
      </c>
      <c r="L47" s="2">
        <f t="shared" si="10"/>
        <v>306.76030178143628</v>
      </c>
      <c r="M47" s="2">
        <f>SUMIF(A:A,A47,L:L)</f>
        <v>2738.0060780401413</v>
      </c>
      <c r="N47" s="3">
        <f t="shared" si="11"/>
        <v>0.11203784543861006</v>
      </c>
      <c r="O47" s="6">
        <f t="shared" si="12"/>
        <v>8.9255554324983812</v>
      </c>
      <c r="P47" s="3">
        <f t="shared" si="13"/>
        <v>0.11203784543861006</v>
      </c>
      <c r="Q47" s="3">
        <f>IF(ISNUMBER(P47),SUMIF(A:A,A47,P:P),"")</f>
        <v>0.90696357495527302</v>
      </c>
      <c r="R47" s="3">
        <f t="shared" si="14"/>
        <v>0.12353070016525769</v>
      </c>
      <c r="S47" s="7">
        <f t="shared" si="15"/>
        <v>8.0951536635201897</v>
      </c>
    </row>
    <row r="48" spans="1:19" x14ac:dyDescent="0.3">
      <c r="A48" s="1">
        <v>8</v>
      </c>
      <c r="B48" s="5">
        <v>0.63680555555555551</v>
      </c>
      <c r="C48" s="1" t="s">
        <v>19</v>
      </c>
      <c r="D48" s="1">
        <v>7</v>
      </c>
      <c r="E48" s="1">
        <v>4</v>
      </c>
      <c r="F48" s="1" t="s">
        <v>55</v>
      </c>
      <c r="G48" s="1">
        <v>42.86</v>
      </c>
      <c r="H48" s="1">
        <f>1+COUNTIFS(A:A,A48,G:G,"&gt;"&amp;G48)</f>
        <v>6</v>
      </c>
      <c r="I48" s="2">
        <f>AVERAGEIF(A:A,A48,G:G)</f>
        <v>50.335555555555551</v>
      </c>
      <c r="J48" s="2">
        <f t="shared" si="8"/>
        <v>-7.4755555555555517</v>
      </c>
      <c r="K48" s="2">
        <f t="shared" si="9"/>
        <v>82.524444444444441</v>
      </c>
      <c r="L48" s="2">
        <f t="shared" si="10"/>
        <v>141.38217245100597</v>
      </c>
      <c r="M48" s="2">
        <f>SUMIF(A:A,A48,L:L)</f>
        <v>2738.0060780401413</v>
      </c>
      <c r="N48" s="3">
        <f t="shared" si="11"/>
        <v>5.1636909642000142E-2</v>
      </c>
      <c r="O48" s="6">
        <f t="shared" si="12"/>
        <v>19.365992406071985</v>
      </c>
      <c r="P48" s="3">
        <f t="shared" si="13"/>
        <v>5.1636909642000142E-2</v>
      </c>
      <c r="Q48" s="3">
        <f>IF(ISNUMBER(P48),SUMIF(A:A,A48,P:P),"")</f>
        <v>0.90696357495527302</v>
      </c>
      <c r="R48" s="3">
        <f t="shared" si="14"/>
        <v>5.6933829613329968E-2</v>
      </c>
      <c r="S48" s="7">
        <f t="shared" si="15"/>
        <v>17.564249705167718</v>
      </c>
    </row>
    <row r="49" spans="1:19" x14ac:dyDescent="0.3">
      <c r="A49" s="1">
        <v>8</v>
      </c>
      <c r="B49" s="5">
        <v>0.63680555555555551</v>
      </c>
      <c r="C49" s="1" t="s">
        <v>19</v>
      </c>
      <c r="D49" s="1">
        <v>7</v>
      </c>
      <c r="E49" s="1">
        <v>12</v>
      </c>
      <c r="F49" s="1" t="s">
        <v>60</v>
      </c>
      <c r="G49" s="1">
        <v>38.630000000000003</v>
      </c>
      <c r="H49" s="1">
        <f>1+COUNTIFS(A:A,A49,G:G,"&gt;"&amp;G49)</f>
        <v>7</v>
      </c>
      <c r="I49" s="2">
        <f>AVERAGEIF(A:A,A49,G:G)</f>
        <v>50.335555555555551</v>
      </c>
      <c r="J49" s="2">
        <f t="shared" si="8"/>
        <v>-11.705555555555549</v>
      </c>
      <c r="K49" s="2">
        <f t="shared" si="9"/>
        <v>78.294444444444451</v>
      </c>
      <c r="L49" s="2">
        <f t="shared" si="10"/>
        <v>109.69092811771768</v>
      </c>
      <c r="M49" s="2">
        <f>SUMIF(A:A,A49,L:L)</f>
        <v>2738.0060780401413</v>
      </c>
      <c r="N49" s="3">
        <f t="shared" si="11"/>
        <v>4.0062339158952562E-2</v>
      </c>
      <c r="O49" s="6">
        <f t="shared" si="12"/>
        <v>24.961098652586646</v>
      </c>
      <c r="P49" s="3" t="str">
        <f t="shared" si="13"/>
        <v/>
      </c>
      <c r="Q49" s="3" t="str">
        <f>IF(ISNUMBER(P49),SUMIF(A:A,A49,P:P),"")</f>
        <v/>
      </c>
      <c r="R49" s="3" t="str">
        <f t="shared" si="14"/>
        <v/>
      </c>
      <c r="S49" s="7" t="str">
        <f t="shared" si="15"/>
        <v/>
      </c>
    </row>
    <row r="50" spans="1:19" x14ac:dyDescent="0.3">
      <c r="A50" s="1">
        <v>8</v>
      </c>
      <c r="B50" s="5">
        <v>0.63680555555555551</v>
      </c>
      <c r="C50" s="1" t="s">
        <v>19</v>
      </c>
      <c r="D50" s="1">
        <v>7</v>
      </c>
      <c r="E50" s="1">
        <v>6</v>
      </c>
      <c r="F50" s="1" t="s">
        <v>57</v>
      </c>
      <c r="G50" s="1">
        <v>33.94</v>
      </c>
      <c r="H50" s="1">
        <f>1+COUNTIFS(A:A,A50,G:G,"&gt;"&amp;G50)</f>
        <v>8</v>
      </c>
      <c r="I50" s="2">
        <f>AVERAGEIF(A:A,A50,G:G)</f>
        <v>50.335555555555551</v>
      </c>
      <c r="J50" s="2">
        <f t="shared" si="8"/>
        <v>-16.395555555555553</v>
      </c>
      <c r="K50" s="2">
        <f t="shared" si="9"/>
        <v>73.604444444444454</v>
      </c>
      <c r="L50" s="2">
        <f t="shared" si="10"/>
        <v>82.78663759514734</v>
      </c>
      <c r="M50" s="2">
        <f>SUMIF(A:A,A50,L:L)</f>
        <v>2738.0060780401413</v>
      </c>
      <c r="N50" s="3">
        <f t="shared" si="11"/>
        <v>3.0236104389660751E-2</v>
      </c>
      <c r="O50" s="6">
        <f t="shared" si="12"/>
        <v>33.073043640567349</v>
      </c>
      <c r="P50" s="3" t="str">
        <f t="shared" si="13"/>
        <v/>
      </c>
      <c r="Q50" s="3" t="str">
        <f>IF(ISNUMBER(P50),SUMIF(A:A,A50,P:P),"")</f>
        <v/>
      </c>
      <c r="R50" s="3" t="str">
        <f t="shared" si="14"/>
        <v/>
      </c>
      <c r="S50" s="7" t="str">
        <f t="shared" si="15"/>
        <v/>
      </c>
    </row>
    <row r="51" spans="1:19" x14ac:dyDescent="0.3">
      <c r="A51" s="1">
        <v>8</v>
      </c>
      <c r="B51" s="5">
        <v>0.63680555555555551</v>
      </c>
      <c r="C51" s="1" t="s">
        <v>19</v>
      </c>
      <c r="D51" s="1">
        <v>7</v>
      </c>
      <c r="E51" s="1">
        <v>8</v>
      </c>
      <c r="F51" s="1" t="s">
        <v>58</v>
      </c>
      <c r="G51" s="1">
        <v>29.19</v>
      </c>
      <c r="H51" s="1">
        <f>1+COUNTIFS(A:A,A51,G:G,"&gt;"&amp;G51)</f>
        <v>9</v>
      </c>
      <c r="I51" s="2">
        <f>AVERAGEIF(A:A,A51,G:G)</f>
        <v>50.335555555555551</v>
      </c>
      <c r="J51" s="2">
        <f t="shared" si="8"/>
        <v>-21.14555555555555</v>
      </c>
      <c r="K51" s="2">
        <f t="shared" si="9"/>
        <v>68.854444444444454</v>
      </c>
      <c r="L51" s="2">
        <f t="shared" si="10"/>
        <v>62.256731538723685</v>
      </c>
      <c r="M51" s="2">
        <f>SUMIF(A:A,A51,L:L)</f>
        <v>2738.0060780401413</v>
      </c>
      <c r="N51" s="3">
        <f t="shared" si="11"/>
        <v>2.2737981496113738E-2</v>
      </c>
      <c r="O51" s="6">
        <f t="shared" si="12"/>
        <v>43.979277587630854</v>
      </c>
      <c r="P51" s="3" t="str">
        <f t="shared" si="13"/>
        <v/>
      </c>
      <c r="Q51" s="3" t="str">
        <f>IF(ISNUMBER(P51),SUMIF(A:A,A51,P:P),"")</f>
        <v/>
      </c>
      <c r="R51" s="3" t="str">
        <f t="shared" si="14"/>
        <v/>
      </c>
      <c r="S51" s="7" t="str">
        <f t="shared" si="15"/>
        <v/>
      </c>
    </row>
    <row r="52" spans="1:19" x14ac:dyDescent="0.3">
      <c r="A52" s="1"/>
      <c r="B52" s="5"/>
      <c r="C52" s="1"/>
      <c r="D52" s="1"/>
      <c r="E52" s="1"/>
      <c r="F52" s="1"/>
      <c r="G52" s="1"/>
      <c r="H52" s="1"/>
      <c r="I52" s="2"/>
      <c r="J52" s="2"/>
      <c r="K52" s="2"/>
      <c r="L52" s="2"/>
      <c r="M52" s="2"/>
      <c r="N52" s="3"/>
      <c r="O52" s="6"/>
      <c r="P52" s="3"/>
      <c r="Q52" s="3"/>
      <c r="R52" s="3"/>
      <c r="S52" s="7"/>
    </row>
    <row r="53" spans="1:19" x14ac:dyDescent="0.3">
      <c r="A53" s="1">
        <v>12</v>
      </c>
      <c r="B53" s="5">
        <v>0.6645833333333333</v>
      </c>
      <c r="C53" s="1" t="s">
        <v>19</v>
      </c>
      <c r="D53" s="1">
        <v>8</v>
      </c>
      <c r="E53" s="1">
        <v>2</v>
      </c>
      <c r="F53" s="1" t="s">
        <v>62</v>
      </c>
      <c r="G53" s="1">
        <v>66.77</v>
      </c>
      <c r="H53" s="1">
        <f>1+COUNTIFS(A:A,A53,G:G,"&gt;"&amp;G53)</f>
        <v>1</v>
      </c>
      <c r="I53" s="2">
        <f>AVERAGEIF(A:A,A53,G:G)</f>
        <v>46.99909090909091</v>
      </c>
      <c r="J53" s="2">
        <f t="shared" ref="J53:J63" si="16">G53-I53</f>
        <v>19.770909090909086</v>
      </c>
      <c r="K53" s="2">
        <f t="shared" ref="K53:K63" si="17">90+J53</f>
        <v>109.77090909090909</v>
      </c>
      <c r="L53" s="2">
        <f t="shared" ref="L53:L63" si="18">EXP(0.06*K53)</f>
        <v>725.06009817565837</v>
      </c>
      <c r="M53" s="2">
        <f>SUMIF(A:A,A53,L:L)</f>
        <v>3260.9146971868468</v>
      </c>
      <c r="N53" s="3">
        <f t="shared" ref="N53:N63" si="19">L53/M53</f>
        <v>0.22234868603007596</v>
      </c>
      <c r="O53" s="6">
        <f t="shared" ref="O53:O63" si="20">1/N53</f>
        <v>4.497440564432817</v>
      </c>
      <c r="P53" s="3">
        <f t="shared" ref="P53:P63" si="21">IF(O53&gt;21,"",N53)</f>
        <v>0.22234868603007596</v>
      </c>
      <c r="Q53" s="3">
        <f>IF(ISNUMBER(P53),SUMIF(A:A,A53,P:P),"")</f>
        <v>0.92963505281524839</v>
      </c>
      <c r="R53" s="3">
        <f t="shared" ref="R53:R63" si="22">IFERROR(P53*(1/Q53),"")</f>
        <v>0.23917846616984717</v>
      </c>
      <c r="S53" s="7">
        <f t="shared" ref="S53:S63" si="23">IFERROR(1/R53,"")</f>
        <v>4.1809783966499419</v>
      </c>
    </row>
    <row r="54" spans="1:19" x14ac:dyDescent="0.3">
      <c r="A54" s="1">
        <v>12</v>
      </c>
      <c r="B54" s="5">
        <v>0.6645833333333333</v>
      </c>
      <c r="C54" s="1" t="s">
        <v>19</v>
      </c>
      <c r="D54" s="1">
        <v>8</v>
      </c>
      <c r="E54" s="1">
        <v>4</v>
      </c>
      <c r="F54" s="1" t="s">
        <v>64</v>
      </c>
      <c r="G54" s="1">
        <v>64.36</v>
      </c>
      <c r="H54" s="1">
        <f>1+COUNTIFS(A:A,A54,G:G,"&gt;"&amp;G54)</f>
        <v>2</v>
      </c>
      <c r="I54" s="2">
        <f>AVERAGEIF(A:A,A54,G:G)</f>
        <v>46.99909090909091</v>
      </c>
      <c r="J54" s="2">
        <f t="shared" si="16"/>
        <v>17.36090909090909</v>
      </c>
      <c r="K54" s="2">
        <f t="shared" si="17"/>
        <v>107.36090909090909</v>
      </c>
      <c r="L54" s="2">
        <f t="shared" si="18"/>
        <v>627.44407620865684</v>
      </c>
      <c r="M54" s="2">
        <f>SUMIF(A:A,A54,L:L)</f>
        <v>3260.9146971868468</v>
      </c>
      <c r="N54" s="3">
        <f t="shared" si="19"/>
        <v>0.19241352027697797</v>
      </c>
      <c r="O54" s="6">
        <f t="shared" si="20"/>
        <v>5.1971399855920035</v>
      </c>
      <c r="P54" s="3">
        <f t="shared" si="21"/>
        <v>0.19241352027697797</v>
      </c>
      <c r="Q54" s="3">
        <f>IF(ISNUMBER(P54),SUMIF(A:A,A54,P:P),"")</f>
        <v>0.92963505281524839</v>
      </c>
      <c r="R54" s="3">
        <f t="shared" si="22"/>
        <v>0.2069774797048422</v>
      </c>
      <c r="S54" s="7">
        <f t="shared" si="23"/>
        <v>4.8314435049940609</v>
      </c>
    </row>
    <row r="55" spans="1:19" x14ac:dyDescent="0.3">
      <c r="A55" s="1">
        <v>12</v>
      </c>
      <c r="B55" s="5">
        <v>0.6645833333333333</v>
      </c>
      <c r="C55" s="1" t="s">
        <v>19</v>
      </c>
      <c r="D55" s="1">
        <v>8</v>
      </c>
      <c r="E55" s="1">
        <v>3</v>
      </c>
      <c r="F55" s="1" t="s">
        <v>63</v>
      </c>
      <c r="G55" s="1">
        <v>59.57</v>
      </c>
      <c r="H55" s="1">
        <f>1+COUNTIFS(A:A,A55,G:G,"&gt;"&amp;G55)</f>
        <v>3</v>
      </c>
      <c r="I55" s="2">
        <f>AVERAGEIF(A:A,A55,G:G)</f>
        <v>46.99909090909091</v>
      </c>
      <c r="J55" s="2">
        <f t="shared" si="16"/>
        <v>12.57090909090909</v>
      </c>
      <c r="K55" s="2">
        <f t="shared" si="17"/>
        <v>102.57090909090908</v>
      </c>
      <c r="L55" s="2">
        <f t="shared" si="18"/>
        <v>470.71581439589073</v>
      </c>
      <c r="M55" s="2">
        <f>SUMIF(A:A,A55,L:L)</f>
        <v>3260.9146971868468</v>
      </c>
      <c r="N55" s="3">
        <f t="shared" si="19"/>
        <v>0.14435085186434707</v>
      </c>
      <c r="O55" s="6">
        <f t="shared" si="20"/>
        <v>6.9275656297459509</v>
      </c>
      <c r="P55" s="3">
        <f t="shared" si="21"/>
        <v>0.14435085186434707</v>
      </c>
      <c r="Q55" s="3">
        <f>IF(ISNUMBER(P55),SUMIF(A:A,A55,P:P),"")</f>
        <v>0.92963505281524839</v>
      </c>
      <c r="R55" s="3">
        <f t="shared" si="22"/>
        <v>0.155276902938636</v>
      </c>
      <c r="S55" s="7">
        <f t="shared" si="23"/>
        <v>6.4401078400899765</v>
      </c>
    </row>
    <row r="56" spans="1:19" x14ac:dyDescent="0.3">
      <c r="A56" s="1">
        <v>12</v>
      </c>
      <c r="B56" s="5">
        <v>0.6645833333333333</v>
      </c>
      <c r="C56" s="1" t="s">
        <v>19</v>
      </c>
      <c r="D56" s="1">
        <v>8</v>
      </c>
      <c r="E56" s="1">
        <v>1</v>
      </c>
      <c r="F56" s="1" t="s">
        <v>61</v>
      </c>
      <c r="G56" s="1">
        <v>56.26</v>
      </c>
      <c r="H56" s="1">
        <f>1+COUNTIFS(A:A,A56,G:G,"&gt;"&amp;G56)</f>
        <v>4</v>
      </c>
      <c r="I56" s="2">
        <f>AVERAGEIF(A:A,A56,G:G)</f>
        <v>46.99909090909091</v>
      </c>
      <c r="J56" s="2">
        <f t="shared" si="16"/>
        <v>9.2609090909090881</v>
      </c>
      <c r="K56" s="2">
        <f t="shared" si="17"/>
        <v>99.260909090909081</v>
      </c>
      <c r="L56" s="2">
        <f t="shared" si="18"/>
        <v>385.92943638258782</v>
      </c>
      <c r="M56" s="2">
        <f>SUMIF(A:A,A56,L:L)</f>
        <v>3260.9146971868468</v>
      </c>
      <c r="N56" s="3">
        <f t="shared" si="19"/>
        <v>0.11835005580352184</v>
      </c>
      <c r="O56" s="6">
        <f t="shared" si="20"/>
        <v>8.4495101688852952</v>
      </c>
      <c r="P56" s="3">
        <f t="shared" si="21"/>
        <v>0.11835005580352184</v>
      </c>
      <c r="Q56" s="3">
        <f>IF(ISNUMBER(P56),SUMIF(A:A,A56,P:P),"")</f>
        <v>0.92963505281524839</v>
      </c>
      <c r="R56" s="3">
        <f t="shared" si="22"/>
        <v>0.12730808229005347</v>
      </c>
      <c r="S56" s="7">
        <f t="shared" si="23"/>
        <v>7.85496083211466</v>
      </c>
    </row>
    <row r="57" spans="1:19" x14ac:dyDescent="0.3">
      <c r="A57" s="1">
        <v>12</v>
      </c>
      <c r="B57" s="5">
        <v>0.6645833333333333</v>
      </c>
      <c r="C57" s="1" t="s">
        <v>19</v>
      </c>
      <c r="D57" s="1">
        <v>8</v>
      </c>
      <c r="E57" s="1">
        <v>7</v>
      </c>
      <c r="F57" s="1" t="s">
        <v>66</v>
      </c>
      <c r="G57" s="1">
        <v>47.79</v>
      </c>
      <c r="H57" s="1">
        <f>1+COUNTIFS(A:A,A57,G:G,"&gt;"&amp;G57)</f>
        <v>5</v>
      </c>
      <c r="I57" s="2">
        <f>AVERAGEIF(A:A,A57,G:G)</f>
        <v>46.99909090909091</v>
      </c>
      <c r="J57" s="2">
        <f t="shared" si="16"/>
        <v>0.79090909090908923</v>
      </c>
      <c r="K57" s="2">
        <f t="shared" si="17"/>
        <v>90.790909090909082</v>
      </c>
      <c r="L57" s="2">
        <f t="shared" si="18"/>
        <v>232.16644399637221</v>
      </c>
      <c r="M57" s="2">
        <f>SUMIF(A:A,A57,L:L)</f>
        <v>3260.9146971868468</v>
      </c>
      <c r="N57" s="3">
        <f t="shared" si="19"/>
        <v>7.1196724096051794E-2</v>
      </c>
      <c r="O57" s="6">
        <f t="shared" si="20"/>
        <v>14.045590056234833</v>
      </c>
      <c r="P57" s="3">
        <f t="shared" si="21"/>
        <v>7.1196724096051794E-2</v>
      </c>
      <c r="Q57" s="3">
        <f>IF(ISNUMBER(P57),SUMIF(A:A,A57,P:P),"")</f>
        <v>0.92963505281524839</v>
      </c>
      <c r="R57" s="3">
        <f t="shared" si="22"/>
        <v>7.6585670775261877E-2</v>
      </c>
      <c r="S57" s="7">
        <f t="shared" si="23"/>
        <v>13.057272853749195</v>
      </c>
    </row>
    <row r="58" spans="1:19" x14ac:dyDescent="0.3">
      <c r="A58" s="1">
        <v>12</v>
      </c>
      <c r="B58" s="5">
        <v>0.6645833333333333</v>
      </c>
      <c r="C58" s="1" t="s">
        <v>19</v>
      </c>
      <c r="D58" s="1">
        <v>8</v>
      </c>
      <c r="E58" s="1">
        <v>5</v>
      </c>
      <c r="F58" s="1" t="s">
        <v>65</v>
      </c>
      <c r="G58" s="1">
        <v>47.04</v>
      </c>
      <c r="H58" s="1">
        <f>1+COUNTIFS(A:A,A58,G:G,"&gt;"&amp;G58)</f>
        <v>6</v>
      </c>
      <c r="I58" s="2">
        <f>AVERAGEIF(A:A,A58,G:G)</f>
        <v>46.99909090909091</v>
      </c>
      <c r="J58" s="2">
        <f t="shared" si="16"/>
        <v>4.090909090908923E-2</v>
      </c>
      <c r="K58" s="2">
        <f t="shared" si="17"/>
        <v>90.040909090909082</v>
      </c>
      <c r="L58" s="2">
        <f t="shared" si="18"/>
        <v>221.95053582667708</v>
      </c>
      <c r="M58" s="2">
        <f>SUMIF(A:A,A58,L:L)</f>
        <v>3260.9146971868468</v>
      </c>
      <c r="N58" s="3">
        <f t="shared" si="19"/>
        <v>6.8063888950591456E-2</v>
      </c>
      <c r="O58" s="6">
        <f t="shared" si="20"/>
        <v>14.692078507678488</v>
      </c>
      <c r="P58" s="3">
        <f t="shared" si="21"/>
        <v>6.8063888950591456E-2</v>
      </c>
      <c r="Q58" s="3">
        <f>IF(ISNUMBER(P58),SUMIF(A:A,A58,P:P),"")</f>
        <v>0.92963505281524839</v>
      </c>
      <c r="R58" s="3">
        <f t="shared" si="22"/>
        <v>7.3215708405649144E-2</v>
      </c>
      <c r="S58" s="7">
        <f t="shared" si="23"/>
        <v>13.658271179451464</v>
      </c>
    </row>
    <row r="59" spans="1:19" x14ac:dyDescent="0.3">
      <c r="A59" s="1">
        <v>12</v>
      </c>
      <c r="B59" s="5">
        <v>0.6645833333333333</v>
      </c>
      <c r="C59" s="1" t="s">
        <v>19</v>
      </c>
      <c r="D59" s="1">
        <v>8</v>
      </c>
      <c r="E59" s="1">
        <v>10</v>
      </c>
      <c r="F59" s="1" t="s">
        <v>69</v>
      </c>
      <c r="G59" s="1">
        <v>44.69</v>
      </c>
      <c r="H59" s="1">
        <f>1+COUNTIFS(A:A,A59,G:G,"&gt;"&amp;G59)</f>
        <v>7</v>
      </c>
      <c r="I59" s="2">
        <f>AVERAGEIF(A:A,A59,G:G)</f>
        <v>46.99909090909091</v>
      </c>
      <c r="J59" s="2">
        <f t="shared" si="16"/>
        <v>-2.3090909090909122</v>
      </c>
      <c r="K59" s="2">
        <f t="shared" si="17"/>
        <v>87.690909090909088</v>
      </c>
      <c r="L59" s="2">
        <f t="shared" si="18"/>
        <v>192.76166809103952</v>
      </c>
      <c r="M59" s="2">
        <f>SUMIF(A:A,A59,L:L)</f>
        <v>3260.9146971868468</v>
      </c>
      <c r="N59" s="3">
        <f t="shared" si="19"/>
        <v>5.9112760066165726E-2</v>
      </c>
      <c r="O59" s="6">
        <f t="shared" si="20"/>
        <v>16.916821323867914</v>
      </c>
      <c r="P59" s="3">
        <f t="shared" si="21"/>
        <v>5.9112760066165726E-2</v>
      </c>
      <c r="Q59" s="3">
        <f>IF(ISNUMBER(P59),SUMIF(A:A,A59,P:P),"")</f>
        <v>0.92963505281524839</v>
      </c>
      <c r="R59" s="3">
        <f t="shared" si="22"/>
        <v>6.3587060198679435E-2</v>
      </c>
      <c r="S59" s="7">
        <f t="shared" si="23"/>
        <v>15.726470084880065</v>
      </c>
    </row>
    <row r="60" spans="1:19" x14ac:dyDescent="0.3">
      <c r="A60" s="1">
        <v>12</v>
      </c>
      <c r="B60" s="5">
        <v>0.6645833333333333</v>
      </c>
      <c r="C60" s="1" t="s">
        <v>19</v>
      </c>
      <c r="D60" s="1">
        <v>8</v>
      </c>
      <c r="E60" s="1">
        <v>6</v>
      </c>
      <c r="F60" s="1" t="s">
        <v>26</v>
      </c>
      <c r="G60" s="1">
        <v>43.12</v>
      </c>
      <c r="H60" s="1">
        <f>1+COUNTIFS(A:A,A60,G:G,"&gt;"&amp;G60)</f>
        <v>8</v>
      </c>
      <c r="I60" s="2">
        <f>AVERAGEIF(A:A,A60,G:G)</f>
        <v>46.99909090909091</v>
      </c>
      <c r="J60" s="2">
        <f t="shared" si="16"/>
        <v>-3.8790909090909125</v>
      </c>
      <c r="K60" s="2">
        <f t="shared" si="17"/>
        <v>86.120909090909095</v>
      </c>
      <c r="L60" s="2">
        <f t="shared" si="18"/>
        <v>175.43253366843109</v>
      </c>
      <c r="M60" s="2">
        <f>SUMIF(A:A,A60,L:L)</f>
        <v>3260.9146971868468</v>
      </c>
      <c r="N60" s="3">
        <f t="shared" si="19"/>
        <v>5.3798565727516484E-2</v>
      </c>
      <c r="O60" s="6">
        <f t="shared" si="20"/>
        <v>18.587856134769176</v>
      </c>
      <c r="P60" s="3">
        <f t="shared" si="21"/>
        <v>5.3798565727516484E-2</v>
      </c>
      <c r="Q60" s="3">
        <f>IF(ISNUMBER(P60),SUMIF(A:A,A60,P:P),"")</f>
        <v>0.92963505281524839</v>
      </c>
      <c r="R60" s="3">
        <f t="shared" si="22"/>
        <v>5.7870629517030682E-2</v>
      </c>
      <c r="S60" s="7">
        <f t="shared" si="23"/>
        <v>17.279922619568378</v>
      </c>
    </row>
    <row r="61" spans="1:19" x14ac:dyDescent="0.3">
      <c r="A61" s="1">
        <v>12</v>
      </c>
      <c r="B61" s="5">
        <v>0.6645833333333333</v>
      </c>
      <c r="C61" s="1" t="s">
        <v>19</v>
      </c>
      <c r="D61" s="1">
        <v>8</v>
      </c>
      <c r="E61" s="1">
        <v>12</v>
      </c>
      <c r="F61" s="1" t="s">
        <v>70</v>
      </c>
      <c r="G61" s="1">
        <v>31.27</v>
      </c>
      <c r="H61" s="1">
        <f>1+COUNTIFS(A:A,A61,G:G,"&gt;"&amp;G61)</f>
        <v>9</v>
      </c>
      <c r="I61" s="2">
        <f>AVERAGEIF(A:A,A61,G:G)</f>
        <v>46.99909090909091</v>
      </c>
      <c r="J61" s="2">
        <f t="shared" si="16"/>
        <v>-15.72909090909091</v>
      </c>
      <c r="K61" s="2">
        <f t="shared" si="17"/>
        <v>74.270909090909086</v>
      </c>
      <c r="L61" s="2">
        <f t="shared" si="18"/>
        <v>86.164179947557699</v>
      </c>
      <c r="M61" s="2">
        <f>SUMIF(A:A,A61,L:L)</f>
        <v>3260.9146971868468</v>
      </c>
      <c r="N61" s="3">
        <f t="shared" si="19"/>
        <v>2.6423316139453305E-2</v>
      </c>
      <c r="O61" s="6">
        <f t="shared" si="20"/>
        <v>37.845363342070279</v>
      </c>
      <c r="P61" s="3" t="str">
        <f t="shared" si="21"/>
        <v/>
      </c>
      <c r="Q61" s="3" t="str">
        <f>IF(ISNUMBER(P61),SUMIF(A:A,A61,P:P),"")</f>
        <v/>
      </c>
      <c r="R61" s="3" t="str">
        <f t="shared" si="22"/>
        <v/>
      </c>
      <c r="S61" s="7" t="str">
        <f t="shared" si="23"/>
        <v/>
      </c>
    </row>
    <row r="62" spans="1:19" x14ac:dyDescent="0.3">
      <c r="A62" s="1">
        <v>12</v>
      </c>
      <c r="B62" s="5">
        <v>0.6645833333333333</v>
      </c>
      <c r="C62" s="1" t="s">
        <v>19</v>
      </c>
      <c r="D62" s="1">
        <v>8</v>
      </c>
      <c r="E62" s="1">
        <v>9</v>
      </c>
      <c r="F62" s="1" t="s">
        <v>68</v>
      </c>
      <c r="G62" s="1">
        <v>30.18</v>
      </c>
      <c r="H62" s="1">
        <f>1+COUNTIFS(A:A,A62,G:G,"&gt;"&amp;G62)</f>
        <v>10</v>
      </c>
      <c r="I62" s="2">
        <f>AVERAGEIF(A:A,A62,G:G)</f>
        <v>46.99909090909091</v>
      </c>
      <c r="J62" s="2">
        <f t="shared" si="16"/>
        <v>-16.81909090909091</v>
      </c>
      <c r="K62" s="2">
        <f t="shared" si="17"/>
        <v>73.180909090909097</v>
      </c>
      <c r="L62" s="2">
        <f t="shared" si="18"/>
        <v>80.709359336107894</v>
      </c>
      <c r="M62" s="2">
        <f>SUMIF(A:A,A62,L:L)</f>
        <v>3260.9146971868468</v>
      </c>
      <c r="N62" s="3">
        <f t="shared" si="19"/>
        <v>2.4750527637455503E-2</v>
      </c>
      <c r="O62" s="6">
        <f t="shared" si="20"/>
        <v>40.403179061390134</v>
      </c>
      <c r="P62" s="3" t="str">
        <f t="shared" si="21"/>
        <v/>
      </c>
      <c r="Q62" s="3" t="str">
        <f>IF(ISNUMBER(P62),SUMIF(A:A,A62,P:P),"")</f>
        <v/>
      </c>
      <c r="R62" s="3" t="str">
        <f t="shared" si="22"/>
        <v/>
      </c>
      <c r="S62" s="7" t="str">
        <f t="shared" si="23"/>
        <v/>
      </c>
    </row>
    <row r="63" spans="1:19" x14ac:dyDescent="0.3">
      <c r="A63" s="1">
        <v>12</v>
      </c>
      <c r="B63" s="5">
        <v>0.6645833333333333</v>
      </c>
      <c r="C63" s="1" t="s">
        <v>19</v>
      </c>
      <c r="D63" s="1">
        <v>8</v>
      </c>
      <c r="E63" s="1">
        <v>8</v>
      </c>
      <c r="F63" s="1" t="s">
        <v>67</v>
      </c>
      <c r="G63" s="1">
        <v>25.94</v>
      </c>
      <c r="H63" s="1">
        <f>1+COUNTIFS(A:A,A63,G:G,"&gt;"&amp;G63)</f>
        <v>11</v>
      </c>
      <c r="I63" s="2">
        <f>AVERAGEIF(A:A,A63,G:G)</f>
        <v>46.99909090909091</v>
      </c>
      <c r="J63" s="2">
        <f t="shared" si="16"/>
        <v>-21.059090909090909</v>
      </c>
      <c r="K63" s="2">
        <f t="shared" si="17"/>
        <v>68.940909090909088</v>
      </c>
      <c r="L63" s="2">
        <f t="shared" si="18"/>
        <v>62.580551157867248</v>
      </c>
      <c r="M63" s="2">
        <f>SUMIF(A:A,A63,L:L)</f>
        <v>3260.9146971868468</v>
      </c>
      <c r="N63" s="3">
        <f t="shared" si="19"/>
        <v>1.9191103407842827E-2</v>
      </c>
      <c r="O63" s="6">
        <f t="shared" si="20"/>
        <v>52.107478071913782</v>
      </c>
      <c r="P63" s="3" t="str">
        <f t="shared" si="21"/>
        <v/>
      </c>
      <c r="Q63" s="3" t="str">
        <f>IF(ISNUMBER(P63),SUMIF(A:A,A63,P:P),"")</f>
        <v/>
      </c>
      <c r="R63" s="3" t="str">
        <f t="shared" si="22"/>
        <v/>
      </c>
      <c r="S63" s="7" t="str">
        <f t="shared" si="23"/>
        <v/>
      </c>
    </row>
    <row r="64" spans="1:19" x14ac:dyDescent="0.3">
      <c r="A64" s="1"/>
      <c r="B64" s="5"/>
      <c r="C64" s="1"/>
      <c r="D64" s="1"/>
      <c r="E64" s="1"/>
      <c r="F64" s="1"/>
      <c r="G64" s="1"/>
      <c r="H64" s="1"/>
      <c r="I64" s="2"/>
      <c r="J64" s="2"/>
      <c r="K64" s="2"/>
      <c r="L64" s="2"/>
      <c r="M64" s="2"/>
      <c r="N64" s="3"/>
      <c r="O64" s="6"/>
      <c r="P64" s="3"/>
      <c r="Q64" s="3"/>
      <c r="R64" s="3"/>
      <c r="S64" s="7"/>
    </row>
    <row r="65" spans="1:19" x14ac:dyDescent="0.3">
      <c r="A65" s="1">
        <v>17</v>
      </c>
      <c r="B65" s="5">
        <v>0.69027777777777777</v>
      </c>
      <c r="C65" s="1" t="s">
        <v>19</v>
      </c>
      <c r="D65" s="1">
        <v>9</v>
      </c>
      <c r="E65" s="1">
        <v>1</v>
      </c>
      <c r="F65" s="1" t="s">
        <v>71</v>
      </c>
      <c r="G65" s="1">
        <v>72.67</v>
      </c>
      <c r="H65" s="1">
        <f>1+COUNTIFS(A:A,A65,G:G,"&gt;"&amp;G65)</f>
        <v>1</v>
      </c>
      <c r="I65" s="2">
        <f>AVERAGEIF(A:A,A65,G:G)</f>
        <v>48.805454545454545</v>
      </c>
      <c r="J65" s="2">
        <f t="shared" ref="J65:J75" si="24">G65-I65</f>
        <v>23.864545454545457</v>
      </c>
      <c r="K65" s="2">
        <f t="shared" ref="K65:K75" si="25">90+J65</f>
        <v>113.86454545454546</v>
      </c>
      <c r="L65" s="2">
        <f t="shared" ref="L65:L75" si="26">EXP(0.06*K65)</f>
        <v>926.92506593108305</v>
      </c>
      <c r="M65" s="2">
        <f>SUMIF(A:A,A65,L:L)</f>
        <v>3480.5151454710799</v>
      </c>
      <c r="N65" s="3">
        <f t="shared" ref="N65:N75" si="27">L65/M65</f>
        <v>0.26631835437843665</v>
      </c>
      <c r="O65" s="6">
        <f t="shared" ref="O65:O75" si="28">1/N65</f>
        <v>3.7549045477316465</v>
      </c>
      <c r="P65" s="3">
        <f t="shared" ref="P65:P75" si="29">IF(O65&gt;21,"",N65)</f>
        <v>0.26631835437843665</v>
      </c>
      <c r="Q65" s="3">
        <f>IF(ISNUMBER(P65),SUMIF(A:A,A65,P:P),"")</f>
        <v>0.96986897749068857</v>
      </c>
      <c r="R65" s="3">
        <f t="shared" ref="R65:R75" si="30">IFERROR(P65*(1/Q65),"")</f>
        <v>0.27459209497294546</v>
      </c>
      <c r="S65" s="7">
        <f t="shared" ref="S65:S75" si="31">IFERROR(1/R65,"")</f>
        <v>3.6417654342836281</v>
      </c>
    </row>
    <row r="66" spans="1:19" x14ac:dyDescent="0.3">
      <c r="A66" s="1">
        <v>17</v>
      </c>
      <c r="B66" s="5">
        <v>0.69027777777777777</v>
      </c>
      <c r="C66" s="1" t="s">
        <v>19</v>
      </c>
      <c r="D66" s="1">
        <v>9</v>
      </c>
      <c r="E66" s="1">
        <v>6</v>
      </c>
      <c r="F66" s="1" t="s">
        <v>76</v>
      </c>
      <c r="G66" s="1">
        <v>70.040000000000006</v>
      </c>
      <c r="H66" s="1">
        <f>1+COUNTIFS(A:A,A66,G:G,"&gt;"&amp;G66)</f>
        <v>2</v>
      </c>
      <c r="I66" s="2">
        <f>AVERAGEIF(A:A,A66,G:G)</f>
        <v>48.805454545454545</v>
      </c>
      <c r="J66" s="2">
        <f t="shared" si="24"/>
        <v>21.234545454545461</v>
      </c>
      <c r="K66" s="2">
        <f t="shared" si="25"/>
        <v>111.23454545454547</v>
      </c>
      <c r="L66" s="2">
        <f t="shared" si="26"/>
        <v>791.6130722296158</v>
      </c>
      <c r="M66" s="2">
        <f>SUMIF(A:A,A66,L:L)</f>
        <v>3480.5151454710799</v>
      </c>
      <c r="N66" s="3">
        <f t="shared" si="27"/>
        <v>0.22744135254221765</v>
      </c>
      <c r="O66" s="6">
        <f t="shared" si="28"/>
        <v>4.3967378351497448</v>
      </c>
      <c r="P66" s="3">
        <f t="shared" si="29"/>
        <v>0.22744135254221765</v>
      </c>
      <c r="Q66" s="3">
        <f>IF(ISNUMBER(P66),SUMIF(A:A,A66,P:P),"")</f>
        <v>0.96986897749068857</v>
      </c>
      <c r="R66" s="3">
        <f t="shared" si="30"/>
        <v>0.23450729719252336</v>
      </c>
      <c r="S66" s="7">
        <f t="shared" si="31"/>
        <v>4.264259628471307</v>
      </c>
    </row>
    <row r="67" spans="1:19" x14ac:dyDescent="0.3">
      <c r="A67" s="1">
        <v>17</v>
      </c>
      <c r="B67" s="5">
        <v>0.69027777777777777</v>
      </c>
      <c r="C67" s="1" t="s">
        <v>19</v>
      </c>
      <c r="D67" s="1">
        <v>9</v>
      </c>
      <c r="E67" s="1">
        <v>7</v>
      </c>
      <c r="F67" s="1" t="s">
        <v>77</v>
      </c>
      <c r="G67" s="1">
        <v>59.2</v>
      </c>
      <c r="H67" s="1">
        <f>1+COUNTIFS(A:A,A67,G:G,"&gt;"&amp;G67)</f>
        <v>3</v>
      </c>
      <c r="I67" s="2">
        <f>AVERAGEIF(A:A,A67,G:G)</f>
        <v>48.805454545454545</v>
      </c>
      <c r="J67" s="2">
        <f t="shared" si="24"/>
        <v>10.394545454545458</v>
      </c>
      <c r="K67" s="2">
        <f t="shared" si="25"/>
        <v>100.39454545454547</v>
      </c>
      <c r="L67" s="2">
        <f t="shared" si="26"/>
        <v>413.09299093806266</v>
      </c>
      <c r="M67" s="2">
        <f>SUMIF(A:A,A67,L:L)</f>
        <v>3480.5151454710799</v>
      </c>
      <c r="N67" s="3">
        <f t="shared" si="27"/>
        <v>0.11868731313397329</v>
      </c>
      <c r="O67" s="6">
        <f t="shared" si="28"/>
        <v>8.4255003638949013</v>
      </c>
      <c r="P67" s="3">
        <f t="shared" si="29"/>
        <v>0.11868731313397329</v>
      </c>
      <c r="Q67" s="3">
        <f>IF(ISNUMBER(P67),SUMIF(A:A,A67,P:P),"")</f>
        <v>0.96986897749068857</v>
      </c>
      <c r="R67" s="3">
        <f t="shared" si="30"/>
        <v>0.12237458449392746</v>
      </c>
      <c r="S67" s="7">
        <f t="shared" si="31"/>
        <v>8.1716314227781712</v>
      </c>
    </row>
    <row r="68" spans="1:19" x14ac:dyDescent="0.3">
      <c r="A68" s="1">
        <v>17</v>
      </c>
      <c r="B68" s="5">
        <v>0.69027777777777777</v>
      </c>
      <c r="C68" s="1" t="s">
        <v>19</v>
      </c>
      <c r="D68" s="1">
        <v>9</v>
      </c>
      <c r="E68" s="1">
        <v>2</v>
      </c>
      <c r="F68" s="1" t="s">
        <v>72</v>
      </c>
      <c r="G68" s="1">
        <v>50.67</v>
      </c>
      <c r="H68" s="1">
        <f>1+COUNTIFS(A:A,A68,G:G,"&gt;"&amp;G68)</f>
        <v>4</v>
      </c>
      <c r="I68" s="2">
        <f>AVERAGEIF(A:A,A68,G:G)</f>
        <v>48.805454545454545</v>
      </c>
      <c r="J68" s="2">
        <f t="shared" si="24"/>
        <v>1.8645454545454569</v>
      </c>
      <c r="K68" s="2">
        <f t="shared" si="25"/>
        <v>91.864545454545464</v>
      </c>
      <c r="L68" s="2">
        <f t="shared" si="26"/>
        <v>247.61440738721555</v>
      </c>
      <c r="M68" s="2">
        <f>SUMIF(A:A,A68,L:L)</f>
        <v>3480.5151454710799</v>
      </c>
      <c r="N68" s="3">
        <f t="shared" si="27"/>
        <v>7.1143034015932E-2</v>
      </c>
      <c r="O68" s="6">
        <f t="shared" si="28"/>
        <v>14.05618995355268</v>
      </c>
      <c r="P68" s="3">
        <f t="shared" si="29"/>
        <v>7.1143034015932E-2</v>
      </c>
      <c r="Q68" s="3">
        <f>IF(ISNUMBER(P68),SUMIF(A:A,A68,P:P),"")</f>
        <v>0.96986897749068857</v>
      </c>
      <c r="R68" s="3">
        <f t="shared" si="30"/>
        <v>7.3353242208033229E-2</v>
      </c>
      <c r="S68" s="7">
        <f t="shared" si="31"/>
        <v>13.632662577667027</v>
      </c>
    </row>
    <row r="69" spans="1:19" x14ac:dyDescent="0.3">
      <c r="A69" s="1">
        <v>17</v>
      </c>
      <c r="B69" s="5">
        <v>0.69027777777777777</v>
      </c>
      <c r="C69" s="1" t="s">
        <v>19</v>
      </c>
      <c r="D69" s="1">
        <v>9</v>
      </c>
      <c r="E69" s="1">
        <v>5</v>
      </c>
      <c r="F69" s="1" t="s">
        <v>75</v>
      </c>
      <c r="G69" s="1">
        <v>48.74</v>
      </c>
      <c r="H69" s="1">
        <f>1+COUNTIFS(A:A,A69,G:G,"&gt;"&amp;G69)</f>
        <v>5</v>
      </c>
      <c r="I69" s="2">
        <f>AVERAGEIF(A:A,A69,G:G)</f>
        <v>48.805454545454545</v>
      </c>
      <c r="J69" s="2">
        <f t="shared" si="24"/>
        <v>-6.5454545454542767E-2</v>
      </c>
      <c r="K69" s="2">
        <f t="shared" si="25"/>
        <v>89.934545454545457</v>
      </c>
      <c r="L69" s="2">
        <f t="shared" si="26"/>
        <v>220.53859801892796</v>
      </c>
      <c r="M69" s="2">
        <f>SUMIF(A:A,A69,L:L)</f>
        <v>3480.5151454710799</v>
      </c>
      <c r="N69" s="3">
        <f t="shared" si="27"/>
        <v>6.336378059032366E-2</v>
      </c>
      <c r="O69" s="6">
        <f t="shared" si="28"/>
        <v>15.781886602781256</v>
      </c>
      <c r="P69" s="3">
        <f t="shared" si="29"/>
        <v>6.336378059032366E-2</v>
      </c>
      <c r="Q69" s="3">
        <f>IF(ISNUMBER(P69),SUMIF(A:A,A69,P:P),"")</f>
        <v>0.96986897749068857</v>
      </c>
      <c r="R69" s="3">
        <f t="shared" si="30"/>
        <v>6.5332309890210924E-2</v>
      </c>
      <c r="S69" s="7">
        <f t="shared" si="31"/>
        <v>15.306362222313451</v>
      </c>
    </row>
    <row r="70" spans="1:19" x14ac:dyDescent="0.3">
      <c r="A70" s="1">
        <v>17</v>
      </c>
      <c r="B70" s="5">
        <v>0.69027777777777777</v>
      </c>
      <c r="C70" s="1" t="s">
        <v>19</v>
      </c>
      <c r="D70" s="1">
        <v>9</v>
      </c>
      <c r="E70" s="1">
        <v>4</v>
      </c>
      <c r="F70" s="1" t="s">
        <v>74</v>
      </c>
      <c r="G70" s="1">
        <v>48.52</v>
      </c>
      <c r="H70" s="1">
        <f>1+COUNTIFS(A:A,A70,G:G,"&gt;"&amp;G70)</f>
        <v>6</v>
      </c>
      <c r="I70" s="2">
        <f>AVERAGEIF(A:A,A70,G:G)</f>
        <v>48.805454545454545</v>
      </c>
      <c r="J70" s="2">
        <f t="shared" si="24"/>
        <v>-0.28545454545454163</v>
      </c>
      <c r="K70" s="2">
        <f t="shared" si="25"/>
        <v>89.714545454545458</v>
      </c>
      <c r="L70" s="2">
        <f t="shared" si="26"/>
        <v>217.64661758736031</v>
      </c>
      <c r="M70" s="2">
        <f>SUMIF(A:A,A70,L:L)</f>
        <v>3480.5151454710799</v>
      </c>
      <c r="N70" s="3">
        <f t="shared" si="27"/>
        <v>6.2532874729928037E-2</v>
      </c>
      <c r="O70" s="6">
        <f t="shared" si="28"/>
        <v>15.991588493554465</v>
      </c>
      <c r="P70" s="3">
        <f t="shared" si="29"/>
        <v>6.2532874729928037E-2</v>
      </c>
      <c r="Q70" s="3">
        <f>IF(ISNUMBER(P70),SUMIF(A:A,A70,P:P),"")</f>
        <v>0.96986897749068857</v>
      </c>
      <c r="R70" s="3">
        <f t="shared" si="30"/>
        <v>6.4475590189220583E-2</v>
      </c>
      <c r="S70" s="7">
        <f t="shared" si="31"/>
        <v>15.50974558069553</v>
      </c>
    </row>
    <row r="71" spans="1:19" x14ac:dyDescent="0.3">
      <c r="A71" s="1">
        <v>17</v>
      </c>
      <c r="B71" s="5">
        <v>0.69027777777777777</v>
      </c>
      <c r="C71" s="1" t="s">
        <v>19</v>
      </c>
      <c r="D71" s="1">
        <v>9</v>
      </c>
      <c r="E71" s="1">
        <v>11</v>
      </c>
      <c r="F71" s="1" t="s">
        <v>79</v>
      </c>
      <c r="G71" s="1">
        <v>47.47</v>
      </c>
      <c r="H71" s="1">
        <f>1+COUNTIFS(A:A,A71,G:G,"&gt;"&amp;G71)</f>
        <v>7</v>
      </c>
      <c r="I71" s="2">
        <f>AVERAGEIF(A:A,A71,G:G)</f>
        <v>48.805454545454545</v>
      </c>
      <c r="J71" s="2">
        <f t="shared" si="24"/>
        <v>-1.3354545454545459</v>
      </c>
      <c r="K71" s="2">
        <f t="shared" si="25"/>
        <v>88.664545454545447</v>
      </c>
      <c r="L71" s="2">
        <f t="shared" si="26"/>
        <v>204.35787115416636</v>
      </c>
      <c r="M71" s="2">
        <f>SUMIF(A:A,A71,L:L)</f>
        <v>3480.5151454710799</v>
      </c>
      <c r="N71" s="3">
        <f t="shared" si="27"/>
        <v>5.871483461868602E-2</v>
      </c>
      <c r="O71" s="6">
        <f t="shared" si="28"/>
        <v>17.031470947578036</v>
      </c>
      <c r="P71" s="3">
        <f t="shared" si="29"/>
        <v>5.871483461868602E-2</v>
      </c>
      <c r="Q71" s="3">
        <f>IF(ISNUMBER(P71),SUMIF(A:A,A71,P:P),"")</f>
        <v>0.96986897749068857</v>
      </c>
      <c r="R71" s="3">
        <f t="shared" si="30"/>
        <v>6.0538934620423743E-2</v>
      </c>
      <c r="S71" s="7">
        <f t="shared" si="31"/>
        <v>16.518295313089876</v>
      </c>
    </row>
    <row r="72" spans="1:19" x14ac:dyDescent="0.3">
      <c r="A72" s="1">
        <v>17</v>
      </c>
      <c r="B72" s="5">
        <v>0.69027777777777777</v>
      </c>
      <c r="C72" s="1" t="s">
        <v>19</v>
      </c>
      <c r="D72" s="1">
        <v>9</v>
      </c>
      <c r="E72" s="1">
        <v>10</v>
      </c>
      <c r="F72" s="1" t="s">
        <v>78</v>
      </c>
      <c r="G72" s="1">
        <v>45.37</v>
      </c>
      <c r="H72" s="1">
        <f>1+COUNTIFS(A:A,A72,G:G,"&gt;"&amp;G72)</f>
        <v>8</v>
      </c>
      <c r="I72" s="2">
        <f>AVERAGEIF(A:A,A72,G:G)</f>
        <v>48.805454545454545</v>
      </c>
      <c r="J72" s="2">
        <f t="shared" si="24"/>
        <v>-3.4354545454545473</v>
      </c>
      <c r="K72" s="2">
        <f t="shared" si="25"/>
        <v>86.564545454545453</v>
      </c>
      <c r="L72" s="2">
        <f t="shared" si="26"/>
        <v>180.16493326656555</v>
      </c>
      <c r="M72" s="2">
        <f>SUMIF(A:A,A72,L:L)</f>
        <v>3480.5151454710799</v>
      </c>
      <c r="N72" s="3">
        <f t="shared" si="27"/>
        <v>5.1763869926266512E-2</v>
      </c>
      <c r="O72" s="6">
        <f t="shared" si="28"/>
        <v>19.31849379546815</v>
      </c>
      <c r="P72" s="3">
        <f t="shared" si="29"/>
        <v>5.1763869926266512E-2</v>
      </c>
      <c r="Q72" s="3">
        <f>IF(ISNUMBER(P72),SUMIF(A:A,A72,P:P),"")</f>
        <v>0.96986897749068857</v>
      </c>
      <c r="R72" s="3">
        <f t="shared" si="30"/>
        <v>5.337202356981615E-2</v>
      </c>
      <c r="S72" s="7">
        <f t="shared" si="31"/>
        <v>18.736407824070902</v>
      </c>
    </row>
    <row r="73" spans="1:19" x14ac:dyDescent="0.3">
      <c r="A73" s="1">
        <v>17</v>
      </c>
      <c r="B73" s="5">
        <v>0.69027777777777777</v>
      </c>
      <c r="C73" s="1" t="s">
        <v>19</v>
      </c>
      <c r="D73" s="1">
        <v>9</v>
      </c>
      <c r="E73" s="1">
        <v>3</v>
      </c>
      <c r="F73" s="1" t="s">
        <v>73</v>
      </c>
      <c r="G73" s="1">
        <v>44.76</v>
      </c>
      <c r="H73" s="1">
        <f>1+COUNTIFS(A:A,A73,G:G,"&gt;"&amp;G73)</f>
        <v>9</v>
      </c>
      <c r="I73" s="2">
        <f>AVERAGEIF(A:A,A73,G:G)</f>
        <v>48.805454545454545</v>
      </c>
      <c r="J73" s="2">
        <f t="shared" si="24"/>
        <v>-4.0454545454545467</v>
      </c>
      <c r="K73" s="2">
        <f t="shared" si="25"/>
        <v>85.954545454545453</v>
      </c>
      <c r="L73" s="2">
        <f t="shared" si="26"/>
        <v>173.69010876589419</v>
      </c>
      <c r="M73" s="2">
        <f>SUMIF(A:A,A73,L:L)</f>
        <v>3480.5151454710799</v>
      </c>
      <c r="N73" s="3">
        <f t="shared" si="27"/>
        <v>4.990356355492475E-2</v>
      </c>
      <c r="O73" s="6">
        <f t="shared" si="28"/>
        <v>20.038649121708158</v>
      </c>
      <c r="P73" s="3">
        <f t="shared" si="29"/>
        <v>4.990356355492475E-2</v>
      </c>
      <c r="Q73" s="3">
        <f>IF(ISNUMBER(P73),SUMIF(A:A,A73,P:P),"")</f>
        <v>0.96986897749068857</v>
      </c>
      <c r="R73" s="3">
        <f t="shared" si="30"/>
        <v>5.145392286289914E-2</v>
      </c>
      <c r="S73" s="7">
        <f t="shared" si="31"/>
        <v>19.434864133965775</v>
      </c>
    </row>
    <row r="74" spans="1:19" x14ac:dyDescent="0.3">
      <c r="A74" s="1">
        <v>17</v>
      </c>
      <c r="B74" s="5">
        <v>0.69027777777777777</v>
      </c>
      <c r="C74" s="1" t="s">
        <v>19</v>
      </c>
      <c r="D74" s="1">
        <v>9</v>
      </c>
      <c r="E74" s="1">
        <v>13</v>
      </c>
      <c r="F74" s="1" t="s">
        <v>81</v>
      </c>
      <c r="G74" s="1">
        <v>26.43</v>
      </c>
      <c r="H74" s="1">
        <f>1+COUNTIFS(A:A,A74,G:G,"&gt;"&amp;G74)</f>
        <v>10</v>
      </c>
      <c r="I74" s="2">
        <f>AVERAGEIF(A:A,A74,G:G)</f>
        <v>48.805454545454545</v>
      </c>
      <c r="J74" s="2">
        <f t="shared" si="24"/>
        <v>-22.375454545454545</v>
      </c>
      <c r="K74" s="2">
        <f t="shared" si="25"/>
        <v>67.624545454545455</v>
      </c>
      <c r="L74" s="2">
        <f t="shared" si="26"/>
        <v>57.827979171892395</v>
      </c>
      <c r="M74" s="2">
        <f>SUMIF(A:A,A74,L:L)</f>
        <v>3480.5151454710799</v>
      </c>
      <c r="N74" s="3">
        <f t="shared" si="27"/>
        <v>1.6614775903831185E-2</v>
      </c>
      <c r="O74" s="6">
        <f t="shared" si="28"/>
        <v>60.187390175356562</v>
      </c>
      <c r="P74" s="3" t="str">
        <f t="shared" si="29"/>
        <v/>
      </c>
      <c r="Q74" s="3" t="str">
        <f>IF(ISNUMBER(P74),SUMIF(A:A,A74,P:P),"")</f>
        <v/>
      </c>
      <c r="R74" s="3" t="str">
        <f t="shared" si="30"/>
        <v/>
      </c>
      <c r="S74" s="7" t="str">
        <f t="shared" si="31"/>
        <v/>
      </c>
    </row>
    <row r="75" spans="1:19" x14ac:dyDescent="0.3">
      <c r="A75" s="1">
        <v>17</v>
      </c>
      <c r="B75" s="5">
        <v>0.69027777777777777</v>
      </c>
      <c r="C75" s="1" t="s">
        <v>19</v>
      </c>
      <c r="D75" s="1">
        <v>9</v>
      </c>
      <c r="E75" s="1">
        <v>12</v>
      </c>
      <c r="F75" s="1" t="s">
        <v>80</v>
      </c>
      <c r="G75" s="1">
        <v>22.99</v>
      </c>
      <c r="H75" s="1">
        <f>1+COUNTIFS(A:A,A75,G:G,"&gt;"&amp;G75)</f>
        <v>11</v>
      </c>
      <c r="I75" s="2">
        <f>AVERAGEIF(A:A,A75,G:G)</f>
        <v>48.805454545454545</v>
      </c>
      <c r="J75" s="2">
        <f t="shared" si="24"/>
        <v>-25.815454545454546</v>
      </c>
      <c r="K75" s="2">
        <f t="shared" si="25"/>
        <v>64.184545454545457</v>
      </c>
      <c r="L75" s="2">
        <f t="shared" si="26"/>
        <v>47.043501020295807</v>
      </c>
      <c r="M75" s="2">
        <f>SUMIF(A:A,A75,L:L)</f>
        <v>3480.5151454710799</v>
      </c>
      <c r="N75" s="3">
        <f t="shared" si="27"/>
        <v>1.351624660548017E-2</v>
      </c>
      <c r="O75" s="6">
        <f t="shared" si="28"/>
        <v>73.985036614717387</v>
      </c>
      <c r="P75" s="3" t="str">
        <f t="shared" si="29"/>
        <v/>
      </c>
      <c r="Q75" s="3" t="str">
        <f>IF(ISNUMBER(P75),SUMIF(A:A,A75,P:P),"")</f>
        <v/>
      </c>
      <c r="R75" s="3" t="str">
        <f t="shared" si="30"/>
        <v/>
      </c>
      <c r="S75" s="7" t="str">
        <f t="shared" si="31"/>
        <v/>
      </c>
    </row>
    <row r="76" spans="1:19" x14ac:dyDescent="0.3">
      <c r="A76" s="1"/>
      <c r="B76" s="5"/>
      <c r="C76" s="1"/>
      <c r="D76" s="1"/>
      <c r="E76" s="1"/>
      <c r="F76" s="1"/>
      <c r="G76" s="1"/>
      <c r="H76" s="1"/>
      <c r="I76" s="2"/>
      <c r="J76" s="2"/>
      <c r="K76" s="2"/>
      <c r="L76" s="2"/>
      <c r="M76" s="2"/>
      <c r="N76" s="3"/>
      <c r="O76" s="6"/>
      <c r="P76" s="3"/>
      <c r="Q76" s="3"/>
      <c r="R76" s="3"/>
      <c r="S76" s="7"/>
    </row>
    <row r="77" spans="1:19" x14ac:dyDescent="0.3">
      <c r="A77" s="1">
        <v>21</v>
      </c>
      <c r="B77" s="5">
        <v>0.71666666666666667</v>
      </c>
      <c r="C77" s="1" t="s">
        <v>19</v>
      </c>
      <c r="D77" s="1">
        <v>10</v>
      </c>
      <c r="E77" s="1">
        <v>6</v>
      </c>
      <c r="F77" s="1" t="s">
        <v>87</v>
      </c>
      <c r="G77" s="1">
        <v>64.53</v>
      </c>
      <c r="H77" s="1">
        <f>1+COUNTIFS(A:A,A77,G:G,"&gt;"&amp;G77)</f>
        <v>1</v>
      </c>
      <c r="I77" s="2">
        <f>AVERAGEIF(A:A,A77,G:G)</f>
        <v>48.887</v>
      </c>
      <c r="J77" s="2">
        <f t="shared" ref="J77:J86" si="32">G77-I77</f>
        <v>15.643000000000001</v>
      </c>
      <c r="K77" s="2">
        <f t="shared" ref="K77:K86" si="33">90+J77</f>
        <v>105.643</v>
      </c>
      <c r="L77" s="2">
        <f t="shared" ref="L77:L86" si="34">EXP(0.06*K77)</f>
        <v>565.99203179308734</v>
      </c>
      <c r="M77" s="2">
        <f>SUMIF(A:A,A77,L:L)</f>
        <v>2829.5730553649682</v>
      </c>
      <c r="N77" s="3">
        <f t="shared" ref="N77:N86" si="35">L77/M77</f>
        <v>0.20002736127273579</v>
      </c>
      <c r="O77" s="6">
        <f t="shared" ref="O77:O86" si="36">1/N77</f>
        <v>4.9993160617487105</v>
      </c>
      <c r="P77" s="3">
        <f t="shared" ref="P77:P86" si="37">IF(O77&gt;21,"",N77)</f>
        <v>0.20002736127273579</v>
      </c>
      <c r="Q77" s="3">
        <f>IF(ISNUMBER(P77),SUMIF(A:A,A77,P:P),"")</f>
        <v>0.95560416115600066</v>
      </c>
      <c r="R77" s="3">
        <f t="shared" ref="R77:R86" si="38">IFERROR(P77*(1/Q77),"")</f>
        <v>0.20932031211622332</v>
      </c>
      <c r="S77" s="7">
        <f t="shared" ref="S77:S86" si="39">IFERROR(1/R77,"")</f>
        <v>4.7773672315410964</v>
      </c>
    </row>
    <row r="78" spans="1:19" x14ac:dyDescent="0.3">
      <c r="A78" s="1">
        <v>21</v>
      </c>
      <c r="B78" s="5">
        <v>0.71666666666666667</v>
      </c>
      <c r="C78" s="1" t="s">
        <v>19</v>
      </c>
      <c r="D78" s="1">
        <v>10</v>
      </c>
      <c r="E78" s="1">
        <v>9</v>
      </c>
      <c r="F78" s="1" t="s">
        <v>90</v>
      </c>
      <c r="G78" s="1">
        <v>62.32</v>
      </c>
      <c r="H78" s="1">
        <f>1+COUNTIFS(A:A,A78,G:G,"&gt;"&amp;G78)</f>
        <v>2</v>
      </c>
      <c r="I78" s="2">
        <f>AVERAGEIF(A:A,A78,G:G)</f>
        <v>48.887</v>
      </c>
      <c r="J78" s="2">
        <f t="shared" si="32"/>
        <v>13.433</v>
      </c>
      <c r="K78" s="2">
        <f t="shared" si="33"/>
        <v>103.43299999999999</v>
      </c>
      <c r="L78" s="2">
        <f t="shared" si="34"/>
        <v>495.70450839885154</v>
      </c>
      <c r="M78" s="2">
        <f>SUMIF(A:A,A78,L:L)</f>
        <v>2829.5730553649682</v>
      </c>
      <c r="N78" s="3">
        <f t="shared" si="35"/>
        <v>0.1751870330610403</v>
      </c>
      <c r="O78" s="6">
        <f t="shared" si="36"/>
        <v>5.7081850324593981</v>
      </c>
      <c r="P78" s="3">
        <f t="shared" si="37"/>
        <v>0.1751870330610403</v>
      </c>
      <c r="Q78" s="3">
        <f>IF(ISNUMBER(P78),SUMIF(A:A,A78,P:P),"")</f>
        <v>0.95560416115600066</v>
      </c>
      <c r="R78" s="3">
        <f t="shared" si="38"/>
        <v>0.18332594203976196</v>
      </c>
      <c r="S78" s="7">
        <f t="shared" si="39"/>
        <v>5.4547653696666005</v>
      </c>
    </row>
    <row r="79" spans="1:19" x14ac:dyDescent="0.3">
      <c r="A79" s="1">
        <v>21</v>
      </c>
      <c r="B79" s="5">
        <v>0.71666666666666667</v>
      </c>
      <c r="C79" s="1" t="s">
        <v>19</v>
      </c>
      <c r="D79" s="1">
        <v>10</v>
      </c>
      <c r="E79" s="1">
        <v>1</v>
      </c>
      <c r="F79" s="1" t="s">
        <v>82</v>
      </c>
      <c r="G79" s="1">
        <v>59.6</v>
      </c>
      <c r="H79" s="1">
        <f>1+COUNTIFS(A:A,A79,G:G,"&gt;"&amp;G79)</f>
        <v>3</v>
      </c>
      <c r="I79" s="2">
        <f>AVERAGEIF(A:A,A79,G:G)</f>
        <v>48.887</v>
      </c>
      <c r="J79" s="2">
        <f t="shared" si="32"/>
        <v>10.713000000000001</v>
      </c>
      <c r="K79" s="2">
        <f t="shared" si="33"/>
        <v>100.71299999999999</v>
      </c>
      <c r="L79" s="2">
        <f t="shared" si="34"/>
        <v>421.06196157893413</v>
      </c>
      <c r="M79" s="2">
        <f>SUMIF(A:A,A79,L:L)</f>
        <v>2829.5730553649682</v>
      </c>
      <c r="N79" s="3">
        <f t="shared" si="35"/>
        <v>0.14880759511778149</v>
      </c>
      <c r="O79" s="6">
        <f t="shared" si="36"/>
        <v>6.7200870977620335</v>
      </c>
      <c r="P79" s="3">
        <f t="shared" si="37"/>
        <v>0.14880759511778149</v>
      </c>
      <c r="Q79" s="3">
        <f>IF(ISNUMBER(P79),SUMIF(A:A,A79,P:P),"")</f>
        <v>0.95560416115600066</v>
      </c>
      <c r="R79" s="3">
        <f t="shared" si="38"/>
        <v>0.15572095765862717</v>
      </c>
      <c r="S79" s="7">
        <f t="shared" si="39"/>
        <v>6.4217431939521505</v>
      </c>
    </row>
    <row r="80" spans="1:19" x14ac:dyDescent="0.3">
      <c r="A80" s="1">
        <v>21</v>
      </c>
      <c r="B80" s="5">
        <v>0.71666666666666667</v>
      </c>
      <c r="C80" s="1" t="s">
        <v>19</v>
      </c>
      <c r="D80" s="1">
        <v>10</v>
      </c>
      <c r="E80" s="1">
        <v>5</v>
      </c>
      <c r="F80" s="1" t="s">
        <v>86</v>
      </c>
      <c r="G80" s="1">
        <v>59.29</v>
      </c>
      <c r="H80" s="1">
        <f>1+COUNTIFS(A:A,A80,G:G,"&gt;"&amp;G80)</f>
        <v>4</v>
      </c>
      <c r="I80" s="2">
        <f>AVERAGEIF(A:A,A80,G:G)</f>
        <v>48.887</v>
      </c>
      <c r="J80" s="2">
        <f t="shared" si="32"/>
        <v>10.402999999999999</v>
      </c>
      <c r="K80" s="2">
        <f t="shared" si="33"/>
        <v>100.40299999999999</v>
      </c>
      <c r="L80" s="2">
        <f t="shared" si="34"/>
        <v>413.30259490488589</v>
      </c>
      <c r="M80" s="2">
        <f>SUMIF(A:A,A80,L:L)</f>
        <v>2829.5730553649682</v>
      </c>
      <c r="N80" s="3">
        <f t="shared" si="35"/>
        <v>0.1460653557331732</v>
      </c>
      <c r="O80" s="6">
        <f t="shared" si="36"/>
        <v>6.846250399216931</v>
      </c>
      <c r="P80" s="3">
        <f t="shared" si="37"/>
        <v>0.1460653557331732</v>
      </c>
      <c r="Q80" s="3">
        <f>IF(ISNUMBER(P80),SUMIF(A:A,A80,P:P),"")</f>
        <v>0.95560416115600066</v>
      </c>
      <c r="R80" s="3">
        <f t="shared" si="38"/>
        <v>0.15285131822414522</v>
      </c>
      <c r="S80" s="7">
        <f t="shared" si="39"/>
        <v>6.5423053698076297</v>
      </c>
    </row>
    <row r="81" spans="1:19" x14ac:dyDescent="0.3">
      <c r="A81" s="1">
        <v>21</v>
      </c>
      <c r="B81" s="5">
        <v>0.71666666666666667</v>
      </c>
      <c r="C81" s="1" t="s">
        <v>19</v>
      </c>
      <c r="D81" s="1">
        <v>10</v>
      </c>
      <c r="E81" s="1">
        <v>8</v>
      </c>
      <c r="F81" s="1" t="s">
        <v>89</v>
      </c>
      <c r="G81" s="1">
        <v>52.2</v>
      </c>
      <c r="H81" s="1">
        <f>1+COUNTIFS(A:A,A81,G:G,"&gt;"&amp;G81)</f>
        <v>5</v>
      </c>
      <c r="I81" s="2">
        <f>AVERAGEIF(A:A,A81,G:G)</f>
        <v>48.887</v>
      </c>
      <c r="J81" s="2">
        <f t="shared" si="32"/>
        <v>3.3130000000000024</v>
      </c>
      <c r="K81" s="2">
        <f t="shared" si="33"/>
        <v>93.313000000000002</v>
      </c>
      <c r="L81" s="2">
        <f t="shared" si="34"/>
        <v>270.09668837860778</v>
      </c>
      <c r="M81" s="2">
        <f>SUMIF(A:A,A81,L:L)</f>
        <v>2829.5730553649682</v>
      </c>
      <c r="N81" s="3">
        <f t="shared" si="35"/>
        <v>9.5454926624529146E-2</v>
      </c>
      <c r="O81" s="6">
        <f t="shared" si="36"/>
        <v>10.476148642735733</v>
      </c>
      <c r="P81" s="3">
        <f t="shared" si="37"/>
        <v>9.5454926624529146E-2</v>
      </c>
      <c r="Q81" s="3">
        <f>IF(ISNUMBER(P81),SUMIF(A:A,A81,P:P),"")</f>
        <v>0.95560416115600066</v>
      </c>
      <c r="R81" s="3">
        <f t="shared" si="38"/>
        <v>9.9889609636124546E-2</v>
      </c>
      <c r="S81" s="7">
        <f t="shared" si="39"/>
        <v>10.011051235887054</v>
      </c>
    </row>
    <row r="82" spans="1:19" x14ac:dyDescent="0.3">
      <c r="A82" s="1">
        <v>21</v>
      </c>
      <c r="B82" s="5">
        <v>0.71666666666666667</v>
      </c>
      <c r="C82" s="1" t="s">
        <v>19</v>
      </c>
      <c r="D82" s="1">
        <v>10</v>
      </c>
      <c r="E82" s="1">
        <v>2</v>
      </c>
      <c r="F82" s="1" t="s">
        <v>83</v>
      </c>
      <c r="G82" s="1">
        <v>49.43</v>
      </c>
      <c r="H82" s="1">
        <f>1+COUNTIFS(A:A,A82,G:G,"&gt;"&amp;G82)</f>
        <v>6</v>
      </c>
      <c r="I82" s="2">
        <f>AVERAGEIF(A:A,A82,G:G)</f>
        <v>48.887</v>
      </c>
      <c r="J82" s="2">
        <f t="shared" si="32"/>
        <v>0.54299999999999926</v>
      </c>
      <c r="K82" s="2">
        <f t="shared" si="33"/>
        <v>90.543000000000006</v>
      </c>
      <c r="L82" s="2">
        <f t="shared" si="34"/>
        <v>228.73863045695853</v>
      </c>
      <c r="M82" s="2">
        <f>SUMIF(A:A,A82,L:L)</f>
        <v>2829.5730553649682</v>
      </c>
      <c r="N82" s="3">
        <f t="shared" si="35"/>
        <v>8.0838566801893372E-2</v>
      </c>
      <c r="O82" s="6">
        <f t="shared" si="36"/>
        <v>12.370333116501744</v>
      </c>
      <c r="P82" s="3">
        <f t="shared" si="37"/>
        <v>8.0838566801893372E-2</v>
      </c>
      <c r="Q82" s="3">
        <f>IF(ISNUMBER(P82),SUMIF(A:A,A82,P:P),"")</f>
        <v>0.95560416115600066</v>
      </c>
      <c r="R82" s="3">
        <f t="shared" si="38"/>
        <v>8.459419714550262E-2</v>
      </c>
      <c r="S82" s="7">
        <f t="shared" si="39"/>
        <v>11.821141801014942</v>
      </c>
    </row>
    <row r="83" spans="1:19" x14ac:dyDescent="0.3">
      <c r="A83" s="1">
        <v>21</v>
      </c>
      <c r="B83" s="5">
        <v>0.71666666666666667</v>
      </c>
      <c r="C83" s="1" t="s">
        <v>19</v>
      </c>
      <c r="D83" s="1">
        <v>10</v>
      </c>
      <c r="E83" s="1">
        <v>10</v>
      </c>
      <c r="F83" s="1" t="s">
        <v>91</v>
      </c>
      <c r="G83" s="1">
        <v>43.75</v>
      </c>
      <c r="H83" s="1">
        <f>1+COUNTIFS(A:A,A83,G:G,"&gt;"&amp;G83)</f>
        <v>7</v>
      </c>
      <c r="I83" s="2">
        <f>AVERAGEIF(A:A,A83,G:G)</f>
        <v>48.887</v>
      </c>
      <c r="J83" s="2">
        <f t="shared" si="32"/>
        <v>-5.1370000000000005</v>
      </c>
      <c r="K83" s="2">
        <f t="shared" si="33"/>
        <v>84.863</v>
      </c>
      <c r="L83" s="2">
        <f t="shared" si="34"/>
        <v>162.67917341867155</v>
      </c>
      <c r="M83" s="2">
        <f>SUMIF(A:A,A83,L:L)</f>
        <v>2829.5730553649682</v>
      </c>
      <c r="N83" s="3">
        <f t="shared" si="35"/>
        <v>5.7492480397431767E-2</v>
      </c>
      <c r="O83" s="6">
        <f t="shared" si="36"/>
        <v>17.393579005241019</v>
      </c>
      <c r="P83" s="3">
        <f t="shared" si="37"/>
        <v>5.7492480397431767E-2</v>
      </c>
      <c r="Q83" s="3">
        <f>IF(ISNUMBER(P83),SUMIF(A:A,A83,P:P),"")</f>
        <v>0.95560416115600066</v>
      </c>
      <c r="R83" s="3">
        <f t="shared" si="38"/>
        <v>6.0163488957480825E-2</v>
      </c>
      <c r="S83" s="7">
        <f t="shared" si="39"/>
        <v>16.621376474803967</v>
      </c>
    </row>
    <row r="84" spans="1:19" x14ac:dyDescent="0.3">
      <c r="A84" s="1">
        <v>21</v>
      </c>
      <c r="B84" s="5">
        <v>0.71666666666666667</v>
      </c>
      <c r="C84" s="1" t="s">
        <v>19</v>
      </c>
      <c r="D84" s="1">
        <v>10</v>
      </c>
      <c r="E84" s="1">
        <v>3</v>
      </c>
      <c r="F84" s="1" t="s">
        <v>84</v>
      </c>
      <c r="G84" s="1">
        <v>41.99</v>
      </c>
      <c r="H84" s="1">
        <f>1+COUNTIFS(A:A,A84,G:G,"&gt;"&amp;G84)</f>
        <v>8</v>
      </c>
      <c r="I84" s="2">
        <f>AVERAGEIF(A:A,A84,G:G)</f>
        <v>48.887</v>
      </c>
      <c r="J84" s="2">
        <f t="shared" si="32"/>
        <v>-6.8969999999999985</v>
      </c>
      <c r="K84" s="2">
        <f t="shared" si="33"/>
        <v>83.103000000000009</v>
      </c>
      <c r="L84" s="2">
        <f t="shared" si="34"/>
        <v>146.37619707166499</v>
      </c>
      <c r="M84" s="2">
        <f>SUMIF(A:A,A84,L:L)</f>
        <v>2829.5730553649682</v>
      </c>
      <c r="N84" s="3">
        <f t="shared" si="35"/>
        <v>5.1730842147415371E-2</v>
      </c>
      <c r="O84" s="6">
        <f t="shared" si="36"/>
        <v>19.33082777099083</v>
      </c>
      <c r="P84" s="3">
        <f t="shared" si="37"/>
        <v>5.1730842147415371E-2</v>
      </c>
      <c r="Q84" s="3">
        <f>IF(ISNUMBER(P84),SUMIF(A:A,A84,P:P),"")</f>
        <v>0.95560416115600066</v>
      </c>
      <c r="R84" s="3">
        <f t="shared" si="38"/>
        <v>5.4134174222134228E-2</v>
      </c>
      <c r="S84" s="7">
        <f t="shared" si="39"/>
        <v>18.472619456548813</v>
      </c>
    </row>
    <row r="85" spans="1:19" x14ac:dyDescent="0.3">
      <c r="A85" s="1">
        <v>21</v>
      </c>
      <c r="B85" s="5">
        <v>0.71666666666666667</v>
      </c>
      <c r="C85" s="1" t="s">
        <v>19</v>
      </c>
      <c r="D85" s="1">
        <v>10</v>
      </c>
      <c r="E85" s="1">
        <v>7</v>
      </c>
      <c r="F85" s="1" t="s">
        <v>88</v>
      </c>
      <c r="G85" s="1">
        <v>28.43</v>
      </c>
      <c r="H85" s="1">
        <f>1+COUNTIFS(A:A,A85,G:G,"&gt;"&amp;G85)</f>
        <v>9</v>
      </c>
      <c r="I85" s="2">
        <f>AVERAGEIF(A:A,A85,G:G)</f>
        <v>48.887</v>
      </c>
      <c r="J85" s="2">
        <f t="shared" si="32"/>
        <v>-20.457000000000001</v>
      </c>
      <c r="K85" s="2">
        <f t="shared" si="33"/>
        <v>69.543000000000006</v>
      </c>
      <c r="L85" s="2">
        <f t="shared" si="34"/>
        <v>64.882633545159308</v>
      </c>
      <c r="M85" s="2">
        <f>SUMIF(A:A,A85,L:L)</f>
        <v>2829.5730553649682</v>
      </c>
      <c r="N85" s="3">
        <f t="shared" si="35"/>
        <v>2.2930184969827724E-2</v>
      </c>
      <c r="O85" s="6">
        <f t="shared" si="36"/>
        <v>43.610638174782814</v>
      </c>
      <c r="P85" s="3" t="str">
        <f t="shared" si="37"/>
        <v/>
      </c>
      <c r="Q85" s="3" t="str">
        <f>IF(ISNUMBER(P85),SUMIF(A:A,A85,P:P),"")</f>
        <v/>
      </c>
      <c r="R85" s="3" t="str">
        <f t="shared" si="38"/>
        <v/>
      </c>
      <c r="S85" s="7" t="str">
        <f t="shared" si="39"/>
        <v/>
      </c>
    </row>
    <row r="86" spans="1:19" x14ac:dyDescent="0.3">
      <c r="A86" s="1">
        <v>21</v>
      </c>
      <c r="B86" s="5">
        <v>0.71666666666666667</v>
      </c>
      <c r="C86" s="1" t="s">
        <v>19</v>
      </c>
      <c r="D86" s="1">
        <v>10</v>
      </c>
      <c r="E86" s="1">
        <v>4</v>
      </c>
      <c r="F86" s="1" t="s">
        <v>85</v>
      </c>
      <c r="G86" s="1">
        <v>27.33</v>
      </c>
      <c r="H86" s="1">
        <f>1+COUNTIFS(A:A,A86,G:G,"&gt;"&amp;G86)</f>
        <v>10</v>
      </c>
      <c r="I86" s="2">
        <f>AVERAGEIF(A:A,A86,G:G)</f>
        <v>48.887</v>
      </c>
      <c r="J86" s="2">
        <f t="shared" si="32"/>
        <v>-21.557000000000002</v>
      </c>
      <c r="K86" s="2">
        <f t="shared" si="33"/>
        <v>68.442999999999998</v>
      </c>
      <c r="L86" s="2">
        <f t="shared" si="34"/>
        <v>60.738635818146378</v>
      </c>
      <c r="M86" s="2">
        <f>SUMIF(A:A,A86,L:L)</f>
        <v>2829.5730553649682</v>
      </c>
      <c r="N86" s="3">
        <f t="shared" si="35"/>
        <v>2.1465653874171521E-2</v>
      </c>
      <c r="O86" s="6">
        <f t="shared" si="36"/>
        <v>46.586048850962179</v>
      </c>
      <c r="P86" s="3" t="str">
        <f t="shared" si="37"/>
        <v/>
      </c>
      <c r="Q86" s="3" t="str">
        <f>IF(ISNUMBER(P86),SUMIF(A:A,A86,P:P),"")</f>
        <v/>
      </c>
      <c r="R86" s="3" t="str">
        <f t="shared" si="38"/>
        <v/>
      </c>
      <c r="S86" s="7" t="str">
        <f t="shared" si="39"/>
        <v/>
      </c>
    </row>
  </sheetData>
  <autoFilter ref="A7:S41" xr:uid="{00000000-0009-0000-0000-000000000000}"/>
  <sortState xmlns:xlrd2="http://schemas.microsoft.com/office/spreadsheetml/2017/richdata2" ref="A8:T86">
    <sortCondition ref="B8:B86"/>
    <sortCondition ref="H8:H86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53:G1048576 G7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:G52">
    <cfRule type="colorScale" priority="2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2" fitToHeight="0" orientation="portrait" r:id="rId1"/>
  <rowBreaks count="1" manualBreakCount="1">
    <brk id="5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06092022 -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2022-09-05T22:52:05Z</cp:lastPrinted>
  <dcterms:created xsi:type="dcterms:W3CDTF">2016-03-11T05:58:01Z</dcterms:created>
  <dcterms:modified xsi:type="dcterms:W3CDTF">2022-09-05T22:52:14Z</dcterms:modified>
</cp:coreProperties>
</file>