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9_{8B126407-A009-433C-A81A-C95D5B49A2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6112022 - Doomben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16112022 - Doomben'!$A$7:$S$20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9" i="1" l="1"/>
  <c r="I49" i="1"/>
  <c r="J49" i="1" s="1"/>
  <c r="K49" i="1" s="1"/>
  <c r="L49" i="1" s="1"/>
  <c r="H40" i="1"/>
  <c r="I40" i="1"/>
  <c r="J40" i="1" s="1"/>
  <c r="K40" i="1" s="1"/>
  <c r="L40" i="1" s="1"/>
  <c r="H50" i="1"/>
  <c r="I50" i="1"/>
  <c r="J50" i="1" s="1"/>
  <c r="K50" i="1" s="1"/>
  <c r="L50" i="1" s="1"/>
  <c r="H45" i="1"/>
  <c r="I45" i="1"/>
  <c r="J45" i="1" s="1"/>
  <c r="K45" i="1" s="1"/>
  <c r="L45" i="1" s="1"/>
  <c r="H44" i="1"/>
  <c r="I44" i="1"/>
  <c r="J44" i="1" s="1"/>
  <c r="K44" i="1" s="1"/>
  <c r="L44" i="1" s="1"/>
  <c r="H48" i="1"/>
  <c r="I48" i="1"/>
  <c r="J48" i="1" s="1"/>
  <c r="K48" i="1" s="1"/>
  <c r="L48" i="1" s="1"/>
  <c r="H46" i="1"/>
  <c r="I46" i="1"/>
  <c r="J46" i="1" s="1"/>
  <c r="K46" i="1" s="1"/>
  <c r="L46" i="1"/>
  <c r="H47" i="1"/>
  <c r="I47" i="1"/>
  <c r="J47" i="1" s="1"/>
  <c r="K47" i="1" s="1"/>
  <c r="L47" i="1" s="1"/>
  <c r="H43" i="1"/>
  <c r="I43" i="1"/>
  <c r="J43" i="1" s="1"/>
  <c r="K43" i="1" s="1"/>
  <c r="L43" i="1" s="1"/>
  <c r="H42" i="1"/>
  <c r="I42" i="1"/>
  <c r="J42" i="1" s="1"/>
  <c r="K42" i="1" s="1"/>
  <c r="L42" i="1" s="1"/>
  <c r="H51" i="1"/>
  <c r="I51" i="1"/>
  <c r="J51" i="1" s="1"/>
  <c r="K51" i="1" s="1"/>
  <c r="L51" i="1" s="1"/>
  <c r="H41" i="1"/>
  <c r="I41" i="1"/>
  <c r="J41" i="1" s="1"/>
  <c r="K41" i="1" s="1"/>
  <c r="L41" i="1" s="1"/>
  <c r="H52" i="1"/>
  <c r="I52" i="1"/>
  <c r="J52" i="1" s="1"/>
  <c r="K52" i="1" s="1"/>
  <c r="L52" i="1" s="1"/>
  <c r="H58" i="1"/>
  <c r="I58" i="1"/>
  <c r="J58" i="1" s="1"/>
  <c r="K58" i="1" s="1"/>
  <c r="L58" i="1" s="1"/>
  <c r="H54" i="1"/>
  <c r="I54" i="1"/>
  <c r="J54" i="1" s="1"/>
  <c r="K54" i="1" s="1"/>
  <c r="L54" i="1" s="1"/>
  <c r="H61" i="1"/>
  <c r="I61" i="1"/>
  <c r="J61" i="1" s="1"/>
  <c r="K61" i="1" s="1"/>
  <c r="L61" i="1" s="1"/>
  <c r="H63" i="1"/>
  <c r="I63" i="1"/>
  <c r="J63" i="1" s="1"/>
  <c r="K63" i="1" s="1"/>
  <c r="L63" i="1" s="1"/>
  <c r="H56" i="1"/>
  <c r="I56" i="1"/>
  <c r="J56" i="1" s="1"/>
  <c r="K56" i="1" s="1"/>
  <c r="L56" i="1" s="1"/>
  <c r="H55" i="1"/>
  <c r="I55" i="1"/>
  <c r="J55" i="1" s="1"/>
  <c r="K55" i="1" s="1"/>
  <c r="L55" i="1" s="1"/>
  <c r="H57" i="1"/>
  <c r="I57" i="1"/>
  <c r="J57" i="1" s="1"/>
  <c r="K57" i="1" s="1"/>
  <c r="L57" i="1" s="1"/>
  <c r="H60" i="1"/>
  <c r="I60" i="1"/>
  <c r="J60" i="1" s="1"/>
  <c r="K60" i="1" s="1"/>
  <c r="L60" i="1" s="1"/>
  <c r="H62" i="1"/>
  <c r="I62" i="1"/>
  <c r="J62" i="1" s="1"/>
  <c r="K62" i="1" s="1"/>
  <c r="L62" i="1" s="1"/>
  <c r="H59" i="1"/>
  <c r="I59" i="1"/>
  <c r="J59" i="1" s="1"/>
  <c r="K59" i="1" s="1"/>
  <c r="L59" i="1" s="1"/>
  <c r="H64" i="1"/>
  <c r="I64" i="1"/>
  <c r="J64" i="1" s="1"/>
  <c r="K64" i="1" s="1"/>
  <c r="L64" i="1" s="1"/>
  <c r="H80" i="1"/>
  <c r="I80" i="1"/>
  <c r="J80" i="1" s="1"/>
  <c r="K80" i="1" s="1"/>
  <c r="L80" i="1" s="1"/>
  <c r="H66" i="1"/>
  <c r="I66" i="1"/>
  <c r="J66" i="1" s="1"/>
  <c r="K66" i="1" s="1"/>
  <c r="L66" i="1" s="1"/>
  <c r="H75" i="1"/>
  <c r="I75" i="1"/>
  <c r="J75" i="1" s="1"/>
  <c r="K75" i="1" s="1"/>
  <c r="L75" i="1" s="1"/>
  <c r="H81" i="1"/>
  <c r="I81" i="1"/>
  <c r="J81" i="1" s="1"/>
  <c r="K81" i="1" s="1"/>
  <c r="L81" i="1" s="1"/>
  <c r="H74" i="1"/>
  <c r="I74" i="1"/>
  <c r="J74" i="1" s="1"/>
  <c r="K74" i="1" s="1"/>
  <c r="L74" i="1" s="1"/>
  <c r="H69" i="1"/>
  <c r="I69" i="1"/>
  <c r="J69" i="1" s="1"/>
  <c r="K69" i="1" s="1"/>
  <c r="L69" i="1" s="1"/>
  <c r="H71" i="1"/>
  <c r="I71" i="1"/>
  <c r="J71" i="1" s="1"/>
  <c r="K71" i="1" s="1"/>
  <c r="L71" i="1" s="1"/>
  <c r="H67" i="1"/>
  <c r="I67" i="1"/>
  <c r="J67" i="1" s="1"/>
  <c r="K67" i="1" s="1"/>
  <c r="L67" i="1" s="1"/>
  <c r="H70" i="1"/>
  <c r="I70" i="1"/>
  <c r="J70" i="1" s="1"/>
  <c r="K70" i="1" s="1"/>
  <c r="L70" i="1" s="1"/>
  <c r="H72" i="1"/>
  <c r="I72" i="1"/>
  <c r="J72" i="1" s="1"/>
  <c r="K72" i="1" s="1"/>
  <c r="L72" i="1" s="1"/>
  <c r="H73" i="1"/>
  <c r="I73" i="1"/>
  <c r="J73" i="1" s="1"/>
  <c r="K73" i="1" s="1"/>
  <c r="L73" i="1" s="1"/>
  <c r="H79" i="1"/>
  <c r="I79" i="1"/>
  <c r="J79" i="1" s="1"/>
  <c r="K79" i="1" s="1"/>
  <c r="L79" i="1" s="1"/>
  <c r="H76" i="1"/>
  <c r="I76" i="1"/>
  <c r="J76" i="1" s="1"/>
  <c r="K76" i="1" s="1"/>
  <c r="L76" i="1" s="1"/>
  <c r="H68" i="1"/>
  <c r="I68" i="1"/>
  <c r="J68" i="1" s="1"/>
  <c r="K68" i="1" s="1"/>
  <c r="L68" i="1" s="1"/>
  <c r="H78" i="1"/>
  <c r="I78" i="1"/>
  <c r="J78" i="1" s="1"/>
  <c r="K78" i="1" s="1"/>
  <c r="L78" i="1" s="1"/>
  <c r="H77" i="1"/>
  <c r="I77" i="1"/>
  <c r="J77" i="1" s="1"/>
  <c r="K77" i="1" s="1"/>
  <c r="L77" i="1" s="1"/>
  <c r="H91" i="1"/>
  <c r="I91" i="1"/>
  <c r="J91" i="1" s="1"/>
  <c r="K91" i="1" s="1"/>
  <c r="L91" i="1" s="1"/>
  <c r="H87" i="1"/>
  <c r="I87" i="1"/>
  <c r="J87" i="1" s="1"/>
  <c r="K87" i="1" s="1"/>
  <c r="L87" i="1" s="1"/>
  <c r="H89" i="1"/>
  <c r="I89" i="1"/>
  <c r="J89" i="1" s="1"/>
  <c r="K89" i="1" s="1"/>
  <c r="L89" i="1" s="1"/>
  <c r="H84" i="1"/>
  <c r="I84" i="1"/>
  <c r="J84" i="1" s="1"/>
  <c r="K84" i="1" s="1"/>
  <c r="L84" i="1" s="1"/>
  <c r="H85" i="1"/>
  <c r="I85" i="1"/>
  <c r="J85" i="1" s="1"/>
  <c r="K85" i="1" s="1"/>
  <c r="L85" i="1" s="1"/>
  <c r="H83" i="1"/>
  <c r="I83" i="1"/>
  <c r="J83" i="1" s="1"/>
  <c r="K83" i="1" s="1"/>
  <c r="L83" i="1" s="1"/>
  <c r="H90" i="1"/>
  <c r="I90" i="1"/>
  <c r="J90" i="1" s="1"/>
  <c r="K90" i="1" s="1"/>
  <c r="L90" i="1" s="1"/>
  <c r="H86" i="1"/>
  <c r="I86" i="1"/>
  <c r="J86" i="1" s="1"/>
  <c r="K86" i="1" s="1"/>
  <c r="L86" i="1" s="1"/>
  <c r="H88" i="1"/>
  <c r="I88" i="1"/>
  <c r="J88" i="1" s="1"/>
  <c r="K88" i="1" s="1"/>
  <c r="L88" i="1" s="1"/>
  <c r="H92" i="1"/>
  <c r="I92" i="1"/>
  <c r="J92" i="1" s="1"/>
  <c r="K92" i="1" s="1"/>
  <c r="L92" i="1" s="1"/>
  <c r="H22" i="1"/>
  <c r="I22" i="1"/>
  <c r="J22" i="1" s="1"/>
  <c r="K22" i="1" s="1"/>
  <c r="L22" i="1" s="1"/>
  <c r="H25" i="1"/>
  <c r="I25" i="1"/>
  <c r="J25" i="1" s="1"/>
  <c r="K25" i="1" s="1"/>
  <c r="L25" i="1" s="1"/>
  <c r="H37" i="1"/>
  <c r="I37" i="1"/>
  <c r="J37" i="1" s="1"/>
  <c r="K37" i="1" s="1"/>
  <c r="L37" i="1" s="1"/>
  <c r="H31" i="1"/>
  <c r="I31" i="1"/>
  <c r="J31" i="1" s="1"/>
  <c r="K31" i="1" s="1"/>
  <c r="L31" i="1" s="1"/>
  <c r="H26" i="1"/>
  <c r="I26" i="1"/>
  <c r="J26" i="1" s="1"/>
  <c r="K26" i="1" s="1"/>
  <c r="L26" i="1" s="1"/>
  <c r="H28" i="1"/>
  <c r="I28" i="1"/>
  <c r="J28" i="1" s="1"/>
  <c r="K28" i="1" s="1"/>
  <c r="L28" i="1" s="1"/>
  <c r="H23" i="1"/>
  <c r="I23" i="1"/>
  <c r="J23" i="1" s="1"/>
  <c r="K23" i="1" s="1"/>
  <c r="L23" i="1" s="1"/>
  <c r="H34" i="1"/>
  <c r="I34" i="1"/>
  <c r="J34" i="1" s="1"/>
  <c r="K34" i="1" s="1"/>
  <c r="L34" i="1" s="1"/>
  <c r="H30" i="1"/>
  <c r="I30" i="1"/>
  <c r="J30" i="1" s="1"/>
  <c r="K30" i="1" s="1"/>
  <c r="L30" i="1" s="1"/>
  <c r="H32" i="1"/>
  <c r="I32" i="1"/>
  <c r="J32" i="1" s="1"/>
  <c r="K32" i="1" s="1"/>
  <c r="L32" i="1" s="1"/>
  <c r="H36" i="1"/>
  <c r="I36" i="1"/>
  <c r="J36" i="1" s="1"/>
  <c r="K36" i="1" s="1"/>
  <c r="L36" i="1" s="1"/>
  <c r="H35" i="1"/>
  <c r="I35" i="1"/>
  <c r="J35" i="1" s="1"/>
  <c r="K35" i="1" s="1"/>
  <c r="L35" i="1" s="1"/>
  <c r="H29" i="1"/>
  <c r="I29" i="1"/>
  <c r="J29" i="1" s="1"/>
  <c r="K29" i="1" s="1"/>
  <c r="L29" i="1" s="1"/>
  <c r="H24" i="1"/>
  <c r="I24" i="1"/>
  <c r="J24" i="1" s="1"/>
  <c r="K24" i="1" s="1"/>
  <c r="L24" i="1" s="1"/>
  <c r="H27" i="1"/>
  <c r="I27" i="1"/>
  <c r="J27" i="1" s="1"/>
  <c r="K27" i="1" s="1"/>
  <c r="L27" i="1" s="1"/>
  <c r="H33" i="1"/>
  <c r="I33" i="1"/>
  <c r="J33" i="1" s="1"/>
  <c r="K33" i="1" s="1"/>
  <c r="L33" i="1" s="1"/>
  <c r="H38" i="1"/>
  <c r="I38" i="1"/>
  <c r="J38" i="1" s="1"/>
  <c r="K38" i="1" s="1"/>
  <c r="L38" i="1" s="1"/>
  <c r="H11" i="1"/>
  <c r="I11" i="1"/>
  <c r="J11" i="1" s="1"/>
  <c r="K11" i="1" s="1"/>
  <c r="L11" i="1" s="1"/>
  <c r="H10" i="1"/>
  <c r="I10" i="1"/>
  <c r="J10" i="1" s="1"/>
  <c r="K10" i="1" s="1"/>
  <c r="L10" i="1" s="1"/>
  <c r="H9" i="1"/>
  <c r="I9" i="1"/>
  <c r="J9" i="1" s="1"/>
  <c r="K9" i="1" s="1"/>
  <c r="L9" i="1" s="1"/>
  <c r="H8" i="1"/>
  <c r="I8" i="1"/>
  <c r="J8" i="1" s="1"/>
  <c r="K8" i="1" s="1"/>
  <c r="L8" i="1" s="1"/>
  <c r="H18" i="1"/>
  <c r="I18" i="1"/>
  <c r="J18" i="1" s="1"/>
  <c r="K18" i="1" s="1"/>
  <c r="L18" i="1" s="1"/>
  <c r="H20" i="1"/>
  <c r="I20" i="1"/>
  <c r="J20" i="1" s="1"/>
  <c r="K20" i="1" s="1"/>
  <c r="L20" i="1" s="1"/>
  <c r="H17" i="1"/>
  <c r="I17" i="1"/>
  <c r="J17" i="1" s="1"/>
  <c r="K17" i="1" s="1"/>
  <c r="L17" i="1" s="1"/>
  <c r="H12" i="1"/>
  <c r="I12" i="1"/>
  <c r="J12" i="1" s="1"/>
  <c r="K12" i="1" s="1"/>
  <c r="L12" i="1" s="1"/>
  <c r="H19" i="1"/>
  <c r="I19" i="1"/>
  <c r="J19" i="1" s="1"/>
  <c r="K19" i="1" s="1"/>
  <c r="L19" i="1" s="1"/>
  <c r="H16" i="1"/>
  <c r="I16" i="1"/>
  <c r="J16" i="1" s="1"/>
  <c r="K16" i="1" s="1"/>
  <c r="L16" i="1" s="1"/>
  <c r="H13" i="1"/>
  <c r="I13" i="1"/>
  <c r="J13" i="1" s="1"/>
  <c r="K13" i="1" s="1"/>
  <c r="L13" i="1" s="1"/>
  <c r="H15" i="1"/>
  <c r="I15" i="1"/>
  <c r="J15" i="1" s="1"/>
  <c r="K15" i="1" s="1"/>
  <c r="L15" i="1" s="1"/>
  <c r="H14" i="1"/>
  <c r="I14" i="1"/>
  <c r="J14" i="1" s="1"/>
  <c r="K14" i="1" s="1"/>
  <c r="L14" i="1" s="1"/>
  <c r="M64" i="1" l="1"/>
  <c r="N64" i="1" s="1"/>
  <c r="O64" i="1" s="1"/>
  <c r="P64" i="1" s="1"/>
  <c r="M89" i="1"/>
  <c r="N89" i="1" s="1"/>
  <c r="O89" i="1" s="1"/>
  <c r="P89" i="1" s="1"/>
  <c r="M86" i="1"/>
  <c r="N86" i="1" s="1"/>
  <c r="O86" i="1" s="1"/>
  <c r="P86" i="1" s="1"/>
  <c r="M85" i="1"/>
  <c r="N85" i="1" s="1"/>
  <c r="O85" i="1" s="1"/>
  <c r="P85" i="1" s="1"/>
  <c r="M91" i="1"/>
  <c r="N91" i="1" s="1"/>
  <c r="O91" i="1" s="1"/>
  <c r="P91" i="1" s="1"/>
  <c r="M88" i="1"/>
  <c r="N88" i="1" s="1"/>
  <c r="O88" i="1" s="1"/>
  <c r="P88" i="1" s="1"/>
  <c r="M84" i="1"/>
  <c r="N84" i="1" s="1"/>
  <c r="O84" i="1" s="1"/>
  <c r="P84" i="1" s="1"/>
  <c r="M90" i="1"/>
  <c r="N90" i="1" s="1"/>
  <c r="O90" i="1" s="1"/>
  <c r="P90" i="1" s="1"/>
  <c r="M92" i="1"/>
  <c r="N92" i="1" s="1"/>
  <c r="O92" i="1" s="1"/>
  <c r="P92" i="1" s="1"/>
  <c r="M87" i="1"/>
  <c r="N87" i="1" s="1"/>
  <c r="O87" i="1" s="1"/>
  <c r="P87" i="1" s="1"/>
  <c r="M83" i="1"/>
  <c r="N83" i="1" s="1"/>
  <c r="O83" i="1" s="1"/>
  <c r="P83" i="1" s="1"/>
  <c r="M78" i="1"/>
  <c r="N78" i="1" s="1"/>
  <c r="O78" i="1" s="1"/>
  <c r="P78" i="1" s="1"/>
  <c r="M77" i="1"/>
  <c r="N77" i="1" s="1"/>
  <c r="O77" i="1" s="1"/>
  <c r="P77" i="1" s="1"/>
  <c r="M73" i="1"/>
  <c r="N73" i="1" s="1"/>
  <c r="O73" i="1" s="1"/>
  <c r="P73" i="1" s="1"/>
  <c r="M79" i="1"/>
  <c r="N79" i="1" s="1"/>
  <c r="O79" i="1" s="1"/>
  <c r="P79" i="1" s="1"/>
  <c r="M72" i="1"/>
  <c r="N72" i="1" s="1"/>
  <c r="O72" i="1" s="1"/>
  <c r="P72" i="1" s="1"/>
  <c r="M75" i="1"/>
  <c r="N75" i="1" s="1"/>
  <c r="O75" i="1" s="1"/>
  <c r="P75" i="1" s="1"/>
  <c r="M70" i="1"/>
  <c r="N70" i="1" s="1"/>
  <c r="O70" i="1" s="1"/>
  <c r="P70" i="1" s="1"/>
  <c r="M74" i="1"/>
  <c r="N74" i="1" s="1"/>
  <c r="O74" i="1" s="1"/>
  <c r="P74" i="1" s="1"/>
  <c r="M76" i="1"/>
  <c r="N76" i="1" s="1"/>
  <c r="O76" i="1" s="1"/>
  <c r="P76" i="1" s="1"/>
  <c r="M67" i="1"/>
  <c r="N67" i="1" s="1"/>
  <c r="O67" i="1" s="1"/>
  <c r="P67" i="1" s="1"/>
  <c r="M66" i="1"/>
  <c r="N66" i="1" s="1"/>
  <c r="O66" i="1" s="1"/>
  <c r="P66" i="1" s="1"/>
  <c r="M81" i="1"/>
  <c r="N81" i="1" s="1"/>
  <c r="O81" i="1" s="1"/>
  <c r="P81" i="1" s="1"/>
  <c r="M80" i="1"/>
  <c r="N80" i="1" s="1"/>
  <c r="O80" i="1" s="1"/>
  <c r="P80" i="1" s="1"/>
  <c r="M68" i="1"/>
  <c r="N68" i="1" s="1"/>
  <c r="O68" i="1" s="1"/>
  <c r="P68" i="1" s="1"/>
  <c r="M69" i="1"/>
  <c r="N69" i="1" s="1"/>
  <c r="O69" i="1" s="1"/>
  <c r="P69" i="1" s="1"/>
  <c r="M71" i="1"/>
  <c r="N71" i="1" s="1"/>
  <c r="O71" i="1" s="1"/>
  <c r="P71" i="1" s="1"/>
  <c r="M57" i="1"/>
  <c r="N57" i="1" s="1"/>
  <c r="O57" i="1" s="1"/>
  <c r="P57" i="1" s="1"/>
  <c r="M62" i="1"/>
  <c r="N62" i="1" s="1"/>
  <c r="O62" i="1" s="1"/>
  <c r="P62" i="1" s="1"/>
  <c r="M63" i="1"/>
  <c r="N63" i="1" s="1"/>
  <c r="O63" i="1" s="1"/>
  <c r="P63" i="1" s="1"/>
  <c r="M58" i="1"/>
  <c r="N58" i="1" s="1"/>
  <c r="O58" i="1" s="1"/>
  <c r="P58" i="1" s="1"/>
  <c r="M60" i="1"/>
  <c r="N60" i="1" s="1"/>
  <c r="O60" i="1" s="1"/>
  <c r="P60" i="1" s="1"/>
  <c r="M61" i="1"/>
  <c r="N61" i="1" s="1"/>
  <c r="O61" i="1" s="1"/>
  <c r="P61" i="1" s="1"/>
  <c r="M55" i="1"/>
  <c r="N55" i="1" s="1"/>
  <c r="O55" i="1" s="1"/>
  <c r="P55" i="1" s="1"/>
  <c r="M59" i="1"/>
  <c r="N59" i="1" s="1"/>
  <c r="O59" i="1" s="1"/>
  <c r="P59" i="1" s="1"/>
  <c r="M56" i="1"/>
  <c r="N56" i="1" s="1"/>
  <c r="O56" i="1" s="1"/>
  <c r="P56" i="1" s="1"/>
  <c r="M54" i="1"/>
  <c r="N54" i="1" s="1"/>
  <c r="O54" i="1" s="1"/>
  <c r="P54" i="1" s="1"/>
  <c r="M49" i="1"/>
  <c r="N49" i="1" s="1"/>
  <c r="O49" i="1" s="1"/>
  <c r="P49" i="1" s="1"/>
  <c r="M51" i="1"/>
  <c r="N51" i="1" s="1"/>
  <c r="O51" i="1" s="1"/>
  <c r="P51" i="1" s="1"/>
  <c r="M43" i="1"/>
  <c r="N43" i="1" s="1"/>
  <c r="O43" i="1" s="1"/>
  <c r="P43" i="1" s="1"/>
  <c r="M52" i="1"/>
  <c r="N52" i="1" s="1"/>
  <c r="O52" i="1" s="1"/>
  <c r="P52" i="1" s="1"/>
  <c r="M40" i="1"/>
  <c r="N40" i="1" s="1"/>
  <c r="O40" i="1" s="1"/>
  <c r="P40" i="1" s="1"/>
  <c r="M48" i="1"/>
  <c r="N48" i="1" s="1"/>
  <c r="O48" i="1" s="1"/>
  <c r="P48" i="1" s="1"/>
  <c r="M45" i="1"/>
  <c r="N45" i="1" s="1"/>
  <c r="O45" i="1" s="1"/>
  <c r="P45" i="1" s="1"/>
  <c r="M41" i="1"/>
  <c r="N41" i="1" s="1"/>
  <c r="O41" i="1" s="1"/>
  <c r="P41" i="1" s="1"/>
  <c r="M42" i="1"/>
  <c r="N42" i="1" s="1"/>
  <c r="O42" i="1" s="1"/>
  <c r="P42" i="1" s="1"/>
  <c r="M44" i="1"/>
  <c r="N44" i="1" s="1"/>
  <c r="O44" i="1" s="1"/>
  <c r="P44" i="1" s="1"/>
  <c r="M50" i="1"/>
  <c r="N50" i="1" s="1"/>
  <c r="O50" i="1" s="1"/>
  <c r="P50" i="1" s="1"/>
  <c r="M47" i="1"/>
  <c r="N47" i="1" s="1"/>
  <c r="O47" i="1" s="1"/>
  <c r="P47" i="1" s="1"/>
  <c r="M46" i="1"/>
  <c r="N46" i="1" s="1"/>
  <c r="O46" i="1" s="1"/>
  <c r="P46" i="1" s="1"/>
  <c r="M25" i="1"/>
  <c r="N25" i="1" s="1"/>
  <c r="O25" i="1" s="1"/>
  <c r="P25" i="1" s="1"/>
  <c r="M22" i="1"/>
  <c r="N22" i="1" s="1"/>
  <c r="O22" i="1" s="1"/>
  <c r="P22" i="1" s="1"/>
  <c r="M28" i="1"/>
  <c r="N28" i="1" s="1"/>
  <c r="O28" i="1" s="1"/>
  <c r="P28" i="1" s="1"/>
  <c r="M32" i="1"/>
  <c r="N32" i="1" s="1"/>
  <c r="O32" i="1" s="1"/>
  <c r="P32" i="1" s="1"/>
  <c r="M24" i="1"/>
  <c r="N24" i="1" s="1"/>
  <c r="O24" i="1" s="1"/>
  <c r="P24" i="1" s="1"/>
  <c r="M26" i="1"/>
  <c r="N26" i="1" s="1"/>
  <c r="O26" i="1" s="1"/>
  <c r="P26" i="1" s="1"/>
  <c r="M30" i="1"/>
  <c r="N30" i="1" s="1"/>
  <c r="O30" i="1" s="1"/>
  <c r="P30" i="1" s="1"/>
  <c r="M29" i="1"/>
  <c r="N29" i="1" s="1"/>
  <c r="O29" i="1" s="1"/>
  <c r="P29" i="1" s="1"/>
  <c r="M38" i="1"/>
  <c r="N38" i="1" s="1"/>
  <c r="O38" i="1" s="1"/>
  <c r="P38" i="1" s="1"/>
  <c r="M31" i="1"/>
  <c r="N31" i="1" s="1"/>
  <c r="O31" i="1" s="1"/>
  <c r="P31" i="1" s="1"/>
  <c r="M34" i="1"/>
  <c r="N34" i="1" s="1"/>
  <c r="O34" i="1" s="1"/>
  <c r="P34" i="1" s="1"/>
  <c r="M35" i="1"/>
  <c r="N35" i="1" s="1"/>
  <c r="O35" i="1" s="1"/>
  <c r="P35" i="1" s="1"/>
  <c r="M33" i="1"/>
  <c r="N33" i="1" s="1"/>
  <c r="O33" i="1" s="1"/>
  <c r="P33" i="1" s="1"/>
  <c r="M37" i="1"/>
  <c r="N37" i="1" s="1"/>
  <c r="O37" i="1" s="1"/>
  <c r="P37" i="1" s="1"/>
  <c r="M23" i="1"/>
  <c r="N23" i="1" s="1"/>
  <c r="O23" i="1" s="1"/>
  <c r="P23" i="1" s="1"/>
  <c r="M36" i="1"/>
  <c r="N36" i="1" s="1"/>
  <c r="O36" i="1" s="1"/>
  <c r="P36" i="1" s="1"/>
  <c r="M27" i="1"/>
  <c r="N27" i="1" s="1"/>
  <c r="O27" i="1" s="1"/>
  <c r="P27" i="1" s="1"/>
  <c r="M17" i="1"/>
  <c r="N17" i="1" s="1"/>
  <c r="O17" i="1" s="1"/>
  <c r="P17" i="1" s="1"/>
  <c r="M19" i="1"/>
  <c r="N19" i="1" s="1"/>
  <c r="O19" i="1" s="1"/>
  <c r="P19" i="1" s="1"/>
  <c r="M13" i="1"/>
  <c r="N13" i="1" s="1"/>
  <c r="O13" i="1" s="1"/>
  <c r="P13" i="1" s="1"/>
  <c r="M14" i="1"/>
  <c r="N14" i="1" s="1"/>
  <c r="O14" i="1" s="1"/>
  <c r="P14" i="1" s="1"/>
  <c r="M12" i="1"/>
  <c r="N12" i="1" s="1"/>
  <c r="O12" i="1" s="1"/>
  <c r="P12" i="1" s="1"/>
  <c r="M16" i="1"/>
  <c r="N16" i="1" s="1"/>
  <c r="O16" i="1" s="1"/>
  <c r="P16" i="1" s="1"/>
  <c r="M15" i="1"/>
  <c r="N15" i="1" s="1"/>
  <c r="O15" i="1" s="1"/>
  <c r="P15" i="1" s="1"/>
  <c r="M11" i="1"/>
  <c r="N11" i="1" s="1"/>
  <c r="O11" i="1" s="1"/>
  <c r="P11" i="1" s="1"/>
  <c r="M18" i="1"/>
  <c r="N18" i="1" s="1"/>
  <c r="O18" i="1" s="1"/>
  <c r="P18" i="1" s="1"/>
  <c r="M8" i="1"/>
  <c r="N8" i="1" s="1"/>
  <c r="O8" i="1" s="1"/>
  <c r="P8" i="1" s="1"/>
  <c r="M20" i="1"/>
  <c r="N20" i="1" s="1"/>
  <c r="O20" i="1" s="1"/>
  <c r="P20" i="1" s="1"/>
  <c r="M10" i="1"/>
  <c r="N10" i="1" s="1"/>
  <c r="O10" i="1" s="1"/>
  <c r="P10" i="1" s="1"/>
  <c r="M9" i="1"/>
  <c r="N9" i="1" s="1"/>
  <c r="O9" i="1" s="1"/>
  <c r="P9" i="1" s="1"/>
  <c r="Q46" i="1" l="1"/>
  <c r="R46" i="1" s="1"/>
  <c r="S46" i="1" s="1"/>
  <c r="Q41" i="1"/>
  <c r="R41" i="1" s="1"/>
  <c r="S41" i="1" s="1"/>
  <c r="Q79" i="1"/>
  <c r="R79" i="1" s="1"/>
  <c r="S79" i="1" s="1"/>
  <c r="Q87" i="1"/>
  <c r="R87" i="1" s="1"/>
  <c r="S87" i="1" s="1"/>
  <c r="Q73" i="1"/>
  <c r="R73" i="1" s="1"/>
  <c r="S73" i="1" s="1"/>
  <c r="Q59" i="1"/>
  <c r="R59" i="1" s="1"/>
  <c r="S59" i="1" s="1"/>
  <c r="Q55" i="1"/>
  <c r="R55" i="1" s="1"/>
  <c r="S55" i="1" s="1"/>
  <c r="Q69" i="1"/>
  <c r="R69" i="1" s="1"/>
  <c r="S69" i="1" s="1"/>
  <c r="Q77" i="1"/>
  <c r="R77" i="1" s="1"/>
  <c r="S77" i="1" s="1"/>
  <c r="Q92" i="1"/>
  <c r="R92" i="1" s="1"/>
  <c r="S92" i="1" s="1"/>
  <c r="Q61" i="1"/>
  <c r="R61" i="1" s="1"/>
  <c r="S61" i="1" s="1"/>
  <c r="Q60" i="1"/>
  <c r="R60" i="1" s="1"/>
  <c r="S60" i="1" s="1"/>
  <c r="Q47" i="1"/>
  <c r="R47" i="1" s="1"/>
  <c r="S47" i="1" s="1"/>
  <c r="Q44" i="1"/>
  <c r="R44" i="1" s="1"/>
  <c r="S44" i="1" s="1"/>
  <c r="Q48" i="1"/>
  <c r="R48" i="1" s="1"/>
  <c r="S48" i="1" s="1"/>
  <c r="Q58" i="1"/>
  <c r="R58" i="1" s="1"/>
  <c r="S58" i="1" s="1"/>
  <c r="Q68" i="1"/>
  <c r="R68" i="1" s="1"/>
  <c r="S68" i="1" s="1"/>
  <c r="Q63" i="1"/>
  <c r="R63" i="1" s="1"/>
  <c r="S63" i="1" s="1"/>
  <c r="Q80" i="1"/>
  <c r="R80" i="1" s="1"/>
  <c r="S80" i="1" s="1"/>
  <c r="Q62" i="1"/>
  <c r="R62" i="1" s="1"/>
  <c r="S62" i="1" s="1"/>
  <c r="Q91" i="1"/>
  <c r="R91" i="1" s="1"/>
  <c r="S91" i="1" s="1"/>
  <c r="Q67" i="1"/>
  <c r="R67" i="1" s="1"/>
  <c r="S67" i="1" s="1"/>
  <c r="Q40" i="1"/>
  <c r="R40" i="1" s="1"/>
  <c r="S40" i="1" s="1"/>
  <c r="Q76" i="1"/>
  <c r="R76" i="1" s="1"/>
  <c r="S76" i="1" s="1"/>
  <c r="Q71" i="1"/>
  <c r="R71" i="1" s="1"/>
  <c r="S71" i="1" s="1"/>
  <c r="Q52" i="1"/>
  <c r="R52" i="1" s="1"/>
  <c r="S52" i="1" s="1"/>
  <c r="Q74" i="1"/>
  <c r="R74" i="1" s="1"/>
  <c r="S74" i="1" s="1"/>
  <c r="Q72" i="1"/>
  <c r="R72" i="1" s="1"/>
  <c r="S72" i="1" s="1"/>
  <c r="Q75" i="1"/>
  <c r="R75" i="1" s="1"/>
  <c r="S75" i="1" s="1"/>
  <c r="Q70" i="1"/>
  <c r="R70" i="1" s="1"/>
  <c r="S70" i="1" s="1"/>
  <c r="Q78" i="1"/>
  <c r="R78" i="1" s="1"/>
  <c r="S78" i="1" s="1"/>
  <c r="Q83" i="1"/>
  <c r="R83" i="1" s="1"/>
  <c r="S83" i="1" s="1"/>
  <c r="Q64" i="1"/>
  <c r="R64" i="1" s="1"/>
  <c r="S64" i="1" s="1"/>
  <c r="Q86" i="1"/>
  <c r="R86" i="1" s="1"/>
  <c r="S86" i="1" s="1"/>
  <c r="Q85" i="1"/>
  <c r="R85" i="1" s="1"/>
  <c r="S85" i="1" s="1"/>
  <c r="Q51" i="1"/>
  <c r="R51" i="1" s="1"/>
  <c r="S51" i="1" s="1"/>
  <c r="Q43" i="1"/>
  <c r="R43" i="1" s="1"/>
  <c r="S43" i="1" s="1"/>
  <c r="Q50" i="1"/>
  <c r="R50" i="1" s="1"/>
  <c r="S50" i="1" s="1"/>
  <c r="Q84" i="1"/>
  <c r="R84" i="1" s="1"/>
  <c r="S84" i="1" s="1"/>
  <c r="Q45" i="1"/>
  <c r="R45" i="1" s="1"/>
  <c r="S45" i="1" s="1"/>
  <c r="Q81" i="1"/>
  <c r="R81" i="1" s="1"/>
  <c r="S81" i="1" s="1"/>
  <c r="Q66" i="1"/>
  <c r="R66" i="1" s="1"/>
  <c r="S66" i="1" s="1"/>
  <c r="Q49" i="1"/>
  <c r="R49" i="1" s="1"/>
  <c r="S49" i="1" s="1"/>
  <c r="Q54" i="1"/>
  <c r="R54" i="1" s="1"/>
  <c r="S54" i="1" s="1"/>
  <c r="Q56" i="1"/>
  <c r="R56" i="1" s="1"/>
  <c r="S56" i="1" s="1"/>
  <c r="Q57" i="1"/>
  <c r="R57" i="1" s="1"/>
  <c r="S57" i="1" s="1"/>
  <c r="Q90" i="1"/>
  <c r="R90" i="1" s="1"/>
  <c r="S90" i="1" s="1"/>
  <c r="Q88" i="1"/>
  <c r="R88" i="1" s="1"/>
  <c r="S88" i="1" s="1"/>
  <c r="Q42" i="1"/>
  <c r="R42" i="1" s="1"/>
  <c r="S42" i="1" s="1"/>
  <c r="Q89" i="1"/>
  <c r="R89" i="1" s="1"/>
  <c r="S89" i="1" s="1"/>
  <c r="Q25" i="1"/>
  <c r="R25" i="1" s="1"/>
  <c r="S25" i="1" s="1"/>
  <c r="Q38" i="1"/>
  <c r="R38" i="1" s="1"/>
  <c r="S38" i="1" s="1"/>
  <c r="Q27" i="1"/>
  <c r="R27" i="1" s="1"/>
  <c r="S27" i="1" s="1"/>
  <c r="Q35" i="1"/>
  <c r="R35" i="1" s="1"/>
  <c r="S35" i="1" s="1"/>
  <c r="Q36" i="1"/>
  <c r="R36" i="1" s="1"/>
  <c r="S36" i="1" s="1"/>
  <c r="Q31" i="1"/>
  <c r="R31" i="1" s="1"/>
  <c r="S31" i="1" s="1"/>
  <c r="Q23" i="1"/>
  <c r="R23" i="1" s="1"/>
  <c r="S23" i="1" s="1"/>
  <c r="Q34" i="1"/>
  <c r="R34" i="1" s="1"/>
  <c r="S34" i="1" s="1"/>
  <c r="Q37" i="1"/>
  <c r="R37" i="1" s="1"/>
  <c r="S37" i="1" s="1"/>
  <c r="Q26" i="1"/>
  <c r="R26" i="1" s="1"/>
  <c r="S26" i="1" s="1"/>
  <c r="Q32" i="1"/>
  <c r="R32" i="1" s="1"/>
  <c r="S32" i="1" s="1"/>
  <c r="Q33" i="1"/>
  <c r="R33" i="1" s="1"/>
  <c r="S33" i="1" s="1"/>
  <c r="Q30" i="1"/>
  <c r="R30" i="1" s="1"/>
  <c r="S30" i="1" s="1"/>
  <c r="Q24" i="1"/>
  <c r="R24" i="1" s="1"/>
  <c r="S24" i="1" s="1"/>
  <c r="Q28" i="1"/>
  <c r="R28" i="1" s="1"/>
  <c r="S28" i="1" s="1"/>
  <c r="Q29" i="1"/>
  <c r="R29" i="1" s="1"/>
  <c r="S29" i="1" s="1"/>
  <c r="Q22" i="1"/>
  <c r="R22" i="1" s="1"/>
  <c r="S22" i="1" s="1"/>
  <c r="Q15" i="1"/>
  <c r="R15" i="1" s="1"/>
  <c r="S15" i="1" s="1"/>
  <c r="Q16" i="1"/>
  <c r="R16" i="1" s="1"/>
  <c r="S16" i="1" s="1"/>
  <c r="Q11" i="1"/>
  <c r="R11" i="1" s="1"/>
  <c r="S11" i="1" s="1"/>
  <c r="Q10" i="1"/>
  <c r="R10" i="1" s="1"/>
  <c r="S10" i="1" s="1"/>
  <c r="Q13" i="1"/>
  <c r="R13" i="1" s="1"/>
  <c r="S13" i="1" s="1"/>
  <c r="Q14" i="1"/>
  <c r="R14" i="1" s="1"/>
  <c r="S14" i="1" s="1"/>
  <c r="Q19" i="1"/>
  <c r="R19" i="1" s="1"/>
  <c r="S19" i="1" s="1"/>
  <c r="Q18" i="1"/>
  <c r="R18" i="1" s="1"/>
  <c r="S18" i="1" s="1"/>
  <c r="Q17" i="1"/>
  <c r="R17" i="1" s="1"/>
  <c r="S17" i="1" s="1"/>
  <c r="Q8" i="1"/>
  <c r="R8" i="1" s="1"/>
  <c r="S8" i="1" s="1"/>
  <c r="Q12" i="1"/>
  <c r="R12" i="1" s="1"/>
  <c r="S12" i="1" s="1"/>
  <c r="Q9" i="1"/>
  <c r="R9" i="1" s="1"/>
  <c r="S9" i="1" s="1"/>
  <c r="Q20" i="1"/>
  <c r="R20" i="1" s="1"/>
  <c r="S20" i="1" s="1"/>
</calcChain>
</file>

<file path=xl/sharedStrings.xml><?xml version="1.0" encoding="utf-8"?>
<sst xmlns="http://schemas.openxmlformats.org/spreadsheetml/2006/main" count="179" uniqueCount="100">
  <si>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</si>
  <si>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</si>
  <si>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</si>
  <si>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</si>
  <si>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</si>
  <si>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</si>
  <si>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</si>
  <si>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</si>
  <si>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</si>
  <si>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</si>
  <si>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</si>
  <si>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</si>
  <si>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</si>
  <si>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</si>
  <si>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</si>
  <si>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</si>
  <si>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</si>
  <si>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</si>
  <si>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</si>
  <si>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Logans Blade        </t>
  </si>
  <si>
    <t>Doomben</t>
  </si>
  <si>
    <t xml:space="preserve">Enunciation         </t>
  </si>
  <si>
    <t xml:space="preserve">Gerardjoseph        </t>
  </si>
  <si>
    <t xml:space="preserve">Parallel            </t>
  </si>
  <si>
    <t xml:space="preserve">Tiritiri            </t>
  </si>
  <si>
    <t xml:space="preserve">Bantamweight        </t>
  </si>
  <si>
    <t xml:space="preserve">Double Oh Seven     </t>
  </si>
  <si>
    <t xml:space="preserve">Dubai Dee           </t>
  </si>
  <si>
    <t xml:space="preserve">Van Nuys            </t>
  </si>
  <si>
    <t xml:space="preserve">Star Of Couteau     </t>
  </si>
  <si>
    <t xml:space="preserve">Il Toro Doro        </t>
  </si>
  <si>
    <t xml:space="preserve">Eurekas Victory     </t>
  </si>
  <si>
    <t xml:space="preserve">Deeptrix            </t>
  </si>
  <si>
    <t xml:space="preserve">I Prefer Minties    </t>
  </si>
  <si>
    <t xml:space="preserve">Elegist             </t>
  </si>
  <si>
    <t xml:space="preserve">Mishani Fraudster   </t>
  </si>
  <si>
    <t xml:space="preserve">Shes Choosie        </t>
  </si>
  <si>
    <t xml:space="preserve">Avolonte            </t>
  </si>
  <si>
    <t xml:space="preserve">Valiant             </t>
  </si>
  <si>
    <t xml:space="preserve">Dynamic Duo         </t>
  </si>
  <si>
    <t xml:space="preserve">Miss Barty          </t>
  </si>
  <si>
    <t xml:space="preserve">Palazzo Spirit      </t>
  </si>
  <si>
    <t xml:space="preserve">Shinshinto          </t>
  </si>
  <si>
    <t xml:space="preserve">Win Burn            </t>
  </si>
  <si>
    <t xml:space="preserve">Bay Of Dragons      </t>
  </si>
  <si>
    <t xml:space="preserve">Lucifers Loot       </t>
  </si>
  <si>
    <t xml:space="preserve">Dream Weaving       </t>
  </si>
  <si>
    <t xml:space="preserve">Spirit Princess     </t>
  </si>
  <si>
    <t xml:space="preserve">Campai              </t>
  </si>
  <si>
    <t xml:space="preserve">Rowdash             </t>
  </si>
  <si>
    <t xml:space="preserve">Outburst            </t>
  </si>
  <si>
    <t xml:space="preserve">Tolkowsky           </t>
  </si>
  <si>
    <t xml:space="preserve">Ready For Anything  </t>
  </si>
  <si>
    <t xml:space="preserve">Endorphins          </t>
  </si>
  <si>
    <t xml:space="preserve">Kiplings Journey    </t>
  </si>
  <si>
    <t xml:space="preserve">Tuhinga             </t>
  </si>
  <si>
    <t xml:space="preserve">Majestics Request   </t>
  </si>
  <si>
    <t xml:space="preserve">Elected             </t>
  </si>
  <si>
    <t xml:space="preserve">Sir Piccolo         </t>
  </si>
  <si>
    <t xml:space="preserve">Bulikov             </t>
  </si>
  <si>
    <t xml:space="preserve">Rapid Outlaw        </t>
  </si>
  <si>
    <t xml:space="preserve">Alls Fair           </t>
  </si>
  <si>
    <t xml:space="preserve">Shakakhan           </t>
  </si>
  <si>
    <t xml:space="preserve">Grenadiers          </t>
  </si>
  <si>
    <t xml:space="preserve">Sagacious           </t>
  </si>
  <si>
    <t xml:space="preserve">Geo                 </t>
  </si>
  <si>
    <t xml:space="preserve">Guntantes           </t>
  </si>
  <si>
    <t xml:space="preserve">Namakwa             </t>
  </si>
  <si>
    <t xml:space="preserve">Fifteen Rounds      </t>
  </si>
  <si>
    <t xml:space="preserve">Mintos Paradise     </t>
  </si>
  <si>
    <t xml:space="preserve">Scottish Prince     </t>
  </si>
  <si>
    <t xml:space="preserve">Crazy Train         </t>
  </si>
  <si>
    <t xml:space="preserve">Firebox             </t>
  </si>
  <si>
    <t xml:space="preserve">Aiolos              </t>
  </si>
  <si>
    <t xml:space="preserve">Military Kings      </t>
  </si>
  <si>
    <t xml:space="preserve">Alderman            </t>
  </si>
  <si>
    <t xml:space="preserve">Irish Playboy       </t>
  </si>
  <si>
    <t xml:space="preserve">Le Heros            </t>
  </si>
  <si>
    <t xml:space="preserve">Steinbrenner        </t>
  </si>
  <si>
    <t xml:space="preserve">American Saint      </t>
  </si>
  <si>
    <t xml:space="preserve">Confusion           </t>
  </si>
  <si>
    <t xml:space="preserve">Hallowed Girl       </t>
  </si>
  <si>
    <t xml:space="preserve">Kitzbuhel           </t>
  </si>
  <si>
    <t xml:space="preserve">He Is               </t>
  </si>
  <si>
    <t xml:space="preserve">Happy Candy         </t>
  </si>
  <si>
    <t xml:space="preserve">Carneros            </t>
  </si>
  <si>
    <t xml:space="preserve">Endless Mystery     </t>
  </si>
  <si>
    <t xml:space="preserve">Flying Rothe        </t>
  </si>
  <si>
    <t xml:space="preserve">Spurious            </t>
  </si>
  <si>
    <t xml:space="preserve">Salsonic            </t>
  </si>
  <si>
    <t xml:space="preserve">Readily Availabull  </t>
  </si>
  <si>
    <t xml:space="preserve">Born A Warrior      </t>
  </si>
  <si>
    <t xml:space="preserve">Billys Bro          </t>
  </si>
  <si>
    <t xml:space="preserve">Sacred Oath         </t>
  </si>
  <si>
    <t xml:space="preserve">Big Short           </t>
  </si>
  <si>
    <t xml:space="preserve">Drammatica          </t>
  </si>
  <si>
    <t xml:space="preserve">Queenslander        </t>
  </si>
  <si>
    <t xml:space="preserve">Secret Note         </t>
  </si>
  <si>
    <t xml:space="preserve">Bold Ransom         </t>
  </si>
  <si>
    <t xml:space="preserve">Sparky Girl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</si>
</sst>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38100</xdr:colOff>
      <xdr:row>5</xdr:row>
      <xdr:rowOff>143160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F11EDA-A9CC-81C5-652D-CD8B359CD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45580" cy="1057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92"/>
  <sheetViews>
    <sheetView tabSelected="1" topLeftCell="B1" zoomScaleNormal="100" workbookViewId="0">
      <pane ySplit="7" topLeftCell="A23" activePane="bottomLeft" state="frozen"/>
      <selection activeCell="B1" sqref="B1"/>
      <selection pane="bottomLeft" activeCell="Z32" sqref="Z32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6.777343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12.4414062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7</v>
      </c>
      <c r="B8" s="5">
        <v>0.59583333333333333</v>
      </c>
      <c r="C8" s="1" t="s">
        <v>20</v>
      </c>
      <c r="D8" s="1">
        <v>1</v>
      </c>
      <c r="E8" s="1">
        <v>6</v>
      </c>
      <c r="F8" s="1" t="s">
        <v>24</v>
      </c>
      <c r="G8" s="1">
        <v>65.88</v>
      </c>
      <c r="H8" s="1">
        <f>1+COUNTIFS(A:A,A8,G:G,"&gt;"&amp;G8)</f>
        <v>1</v>
      </c>
      <c r="I8" s="2">
        <f>AVERAGEIF(A:A,A8,G:G)</f>
        <v>51.32769230769231</v>
      </c>
      <c r="J8" s="2">
        <f t="shared" ref="J8:J9" si="0">G8-I8</f>
        <v>14.552307692307686</v>
      </c>
      <c r="K8" s="2">
        <f t="shared" ref="K8:K9" si="1">90+J8</f>
        <v>104.55230769230769</v>
      </c>
      <c r="L8" s="2">
        <f t="shared" ref="L8:L9" si="2">EXP(0.06*K8)</f>
        <v>530.13858926255341</v>
      </c>
      <c r="M8" s="2">
        <f>SUMIF(A:A,A8,L:L)</f>
        <v>3270.9299346759112</v>
      </c>
      <c r="N8" s="3">
        <f t="shared" ref="N8:N9" si="3">L8/M8</f>
        <v>0.16207580102601016</v>
      </c>
      <c r="O8" s="6">
        <f t="shared" ref="O8:O9" si="4">1/N8</f>
        <v>6.1699525386860099</v>
      </c>
      <c r="P8" s="3">
        <f t="shared" ref="P8:P9" si="5">IF(O8&gt;21,"",N8)</f>
        <v>0.16207580102601016</v>
      </c>
      <c r="Q8" s="3">
        <f>IF(ISNUMBER(P8),SUMIF(A:A,A8,P:P),"")</f>
        <v>0.90684491594715844</v>
      </c>
      <c r="R8" s="3">
        <f t="shared" ref="R8:R9" si="6">IFERROR(P8*(1/Q8),"")</f>
        <v>0.17872493761155328</v>
      </c>
      <c r="S8" s="7">
        <f t="shared" ref="S8:S9" si="7">IFERROR(1/R8,"")</f>
        <v>5.5951900913426709</v>
      </c>
    </row>
    <row r="9" spans="1:19" x14ac:dyDescent="0.3">
      <c r="A9" s="1">
        <v>7</v>
      </c>
      <c r="B9" s="5">
        <v>0.59583333333333333</v>
      </c>
      <c r="C9" s="1" t="s">
        <v>20</v>
      </c>
      <c r="D9" s="1">
        <v>1</v>
      </c>
      <c r="E9" s="1">
        <v>4</v>
      </c>
      <c r="F9" s="1" t="s">
        <v>23</v>
      </c>
      <c r="G9" s="1">
        <v>61.24</v>
      </c>
      <c r="H9" s="1">
        <f>1+COUNTIFS(A:A,A9,G:G,"&gt;"&amp;G9)</f>
        <v>2</v>
      </c>
      <c r="I9" s="2">
        <f>AVERAGEIF(A:A,A9,G:G)</f>
        <v>51.32769230769231</v>
      </c>
      <c r="J9" s="2">
        <f t="shared" si="0"/>
        <v>9.9123076923076923</v>
      </c>
      <c r="K9" s="2">
        <f t="shared" si="1"/>
        <v>99.912307692307692</v>
      </c>
      <c r="L9" s="2">
        <f t="shared" si="2"/>
        <v>401.31171181668105</v>
      </c>
      <c r="M9" s="2">
        <f>SUMIF(A:A,A9,L:L)</f>
        <v>3270.9299346759112</v>
      </c>
      <c r="N9" s="3">
        <f t="shared" si="3"/>
        <v>0.12269040298365291</v>
      </c>
      <c r="O9" s="6">
        <f t="shared" si="4"/>
        <v>8.1505967515098838</v>
      </c>
      <c r="P9" s="3">
        <f t="shared" si="5"/>
        <v>0.12269040298365291</v>
      </c>
      <c r="Q9" s="3">
        <f>IF(ISNUMBER(P9),SUMIF(A:A,A9,P:P),"")</f>
        <v>0.90684491594715844</v>
      </c>
      <c r="R9" s="3">
        <f t="shared" si="6"/>
        <v>0.13529369887408846</v>
      </c>
      <c r="S9" s="7">
        <f t="shared" si="7"/>
        <v>7.3913272260421632</v>
      </c>
    </row>
    <row r="10" spans="1:19" x14ac:dyDescent="0.3">
      <c r="A10" s="1">
        <v>7</v>
      </c>
      <c r="B10" s="5">
        <v>0.59583333333333333</v>
      </c>
      <c r="C10" s="1" t="s">
        <v>20</v>
      </c>
      <c r="D10" s="1">
        <v>1</v>
      </c>
      <c r="E10" s="1">
        <v>2</v>
      </c>
      <c r="F10" s="1" t="s">
        <v>22</v>
      </c>
      <c r="G10" s="1">
        <v>56.92</v>
      </c>
      <c r="H10" s="1">
        <f>1+COUNTIFS(A:A,A10,G:G,"&gt;"&amp;G10)</f>
        <v>3</v>
      </c>
      <c r="I10" s="2">
        <f>AVERAGEIF(A:A,A10,G:G)</f>
        <v>51.32769230769231</v>
      </c>
      <c r="J10" s="2">
        <f t="shared" ref="J10:J20" si="8">G10-I10</f>
        <v>5.592307692307692</v>
      </c>
      <c r="K10" s="2">
        <f t="shared" ref="K10:K20" si="9">90+J10</f>
        <v>95.592307692307685</v>
      </c>
      <c r="L10" s="2">
        <f t="shared" ref="L10:L20" si="10">EXP(0.06*K10)</f>
        <v>309.67967646789401</v>
      </c>
      <c r="M10" s="2">
        <f>SUMIF(A:A,A10,L:L)</f>
        <v>3270.9299346759112</v>
      </c>
      <c r="N10" s="3">
        <f t="shared" ref="N10:N20" si="11">L10/M10</f>
        <v>9.4676340567526565E-2</v>
      </c>
      <c r="O10" s="6">
        <f t="shared" ref="O10:O20" si="12">1/N10</f>
        <v>10.562300929731901</v>
      </c>
      <c r="P10" s="3">
        <f t="shared" ref="P10:P20" si="13">IF(O10&gt;21,"",N10)</f>
        <v>9.4676340567526565E-2</v>
      </c>
      <c r="Q10" s="3">
        <f>IF(ISNUMBER(P10),SUMIF(A:A,A10,P:P),"")</f>
        <v>0.90684491594715844</v>
      </c>
      <c r="R10" s="3">
        <f t="shared" ref="R10:R20" si="14">IFERROR(P10*(1/Q10),"")</f>
        <v>0.10440190919374721</v>
      </c>
      <c r="S10" s="7">
        <f t="shared" ref="S10:S20" si="15">IFERROR(1/R10,"")</f>
        <v>9.5783688988313198</v>
      </c>
    </row>
    <row r="11" spans="1:19" x14ac:dyDescent="0.3">
      <c r="A11" s="1">
        <v>7</v>
      </c>
      <c r="B11" s="5">
        <v>0.59583333333333333</v>
      </c>
      <c r="C11" s="1" t="s">
        <v>20</v>
      </c>
      <c r="D11" s="1">
        <v>1</v>
      </c>
      <c r="E11" s="1">
        <v>1</v>
      </c>
      <c r="F11" s="1" t="s">
        <v>21</v>
      </c>
      <c r="G11" s="1">
        <v>56.63</v>
      </c>
      <c r="H11" s="1">
        <f>1+COUNTIFS(A:A,A11,G:G,"&gt;"&amp;G11)</f>
        <v>4</v>
      </c>
      <c r="I11" s="2">
        <f>AVERAGEIF(A:A,A11,G:G)</f>
        <v>51.32769230769231</v>
      </c>
      <c r="J11" s="2">
        <f t="shared" si="8"/>
        <v>5.3023076923076928</v>
      </c>
      <c r="K11" s="2">
        <f t="shared" si="9"/>
        <v>95.302307692307693</v>
      </c>
      <c r="L11" s="2">
        <f t="shared" si="10"/>
        <v>304.33785868544277</v>
      </c>
      <c r="M11" s="2">
        <f>SUMIF(A:A,A11,L:L)</f>
        <v>3270.9299346759112</v>
      </c>
      <c r="N11" s="3">
        <f t="shared" si="11"/>
        <v>9.3043221580225335E-2</v>
      </c>
      <c r="O11" s="6">
        <f t="shared" si="12"/>
        <v>10.74769320124801</v>
      </c>
      <c r="P11" s="3">
        <f t="shared" si="13"/>
        <v>9.3043221580225335E-2</v>
      </c>
      <c r="Q11" s="3">
        <f>IF(ISNUMBER(P11),SUMIF(A:A,A11,P:P),"")</f>
        <v>0.90684491594715844</v>
      </c>
      <c r="R11" s="3">
        <f t="shared" si="14"/>
        <v>0.10260102906685638</v>
      </c>
      <c r="S11" s="7">
        <f t="shared" si="15"/>
        <v>9.7464909377115987</v>
      </c>
    </row>
    <row r="12" spans="1:19" x14ac:dyDescent="0.3">
      <c r="A12" s="1">
        <v>7</v>
      </c>
      <c r="B12" s="5">
        <v>0.59583333333333333</v>
      </c>
      <c r="C12" s="1" t="s">
        <v>20</v>
      </c>
      <c r="D12" s="1">
        <v>1</v>
      </c>
      <c r="E12" s="1">
        <v>11</v>
      </c>
      <c r="F12" s="1" t="s">
        <v>28</v>
      </c>
      <c r="G12" s="1">
        <v>55.13</v>
      </c>
      <c r="H12" s="1">
        <f>1+COUNTIFS(A:A,A12,G:G,"&gt;"&amp;G12)</f>
        <v>5</v>
      </c>
      <c r="I12" s="2">
        <f>AVERAGEIF(A:A,A12,G:G)</f>
        <v>51.32769230769231</v>
      </c>
      <c r="J12" s="2">
        <f t="shared" si="8"/>
        <v>3.8023076923076928</v>
      </c>
      <c r="K12" s="2">
        <f t="shared" si="9"/>
        <v>93.802307692307693</v>
      </c>
      <c r="L12" s="2">
        <f t="shared" si="10"/>
        <v>278.14385991129427</v>
      </c>
      <c r="M12" s="2">
        <f>SUMIF(A:A,A12,L:L)</f>
        <v>3270.9299346759112</v>
      </c>
      <c r="N12" s="3">
        <f t="shared" si="11"/>
        <v>8.5035101780268851E-2</v>
      </c>
      <c r="O12" s="6">
        <f t="shared" si="12"/>
        <v>11.759849509958903</v>
      </c>
      <c r="P12" s="3">
        <f t="shared" si="13"/>
        <v>8.5035101780268851E-2</v>
      </c>
      <c r="Q12" s="3">
        <f>IF(ISNUMBER(P12),SUMIF(A:A,A12,P:P),"")</f>
        <v>0.90684491594715844</v>
      </c>
      <c r="R12" s="3">
        <f t="shared" si="14"/>
        <v>9.3770280105119785E-2</v>
      </c>
      <c r="S12" s="7">
        <f t="shared" si="15"/>
        <v>10.664359740409912</v>
      </c>
    </row>
    <row r="13" spans="1:19" x14ac:dyDescent="0.3">
      <c r="A13" s="1">
        <v>7</v>
      </c>
      <c r="B13" s="5">
        <v>0.59583333333333333</v>
      </c>
      <c r="C13" s="1" t="s">
        <v>20</v>
      </c>
      <c r="D13" s="1">
        <v>1</v>
      </c>
      <c r="E13" s="1">
        <v>15</v>
      </c>
      <c r="F13" s="1" t="s">
        <v>31</v>
      </c>
      <c r="G13" s="1">
        <v>54.85</v>
      </c>
      <c r="H13" s="1">
        <f>1+COUNTIFS(A:A,A13,G:G,"&gt;"&amp;G13)</f>
        <v>6</v>
      </c>
      <c r="I13" s="2">
        <f>AVERAGEIF(A:A,A13,G:G)</f>
        <v>51.32769230769231</v>
      </c>
      <c r="J13" s="2">
        <f t="shared" si="8"/>
        <v>3.5223076923076917</v>
      </c>
      <c r="K13" s="2">
        <f t="shared" si="9"/>
        <v>93.522307692307692</v>
      </c>
      <c r="L13" s="2">
        <f t="shared" si="10"/>
        <v>273.51007583709657</v>
      </c>
      <c r="M13" s="2">
        <f>SUMIF(A:A,A13,L:L)</f>
        <v>3270.9299346759112</v>
      </c>
      <c r="N13" s="3">
        <f t="shared" si="11"/>
        <v>8.3618445304361549E-2</v>
      </c>
      <c r="O13" s="6">
        <f t="shared" si="12"/>
        <v>11.95908386433298</v>
      </c>
      <c r="P13" s="3">
        <f t="shared" si="13"/>
        <v>8.3618445304361549E-2</v>
      </c>
      <c r="Q13" s="3">
        <f>IF(ISNUMBER(P13),SUMIF(A:A,A13,P:P),"")</f>
        <v>0.90684491594715844</v>
      </c>
      <c r="R13" s="3">
        <f t="shared" si="14"/>
        <v>9.2208098467449498E-2</v>
      </c>
      <c r="S13" s="7">
        <f t="shared" si="15"/>
        <v>10.84503440175606</v>
      </c>
    </row>
    <row r="14" spans="1:19" x14ac:dyDescent="0.3">
      <c r="A14" s="1">
        <v>7</v>
      </c>
      <c r="B14" s="5">
        <v>0.59583333333333333</v>
      </c>
      <c r="C14" s="1" t="s">
        <v>20</v>
      </c>
      <c r="D14" s="1">
        <v>1</v>
      </c>
      <c r="E14" s="1">
        <v>18</v>
      </c>
      <c r="F14" s="1" t="s">
        <v>33</v>
      </c>
      <c r="G14" s="1">
        <v>53.69</v>
      </c>
      <c r="H14" s="1">
        <f>1+COUNTIFS(A:A,A14,G:G,"&gt;"&amp;G14)</f>
        <v>7</v>
      </c>
      <c r="I14" s="2">
        <f>AVERAGEIF(A:A,A14,G:G)</f>
        <v>51.32769230769231</v>
      </c>
      <c r="J14" s="2">
        <f t="shared" si="8"/>
        <v>2.362307692307688</v>
      </c>
      <c r="K14" s="2">
        <f t="shared" si="9"/>
        <v>92.362307692307695</v>
      </c>
      <c r="L14" s="2">
        <f t="shared" si="10"/>
        <v>255.12113243852181</v>
      </c>
      <c r="M14" s="2">
        <f>SUMIF(A:A,A14,L:L)</f>
        <v>3270.9299346759112</v>
      </c>
      <c r="N14" s="3">
        <f t="shared" si="11"/>
        <v>7.7996513998640452E-2</v>
      </c>
      <c r="O14" s="6">
        <f t="shared" si="12"/>
        <v>12.821085824648918</v>
      </c>
      <c r="P14" s="3">
        <f t="shared" si="13"/>
        <v>7.7996513998640452E-2</v>
      </c>
      <c r="Q14" s="3">
        <f>IF(ISNUMBER(P14),SUMIF(A:A,A14,P:P),"")</f>
        <v>0.90684491594715844</v>
      </c>
      <c r="R14" s="3">
        <f t="shared" si="14"/>
        <v>8.6008657739649594E-2</v>
      </c>
      <c r="S14" s="7">
        <f t="shared" si="15"/>
        <v>11.626736497005052</v>
      </c>
    </row>
    <row r="15" spans="1:19" x14ac:dyDescent="0.3">
      <c r="A15" s="1">
        <v>7</v>
      </c>
      <c r="B15" s="5">
        <v>0.59583333333333333</v>
      </c>
      <c r="C15" s="1" t="s">
        <v>20</v>
      </c>
      <c r="D15" s="1">
        <v>1</v>
      </c>
      <c r="E15" s="1">
        <v>17</v>
      </c>
      <c r="F15" s="1" t="s">
        <v>32</v>
      </c>
      <c r="G15" s="1">
        <v>50.95</v>
      </c>
      <c r="H15" s="1">
        <f>1+COUNTIFS(A:A,A15,G:G,"&gt;"&amp;G15)</f>
        <v>8</v>
      </c>
      <c r="I15" s="2">
        <f>AVERAGEIF(A:A,A15,G:G)</f>
        <v>51.32769230769231</v>
      </c>
      <c r="J15" s="2">
        <f t="shared" si="8"/>
        <v>-0.37769230769230688</v>
      </c>
      <c r="K15" s="2">
        <f t="shared" si="9"/>
        <v>89.622307692307686</v>
      </c>
      <c r="L15" s="2">
        <f t="shared" si="10"/>
        <v>216.44543028018342</v>
      </c>
      <c r="M15" s="2">
        <f>SUMIF(A:A,A15,L:L)</f>
        <v>3270.9299346759112</v>
      </c>
      <c r="N15" s="3">
        <f t="shared" si="11"/>
        <v>6.6172444718425052E-2</v>
      </c>
      <c r="O15" s="6">
        <f t="shared" si="12"/>
        <v>15.11203045701529</v>
      </c>
      <c r="P15" s="3">
        <f t="shared" si="13"/>
        <v>6.6172444718425052E-2</v>
      </c>
      <c r="Q15" s="3">
        <f>IF(ISNUMBER(P15),SUMIF(A:A,A15,P:P),"")</f>
        <v>0.90684491594715844</v>
      </c>
      <c r="R15" s="3">
        <f t="shared" si="14"/>
        <v>7.2969968243479566E-2</v>
      </c>
      <c r="S15" s="7">
        <f t="shared" si="15"/>
        <v>13.704267989582931</v>
      </c>
    </row>
    <row r="16" spans="1:19" x14ac:dyDescent="0.3">
      <c r="A16" s="1">
        <v>7</v>
      </c>
      <c r="B16" s="5">
        <v>0.59583333333333333</v>
      </c>
      <c r="C16" s="1" t="s">
        <v>20</v>
      </c>
      <c r="D16" s="1">
        <v>1</v>
      </c>
      <c r="E16" s="1">
        <v>14</v>
      </c>
      <c r="F16" s="1" t="s">
        <v>30</v>
      </c>
      <c r="G16" s="1">
        <v>49.58</v>
      </c>
      <c r="H16" s="1">
        <f>1+COUNTIFS(A:A,A16,G:G,"&gt;"&amp;G16)</f>
        <v>9</v>
      </c>
      <c r="I16" s="2">
        <f>AVERAGEIF(A:A,A16,G:G)</f>
        <v>51.32769230769231</v>
      </c>
      <c r="J16" s="2">
        <f t="shared" si="8"/>
        <v>-1.7476923076923114</v>
      </c>
      <c r="K16" s="2">
        <f t="shared" si="9"/>
        <v>88.252307692307681</v>
      </c>
      <c r="L16" s="2">
        <f t="shared" si="10"/>
        <v>199.36522847183372</v>
      </c>
      <c r="M16" s="2">
        <f>SUMIF(A:A,A16,L:L)</f>
        <v>3270.9299346759112</v>
      </c>
      <c r="N16" s="3">
        <f t="shared" si="11"/>
        <v>6.0950626413092866E-2</v>
      </c>
      <c r="O16" s="6">
        <f t="shared" si="12"/>
        <v>16.406722274230621</v>
      </c>
      <c r="P16" s="3">
        <f t="shared" si="13"/>
        <v>6.0950626413092866E-2</v>
      </c>
      <c r="Q16" s="3">
        <f>IF(ISNUMBER(P16),SUMIF(A:A,A16,P:P),"")</f>
        <v>0.90684491594715844</v>
      </c>
      <c r="R16" s="3">
        <f t="shared" si="14"/>
        <v>6.721174187698091E-2</v>
      </c>
      <c r="S16" s="7">
        <f t="shared" si="15"/>
        <v>14.878352681743042</v>
      </c>
    </row>
    <row r="17" spans="1:19" x14ac:dyDescent="0.3">
      <c r="A17" s="1">
        <v>7</v>
      </c>
      <c r="B17" s="5">
        <v>0.59583333333333333</v>
      </c>
      <c r="C17" s="1" t="s">
        <v>20</v>
      </c>
      <c r="D17" s="1">
        <v>1</v>
      </c>
      <c r="E17" s="1">
        <v>10</v>
      </c>
      <c r="F17" s="1" t="s">
        <v>27</v>
      </c>
      <c r="G17" s="1">
        <v>49.48</v>
      </c>
      <c r="H17" s="1">
        <f>1+COUNTIFS(A:A,A17,G:G,"&gt;"&amp;G17)</f>
        <v>10</v>
      </c>
      <c r="I17" s="2">
        <f>AVERAGEIF(A:A,A17,G:G)</f>
        <v>51.32769230769231</v>
      </c>
      <c r="J17" s="2">
        <f t="shared" si="8"/>
        <v>-1.8476923076923129</v>
      </c>
      <c r="K17" s="2">
        <f t="shared" si="9"/>
        <v>88.152307692307687</v>
      </c>
      <c r="L17" s="2">
        <f t="shared" si="10"/>
        <v>198.17261850871995</v>
      </c>
      <c r="M17" s="2">
        <f>SUMIF(A:A,A17,L:L)</f>
        <v>3270.9299346759112</v>
      </c>
      <c r="N17" s="3">
        <f t="shared" si="11"/>
        <v>6.0586017574954625E-2</v>
      </c>
      <c r="O17" s="6">
        <f t="shared" si="12"/>
        <v>16.505458520405959</v>
      </c>
      <c r="P17" s="3">
        <f t="shared" si="13"/>
        <v>6.0586017574954625E-2</v>
      </c>
      <c r="Q17" s="3">
        <f>IF(ISNUMBER(P17),SUMIF(A:A,A17,P:P),"")</f>
        <v>0.90684491594715844</v>
      </c>
      <c r="R17" s="3">
        <f t="shared" si="14"/>
        <v>6.6809678821075233E-2</v>
      </c>
      <c r="S17" s="7">
        <f t="shared" si="15"/>
        <v>14.967891144606853</v>
      </c>
    </row>
    <row r="18" spans="1:19" x14ac:dyDescent="0.3">
      <c r="A18" s="1">
        <v>7</v>
      </c>
      <c r="B18" s="5">
        <v>0.59583333333333333</v>
      </c>
      <c r="C18" s="1" t="s">
        <v>20</v>
      </c>
      <c r="D18" s="1">
        <v>1</v>
      </c>
      <c r="E18" s="1">
        <v>7</v>
      </c>
      <c r="F18" s="1" t="s">
        <v>25</v>
      </c>
      <c r="G18" s="1">
        <v>41.62</v>
      </c>
      <c r="H18" s="1">
        <f>1+COUNTIFS(A:A,A18,G:G,"&gt;"&amp;G18)</f>
        <v>11</v>
      </c>
      <c r="I18" s="2">
        <f>AVERAGEIF(A:A,A18,G:G)</f>
        <v>51.32769230769231</v>
      </c>
      <c r="J18" s="2">
        <f t="shared" si="8"/>
        <v>-9.7076923076923123</v>
      </c>
      <c r="K18" s="2">
        <f t="shared" si="9"/>
        <v>80.292307692307688</v>
      </c>
      <c r="L18" s="2">
        <f t="shared" si="10"/>
        <v>123.66032119589512</v>
      </c>
      <c r="M18" s="2">
        <f>SUMIF(A:A,A18,L:L)</f>
        <v>3270.9299346759112</v>
      </c>
      <c r="N18" s="3">
        <f t="shared" si="11"/>
        <v>3.7805860616255474E-2</v>
      </c>
      <c r="O18" s="6">
        <f t="shared" si="12"/>
        <v>26.450925430593891</v>
      </c>
      <c r="P18" s="3" t="str">
        <f t="shared" si="13"/>
        <v/>
      </c>
      <c r="Q18" s="3" t="str">
        <f>IF(ISNUMBER(P18),SUMIF(A:A,A18,P:P),"")</f>
        <v/>
      </c>
      <c r="R18" s="3" t="str">
        <f t="shared" si="14"/>
        <v/>
      </c>
      <c r="S18" s="7" t="str">
        <f t="shared" si="15"/>
        <v/>
      </c>
    </row>
    <row r="19" spans="1:19" x14ac:dyDescent="0.3">
      <c r="A19" s="1">
        <v>7</v>
      </c>
      <c r="B19" s="5">
        <v>0.59583333333333333</v>
      </c>
      <c r="C19" s="1" t="s">
        <v>20</v>
      </c>
      <c r="D19" s="1">
        <v>1</v>
      </c>
      <c r="E19" s="1">
        <v>13</v>
      </c>
      <c r="F19" s="1" t="s">
        <v>29</v>
      </c>
      <c r="G19" s="1">
        <v>40.770000000000003</v>
      </c>
      <c r="H19" s="1">
        <f>1+COUNTIFS(A:A,A19,G:G,"&gt;"&amp;G19)</f>
        <v>12</v>
      </c>
      <c r="I19" s="2">
        <f>AVERAGEIF(A:A,A19,G:G)</f>
        <v>51.32769230769231</v>
      </c>
      <c r="J19" s="2">
        <f t="shared" si="8"/>
        <v>-10.557692307692307</v>
      </c>
      <c r="K19" s="2">
        <f t="shared" si="9"/>
        <v>79.442307692307693</v>
      </c>
      <c r="L19" s="2">
        <f t="shared" si="10"/>
        <v>117.51176562364819</v>
      </c>
      <c r="M19" s="2">
        <f>SUMIF(A:A,A19,L:L)</f>
        <v>3270.9299346759112</v>
      </c>
      <c r="N19" s="3">
        <f t="shared" si="11"/>
        <v>3.5926102964749511E-2</v>
      </c>
      <c r="O19" s="6">
        <f t="shared" si="12"/>
        <v>27.834914379140827</v>
      </c>
      <c r="P19" s="3" t="str">
        <f t="shared" si="13"/>
        <v/>
      </c>
      <c r="Q19" s="3" t="str">
        <f>IF(ISNUMBER(P19),SUMIF(A:A,A19,P:P),"")</f>
        <v/>
      </c>
      <c r="R19" s="3" t="str">
        <f t="shared" si="14"/>
        <v/>
      </c>
      <c r="S19" s="7" t="str">
        <f t="shared" si="15"/>
        <v/>
      </c>
    </row>
    <row r="20" spans="1:19" x14ac:dyDescent="0.3">
      <c r="A20" s="1">
        <v>7</v>
      </c>
      <c r="B20" s="5">
        <v>0.59583333333333333</v>
      </c>
      <c r="C20" s="1" t="s">
        <v>20</v>
      </c>
      <c r="D20" s="1">
        <v>1</v>
      </c>
      <c r="E20" s="1">
        <v>9</v>
      </c>
      <c r="F20" s="1" t="s">
        <v>26</v>
      </c>
      <c r="G20" s="1">
        <v>30.52</v>
      </c>
      <c r="H20" s="1">
        <f>1+COUNTIFS(A:A,A20,G:G,"&gt;"&amp;G20)</f>
        <v>13</v>
      </c>
      <c r="I20" s="2">
        <f>AVERAGEIF(A:A,A20,G:G)</f>
        <v>51.32769230769231</v>
      </c>
      <c r="J20" s="2">
        <f t="shared" si="8"/>
        <v>-20.80769230769231</v>
      </c>
      <c r="K20" s="2">
        <f t="shared" si="9"/>
        <v>69.192307692307693</v>
      </c>
      <c r="L20" s="2">
        <f t="shared" si="10"/>
        <v>63.531666176147716</v>
      </c>
      <c r="M20" s="2">
        <f>SUMIF(A:A,A20,L:L)</f>
        <v>3270.9299346759112</v>
      </c>
      <c r="N20" s="3">
        <f t="shared" si="11"/>
        <v>1.9423120471836867E-2</v>
      </c>
      <c r="O20" s="6">
        <f t="shared" si="12"/>
        <v>51.485033079518807</v>
      </c>
      <c r="P20" s="3" t="str">
        <f t="shared" si="13"/>
        <v/>
      </c>
      <c r="Q20" s="3" t="str">
        <f>IF(ISNUMBER(P20),SUMIF(A:A,A20,P:P),"")</f>
        <v/>
      </c>
      <c r="R20" s="3" t="str">
        <f t="shared" si="14"/>
        <v/>
      </c>
      <c r="S20" s="7" t="str">
        <f t="shared" si="15"/>
        <v/>
      </c>
    </row>
    <row r="21" spans="1:19" x14ac:dyDescent="0.3">
      <c r="A21" s="1"/>
      <c r="B21" s="5"/>
      <c r="C21" s="1"/>
      <c r="D21" s="1"/>
      <c r="E21" s="1"/>
      <c r="F21" s="1"/>
      <c r="G21" s="1"/>
      <c r="H21" s="1"/>
      <c r="I21" s="2"/>
      <c r="J21" s="2"/>
      <c r="K21" s="2"/>
      <c r="L21" s="2"/>
      <c r="M21" s="2"/>
      <c r="N21" s="3"/>
      <c r="O21" s="6"/>
      <c r="P21" s="3"/>
      <c r="Q21" s="3"/>
      <c r="R21" s="3"/>
      <c r="S21" s="7"/>
    </row>
    <row r="22" spans="1:19" x14ac:dyDescent="0.3">
      <c r="A22" s="1">
        <v>17</v>
      </c>
      <c r="B22" s="5">
        <v>0.66875000000000007</v>
      </c>
      <c r="C22" s="1" t="s">
        <v>20</v>
      </c>
      <c r="D22" s="1">
        <v>4</v>
      </c>
      <c r="E22" s="1">
        <v>1</v>
      </c>
      <c r="F22" s="1" t="s">
        <v>34</v>
      </c>
      <c r="G22" s="1">
        <v>69.98</v>
      </c>
      <c r="H22" s="1">
        <f>1+COUNTIFS(A:A,A22,G:G,"&gt;"&amp;G22)</f>
        <v>1</v>
      </c>
      <c r="I22" s="2">
        <f>AVERAGEIF(A:A,A22,G:G)</f>
        <v>49.039999999999992</v>
      </c>
      <c r="J22" s="2">
        <f t="shared" ref="J22:J23" si="16">G22-I22</f>
        <v>20.940000000000012</v>
      </c>
      <c r="K22" s="2">
        <f t="shared" ref="K22:K23" si="17">90+J22</f>
        <v>110.94000000000001</v>
      </c>
      <c r="L22" s="2">
        <f t="shared" ref="L22:L23" si="18">EXP(0.06*K22)</f>
        <v>777.74600565911521</v>
      </c>
      <c r="M22" s="2">
        <f>SUMIF(A:A,A22,L:L)</f>
        <v>4683.1541946345433</v>
      </c>
      <c r="N22" s="3">
        <f t="shared" ref="N22:N23" si="19">L22/M22</f>
        <v>0.16607311511335102</v>
      </c>
      <c r="O22" s="6">
        <f t="shared" ref="O22:O23" si="20">1/N22</f>
        <v>6.0214442254392786</v>
      </c>
      <c r="P22" s="3">
        <f t="shared" ref="P22:P23" si="21">IF(O22&gt;21,"",N22)</f>
        <v>0.16607311511335102</v>
      </c>
      <c r="Q22" s="3">
        <f>IF(ISNUMBER(P22),SUMIF(A:A,A22,P:P),"")</f>
        <v>0.77101305869549841</v>
      </c>
      <c r="R22" s="3">
        <f t="shared" ref="R22:R23" si="22">IFERROR(P22*(1/Q22),"")</f>
        <v>0.2153959822604502</v>
      </c>
      <c r="S22" s="7">
        <f t="shared" ref="S22:S23" si="23">IFERROR(1/R22,"")</f>
        <v>4.6426121300202841</v>
      </c>
    </row>
    <row r="23" spans="1:19" x14ac:dyDescent="0.3">
      <c r="A23" s="1">
        <v>17</v>
      </c>
      <c r="B23" s="5">
        <v>0.66875000000000007</v>
      </c>
      <c r="C23" s="1" t="s">
        <v>20</v>
      </c>
      <c r="D23" s="1">
        <v>4</v>
      </c>
      <c r="E23" s="1">
        <v>8</v>
      </c>
      <c r="F23" s="1" t="s">
        <v>40</v>
      </c>
      <c r="G23" s="1">
        <v>62.4</v>
      </c>
      <c r="H23" s="1">
        <f>1+COUNTIFS(A:A,A23,G:G,"&gt;"&amp;G23)</f>
        <v>2</v>
      </c>
      <c r="I23" s="2">
        <f>AVERAGEIF(A:A,A23,G:G)</f>
        <v>49.039999999999992</v>
      </c>
      <c r="J23" s="2">
        <f t="shared" si="16"/>
        <v>13.360000000000007</v>
      </c>
      <c r="K23" s="2">
        <f t="shared" si="17"/>
        <v>103.36000000000001</v>
      </c>
      <c r="L23" s="2">
        <f t="shared" si="18"/>
        <v>493.53807061429643</v>
      </c>
      <c r="M23" s="2">
        <f>SUMIF(A:A,A23,L:L)</f>
        <v>4683.1541946345433</v>
      </c>
      <c r="N23" s="3">
        <f t="shared" si="19"/>
        <v>0.10538582547201616</v>
      </c>
      <c r="O23" s="6">
        <f t="shared" si="20"/>
        <v>9.4889421373421516</v>
      </c>
      <c r="P23" s="3">
        <f t="shared" si="21"/>
        <v>0.10538582547201616</v>
      </c>
      <c r="Q23" s="3">
        <f>IF(ISNUMBER(P23),SUMIF(A:A,A23,P:P),"")</f>
        <v>0.77101305869549841</v>
      </c>
      <c r="R23" s="3">
        <f t="shared" si="22"/>
        <v>0.13668487749133823</v>
      </c>
      <c r="S23" s="7">
        <f t="shared" si="23"/>
        <v>7.3160983010967717</v>
      </c>
    </row>
    <row r="24" spans="1:19" x14ac:dyDescent="0.3">
      <c r="A24" s="1">
        <v>17</v>
      </c>
      <c r="B24" s="5">
        <v>0.66875000000000007</v>
      </c>
      <c r="C24" s="1" t="s">
        <v>20</v>
      </c>
      <c r="D24" s="1">
        <v>4</v>
      </c>
      <c r="E24" s="1">
        <v>15</v>
      </c>
      <c r="F24" s="1" t="s">
        <v>47</v>
      </c>
      <c r="G24" s="1">
        <v>59.38</v>
      </c>
      <c r="H24" s="1">
        <f>1+COUNTIFS(A:A,A24,G:G,"&gt;"&amp;G24)</f>
        <v>3</v>
      </c>
      <c r="I24" s="2">
        <f>AVERAGEIF(A:A,A24,G:G)</f>
        <v>49.039999999999992</v>
      </c>
      <c r="J24" s="2">
        <f t="shared" ref="J24:J49" si="24">G24-I24</f>
        <v>10.340000000000011</v>
      </c>
      <c r="K24" s="2">
        <f t="shared" ref="K24:K49" si="25">90+J24</f>
        <v>100.34</v>
      </c>
      <c r="L24" s="2">
        <f t="shared" ref="L24:L49" si="26">EXP(0.06*K24)</f>
        <v>411.74326009563481</v>
      </c>
      <c r="M24" s="2">
        <f>SUMIF(A:A,A24,L:L)</f>
        <v>4683.1541946345433</v>
      </c>
      <c r="N24" s="3">
        <f t="shared" ref="N24:N49" si="27">L24/M24</f>
        <v>8.7920073306013743E-2</v>
      </c>
      <c r="O24" s="6">
        <f t="shared" ref="O24:O49" si="28">1/N24</f>
        <v>11.373966858733271</v>
      </c>
      <c r="P24" s="3">
        <f t="shared" ref="P24:P49" si="29">IF(O24&gt;21,"",N24)</f>
        <v>8.7920073306013743E-2</v>
      </c>
      <c r="Q24" s="3">
        <f>IF(ISNUMBER(P24),SUMIF(A:A,A24,P:P),"")</f>
        <v>0.77101305869549841</v>
      </c>
      <c r="R24" s="3">
        <f t="shared" ref="R24:R49" si="30">IFERROR(P24*(1/Q24),"")</f>
        <v>0.11403188611976109</v>
      </c>
      <c r="S24" s="7">
        <f t="shared" ref="S24:S49" si="31">IFERROR(1/R24,"")</f>
        <v>8.7694769772531682</v>
      </c>
    </row>
    <row r="25" spans="1:19" x14ac:dyDescent="0.3">
      <c r="A25" s="1">
        <v>17</v>
      </c>
      <c r="B25" s="5">
        <v>0.66875000000000007</v>
      </c>
      <c r="C25" s="1" t="s">
        <v>20</v>
      </c>
      <c r="D25" s="1">
        <v>4</v>
      </c>
      <c r="E25" s="1">
        <v>2</v>
      </c>
      <c r="F25" s="1" t="s">
        <v>35</v>
      </c>
      <c r="G25" s="1">
        <v>58.62</v>
      </c>
      <c r="H25" s="1">
        <f>1+COUNTIFS(A:A,A25,G:G,"&gt;"&amp;G25)</f>
        <v>4</v>
      </c>
      <c r="I25" s="2">
        <f>AVERAGEIF(A:A,A25,G:G)</f>
        <v>49.039999999999992</v>
      </c>
      <c r="J25" s="2">
        <f t="shared" si="24"/>
        <v>9.5800000000000054</v>
      </c>
      <c r="K25" s="2">
        <f t="shared" si="25"/>
        <v>99.580000000000013</v>
      </c>
      <c r="L25" s="2">
        <f t="shared" si="26"/>
        <v>393.38941533971513</v>
      </c>
      <c r="M25" s="2">
        <f>SUMIF(A:A,A25,L:L)</f>
        <v>4683.1541946345433</v>
      </c>
      <c r="N25" s="3">
        <f t="shared" si="27"/>
        <v>8.4000952988141753E-2</v>
      </c>
      <c r="O25" s="6">
        <f t="shared" si="28"/>
        <v>11.904626845616479</v>
      </c>
      <c r="P25" s="3">
        <f t="shared" si="29"/>
        <v>8.4000952988141753E-2</v>
      </c>
      <c r="Q25" s="3">
        <f>IF(ISNUMBER(P25),SUMIF(A:A,A25,P:P),"")</f>
        <v>0.77101305869549841</v>
      </c>
      <c r="R25" s="3">
        <f t="shared" si="30"/>
        <v>0.10894880708021425</v>
      </c>
      <c r="S25" s="7">
        <f t="shared" si="31"/>
        <v>9.178622756867302</v>
      </c>
    </row>
    <row r="26" spans="1:19" x14ac:dyDescent="0.3">
      <c r="A26" s="1">
        <v>17</v>
      </c>
      <c r="B26" s="5">
        <v>0.66875000000000007</v>
      </c>
      <c r="C26" s="1" t="s">
        <v>20</v>
      </c>
      <c r="D26" s="1">
        <v>4</v>
      </c>
      <c r="E26" s="1">
        <v>6</v>
      </c>
      <c r="F26" s="1" t="s">
        <v>38</v>
      </c>
      <c r="G26" s="1">
        <v>58.18</v>
      </c>
      <c r="H26" s="1">
        <f>1+COUNTIFS(A:A,A26,G:G,"&gt;"&amp;G26)</f>
        <v>5</v>
      </c>
      <c r="I26" s="2">
        <f>AVERAGEIF(A:A,A26,G:G)</f>
        <v>49.039999999999992</v>
      </c>
      <c r="J26" s="2">
        <f t="shared" si="24"/>
        <v>9.1400000000000077</v>
      </c>
      <c r="K26" s="2">
        <f t="shared" si="25"/>
        <v>99.140000000000015</v>
      </c>
      <c r="L26" s="2">
        <f t="shared" si="26"/>
        <v>383.13982466101731</v>
      </c>
      <c r="M26" s="2">
        <f>SUMIF(A:A,A26,L:L)</f>
        <v>4683.1541946345433</v>
      </c>
      <c r="N26" s="3">
        <f t="shared" si="27"/>
        <v>8.1812344573231846E-2</v>
      </c>
      <c r="O26" s="6">
        <f t="shared" si="28"/>
        <v>12.223094267942416</v>
      </c>
      <c r="P26" s="3">
        <f t="shared" si="29"/>
        <v>8.1812344573231846E-2</v>
      </c>
      <c r="Q26" s="3">
        <f>IF(ISNUMBER(P26),SUMIF(A:A,A26,P:P),"")</f>
        <v>0.77101305869549841</v>
      </c>
      <c r="R26" s="3">
        <f t="shared" si="30"/>
        <v>0.10611019314206269</v>
      </c>
      <c r="S26" s="7">
        <f t="shared" si="31"/>
        <v>9.4241652982496955</v>
      </c>
    </row>
    <row r="27" spans="1:19" x14ac:dyDescent="0.3">
      <c r="A27" s="1">
        <v>17</v>
      </c>
      <c r="B27" s="5">
        <v>0.66875000000000007</v>
      </c>
      <c r="C27" s="1" t="s">
        <v>20</v>
      </c>
      <c r="D27" s="1">
        <v>4</v>
      </c>
      <c r="E27" s="1">
        <v>16</v>
      </c>
      <c r="F27" s="1" t="s">
        <v>48</v>
      </c>
      <c r="G27" s="1">
        <v>54.8</v>
      </c>
      <c r="H27" s="1">
        <f>1+COUNTIFS(A:A,A27,G:G,"&gt;"&amp;G27)</f>
        <v>6</v>
      </c>
      <c r="I27" s="2">
        <f>AVERAGEIF(A:A,A27,G:G)</f>
        <v>49.039999999999992</v>
      </c>
      <c r="J27" s="2">
        <f t="shared" si="24"/>
        <v>5.7600000000000051</v>
      </c>
      <c r="K27" s="2">
        <f t="shared" si="25"/>
        <v>95.76</v>
      </c>
      <c r="L27" s="2">
        <f t="shared" si="26"/>
        <v>312.81125829026178</v>
      </c>
      <c r="M27" s="2">
        <f>SUMIF(A:A,A27,L:L)</f>
        <v>4683.1541946345433</v>
      </c>
      <c r="N27" s="3">
        <f t="shared" si="27"/>
        <v>6.6794994418216555E-2</v>
      </c>
      <c r="O27" s="6">
        <f t="shared" si="28"/>
        <v>14.971181728660744</v>
      </c>
      <c r="P27" s="3">
        <f t="shared" si="29"/>
        <v>6.6794994418216555E-2</v>
      </c>
      <c r="Q27" s="3">
        <f>IF(ISNUMBER(P27),SUMIF(A:A,A27,P:P),"")</f>
        <v>0.77101305869549841</v>
      </c>
      <c r="R27" s="3">
        <f t="shared" si="30"/>
        <v>8.6632766676130152E-2</v>
      </c>
      <c r="S27" s="7">
        <f t="shared" si="31"/>
        <v>11.542976616900878</v>
      </c>
    </row>
    <row r="28" spans="1:19" x14ac:dyDescent="0.3">
      <c r="A28" s="1">
        <v>17</v>
      </c>
      <c r="B28" s="5">
        <v>0.66875000000000007</v>
      </c>
      <c r="C28" s="1" t="s">
        <v>20</v>
      </c>
      <c r="D28" s="1">
        <v>4</v>
      </c>
      <c r="E28" s="1">
        <v>7</v>
      </c>
      <c r="F28" s="1" t="s">
        <v>39</v>
      </c>
      <c r="G28" s="1">
        <v>53.83</v>
      </c>
      <c r="H28" s="1">
        <f>1+COUNTIFS(A:A,A28,G:G,"&gt;"&amp;G28)</f>
        <v>7</v>
      </c>
      <c r="I28" s="2">
        <f>AVERAGEIF(A:A,A28,G:G)</f>
        <v>49.039999999999992</v>
      </c>
      <c r="J28" s="2">
        <f t="shared" si="24"/>
        <v>4.7900000000000063</v>
      </c>
      <c r="K28" s="2">
        <f t="shared" si="25"/>
        <v>94.79</v>
      </c>
      <c r="L28" s="2">
        <f t="shared" si="26"/>
        <v>295.12529648104857</v>
      </c>
      <c r="M28" s="2">
        <f>SUMIF(A:A,A28,L:L)</f>
        <v>4683.1541946345433</v>
      </c>
      <c r="N28" s="3">
        <f t="shared" si="27"/>
        <v>6.3018488013734747E-2</v>
      </c>
      <c r="O28" s="6">
        <f t="shared" si="28"/>
        <v>15.868359135846802</v>
      </c>
      <c r="P28" s="3">
        <f t="shared" si="29"/>
        <v>6.3018488013734747E-2</v>
      </c>
      <c r="Q28" s="3">
        <f>IF(ISNUMBER(P28),SUMIF(A:A,A28,P:P),"")</f>
        <v>0.77101305869549841</v>
      </c>
      <c r="R28" s="3">
        <f t="shared" si="30"/>
        <v>8.1734657154001703E-2</v>
      </c>
      <c r="S28" s="7">
        <f t="shared" si="31"/>
        <v>12.234712113807898</v>
      </c>
    </row>
    <row r="29" spans="1:19" x14ac:dyDescent="0.3">
      <c r="A29" s="1">
        <v>17</v>
      </c>
      <c r="B29" s="5">
        <v>0.66875000000000007</v>
      </c>
      <c r="C29" s="1" t="s">
        <v>20</v>
      </c>
      <c r="D29" s="1">
        <v>4</v>
      </c>
      <c r="E29" s="1">
        <v>14</v>
      </c>
      <c r="F29" s="1" t="s">
        <v>46</v>
      </c>
      <c r="G29" s="1">
        <v>53.3</v>
      </c>
      <c r="H29" s="1">
        <f>1+COUNTIFS(A:A,A29,G:G,"&gt;"&amp;G29)</f>
        <v>8</v>
      </c>
      <c r="I29" s="2">
        <f>AVERAGEIF(A:A,A29,G:G)</f>
        <v>49.039999999999992</v>
      </c>
      <c r="J29" s="2">
        <f t="shared" si="24"/>
        <v>4.2600000000000051</v>
      </c>
      <c r="K29" s="2">
        <f t="shared" si="25"/>
        <v>94.26</v>
      </c>
      <c r="L29" s="2">
        <f t="shared" si="26"/>
        <v>285.88796405540302</v>
      </c>
      <c r="M29" s="2">
        <f>SUMIF(A:A,A29,L:L)</f>
        <v>4683.1541946345433</v>
      </c>
      <c r="N29" s="3">
        <f t="shared" si="27"/>
        <v>6.1046028418825678E-2</v>
      </c>
      <c r="O29" s="6">
        <f t="shared" si="28"/>
        <v>16.381082044177916</v>
      </c>
      <c r="P29" s="3">
        <f t="shared" si="29"/>
        <v>6.1046028418825678E-2</v>
      </c>
      <c r="Q29" s="3">
        <f>IF(ISNUMBER(P29),SUMIF(A:A,A29,P:P),"")</f>
        <v>0.77101305869549841</v>
      </c>
      <c r="R29" s="3">
        <f t="shared" si="30"/>
        <v>7.9176387131641324E-2</v>
      </c>
      <c r="S29" s="7">
        <f t="shared" si="31"/>
        <v>12.630028171623522</v>
      </c>
    </row>
    <row r="30" spans="1:19" x14ac:dyDescent="0.3">
      <c r="A30" s="1">
        <v>17</v>
      </c>
      <c r="B30" s="5">
        <v>0.66875000000000007</v>
      </c>
      <c r="C30" s="1" t="s">
        <v>20</v>
      </c>
      <c r="D30" s="1">
        <v>4</v>
      </c>
      <c r="E30" s="1">
        <v>10</v>
      </c>
      <c r="F30" s="1" t="s">
        <v>42</v>
      </c>
      <c r="G30" s="1">
        <v>51.55</v>
      </c>
      <c r="H30" s="1">
        <f>1+COUNTIFS(A:A,A30,G:G,"&gt;"&amp;G30)</f>
        <v>9</v>
      </c>
      <c r="I30" s="2">
        <f>AVERAGEIF(A:A,A30,G:G)</f>
        <v>49.039999999999992</v>
      </c>
      <c r="J30" s="2">
        <f t="shared" si="24"/>
        <v>2.5100000000000051</v>
      </c>
      <c r="K30" s="2">
        <f t="shared" si="25"/>
        <v>92.51</v>
      </c>
      <c r="L30" s="2">
        <f t="shared" si="26"/>
        <v>257.3919447513403</v>
      </c>
      <c r="M30" s="2">
        <f>SUMIF(A:A,A30,L:L)</f>
        <v>4683.1541946345433</v>
      </c>
      <c r="N30" s="3">
        <f t="shared" si="27"/>
        <v>5.4961236391966858E-2</v>
      </c>
      <c r="O30" s="6">
        <f t="shared" si="28"/>
        <v>18.194641635575724</v>
      </c>
      <c r="P30" s="3">
        <f t="shared" si="29"/>
        <v>5.4961236391966858E-2</v>
      </c>
      <c r="Q30" s="3">
        <f>IF(ISNUMBER(P30),SUMIF(A:A,A30,P:P),"")</f>
        <v>0.77101305869549841</v>
      </c>
      <c r="R30" s="3">
        <f t="shared" si="30"/>
        <v>7.1284442944400353E-2</v>
      </c>
      <c r="S30" s="7">
        <f t="shared" si="31"/>
        <v>14.028306299313707</v>
      </c>
    </row>
    <row r="31" spans="1:19" x14ac:dyDescent="0.3">
      <c r="A31" s="1">
        <v>17</v>
      </c>
      <c r="B31" s="5">
        <v>0.66875000000000007</v>
      </c>
      <c r="C31" s="1" t="s">
        <v>20</v>
      </c>
      <c r="D31" s="1">
        <v>4</v>
      </c>
      <c r="E31" s="1">
        <v>5</v>
      </c>
      <c r="F31" s="1" t="s">
        <v>37</v>
      </c>
      <c r="G31" s="1">
        <v>47.59</v>
      </c>
      <c r="H31" s="1">
        <f>1+COUNTIFS(A:A,A31,G:G,"&gt;"&amp;G31)</f>
        <v>10</v>
      </c>
      <c r="I31" s="2">
        <f>AVERAGEIF(A:A,A31,G:G)</f>
        <v>49.039999999999992</v>
      </c>
      <c r="J31" s="2">
        <f t="shared" si="24"/>
        <v>-1.4499999999999886</v>
      </c>
      <c r="K31" s="2">
        <f t="shared" si="25"/>
        <v>88.550000000000011</v>
      </c>
      <c r="L31" s="2">
        <f t="shared" si="26"/>
        <v>202.95819056059926</v>
      </c>
      <c r="M31" s="2">
        <f>SUMIF(A:A,A31,L:L)</f>
        <v>4683.1541946345433</v>
      </c>
      <c r="N31" s="3">
        <f t="shared" si="27"/>
        <v>4.3337926133870851E-2</v>
      </c>
      <c r="O31" s="6">
        <f t="shared" si="28"/>
        <v>23.074477466019026</v>
      </c>
      <c r="P31" s="3" t="str">
        <f t="shared" si="29"/>
        <v/>
      </c>
      <c r="Q31" s="3" t="str">
        <f>IF(ISNUMBER(P31),SUMIF(A:A,A31,P:P),"")</f>
        <v/>
      </c>
      <c r="R31" s="3" t="str">
        <f t="shared" si="30"/>
        <v/>
      </c>
      <c r="S31" s="7" t="str">
        <f t="shared" si="31"/>
        <v/>
      </c>
    </row>
    <row r="32" spans="1:19" x14ac:dyDescent="0.3">
      <c r="A32" s="1">
        <v>17</v>
      </c>
      <c r="B32" s="5">
        <v>0.66875000000000007</v>
      </c>
      <c r="C32" s="1" t="s">
        <v>20</v>
      </c>
      <c r="D32" s="1">
        <v>4</v>
      </c>
      <c r="E32" s="1">
        <v>11</v>
      </c>
      <c r="F32" s="1" t="s">
        <v>43</v>
      </c>
      <c r="G32" s="1">
        <v>46.22</v>
      </c>
      <c r="H32" s="1">
        <f>1+COUNTIFS(A:A,A32,G:G,"&gt;"&amp;G32)</f>
        <v>11</v>
      </c>
      <c r="I32" s="2">
        <f>AVERAGEIF(A:A,A32,G:G)</f>
        <v>49.039999999999992</v>
      </c>
      <c r="J32" s="2">
        <f t="shared" si="24"/>
        <v>-2.8199999999999932</v>
      </c>
      <c r="K32" s="2">
        <f t="shared" si="25"/>
        <v>87.18</v>
      </c>
      <c r="L32" s="2">
        <f t="shared" si="26"/>
        <v>186.94229755262427</v>
      </c>
      <c r="M32" s="2">
        <f>SUMIF(A:A,A32,L:L)</f>
        <v>4683.1541946345433</v>
      </c>
      <c r="N32" s="3">
        <f t="shared" si="27"/>
        <v>3.9918031690436916E-2</v>
      </c>
      <c r="O32" s="6">
        <f t="shared" si="28"/>
        <v>25.051335390356133</v>
      </c>
      <c r="P32" s="3" t="str">
        <f t="shared" si="29"/>
        <v/>
      </c>
      <c r="Q32" s="3" t="str">
        <f>IF(ISNUMBER(P32),SUMIF(A:A,A32,P:P),"")</f>
        <v/>
      </c>
      <c r="R32" s="3" t="str">
        <f t="shared" si="30"/>
        <v/>
      </c>
      <c r="S32" s="7" t="str">
        <f t="shared" si="31"/>
        <v/>
      </c>
    </row>
    <row r="33" spans="1:19" x14ac:dyDescent="0.3">
      <c r="A33" s="1">
        <v>17</v>
      </c>
      <c r="B33" s="5">
        <v>0.66875000000000007</v>
      </c>
      <c r="C33" s="1" t="s">
        <v>20</v>
      </c>
      <c r="D33" s="1">
        <v>4</v>
      </c>
      <c r="E33" s="1">
        <v>17</v>
      </c>
      <c r="F33" s="1" t="s">
        <v>49</v>
      </c>
      <c r="G33" s="1">
        <v>44.35</v>
      </c>
      <c r="H33" s="1">
        <f>1+COUNTIFS(A:A,A33,G:G,"&gt;"&amp;G33)</f>
        <v>12</v>
      </c>
      <c r="I33" s="2">
        <f>AVERAGEIF(A:A,A33,G:G)</f>
        <v>49.039999999999992</v>
      </c>
      <c r="J33" s="2">
        <f t="shared" si="24"/>
        <v>-4.6899999999999906</v>
      </c>
      <c r="K33" s="2">
        <f t="shared" si="25"/>
        <v>85.31</v>
      </c>
      <c r="L33" s="2">
        <f t="shared" si="26"/>
        <v>167.10126401579546</v>
      </c>
      <c r="M33" s="2">
        <f>SUMIF(A:A,A33,L:L)</f>
        <v>4683.1541946345433</v>
      </c>
      <c r="N33" s="3">
        <f t="shared" si="27"/>
        <v>3.5681350019873825E-2</v>
      </c>
      <c r="O33" s="6">
        <f t="shared" si="28"/>
        <v>28.025845419049986</v>
      </c>
      <c r="P33" s="3" t="str">
        <f t="shared" si="29"/>
        <v/>
      </c>
      <c r="Q33" s="3" t="str">
        <f>IF(ISNUMBER(P33),SUMIF(A:A,A33,P:P),"")</f>
        <v/>
      </c>
      <c r="R33" s="3" t="str">
        <f t="shared" si="30"/>
        <v/>
      </c>
      <c r="S33" s="7" t="str">
        <f t="shared" si="31"/>
        <v/>
      </c>
    </row>
    <row r="34" spans="1:19" x14ac:dyDescent="0.3">
      <c r="A34" s="1">
        <v>17</v>
      </c>
      <c r="B34" s="5">
        <v>0.66875000000000007</v>
      </c>
      <c r="C34" s="1" t="s">
        <v>20</v>
      </c>
      <c r="D34" s="1">
        <v>4</v>
      </c>
      <c r="E34" s="1">
        <v>9</v>
      </c>
      <c r="F34" s="1" t="s">
        <v>41</v>
      </c>
      <c r="G34" s="1">
        <v>43.29</v>
      </c>
      <c r="H34" s="1">
        <f>1+COUNTIFS(A:A,A34,G:G,"&gt;"&amp;G34)</f>
        <v>13</v>
      </c>
      <c r="I34" s="2">
        <f>AVERAGEIF(A:A,A34,G:G)</f>
        <v>49.039999999999992</v>
      </c>
      <c r="J34" s="2">
        <f t="shared" si="24"/>
        <v>-5.7499999999999929</v>
      </c>
      <c r="K34" s="2">
        <f t="shared" si="25"/>
        <v>84.25</v>
      </c>
      <c r="L34" s="2">
        <f t="shared" si="26"/>
        <v>156.80453034416817</v>
      </c>
      <c r="M34" s="2">
        <f>SUMIF(A:A,A34,L:L)</f>
        <v>4683.1541946345433</v>
      </c>
      <c r="N34" s="3">
        <f t="shared" si="27"/>
        <v>3.348267510043082E-2</v>
      </c>
      <c r="O34" s="6">
        <f t="shared" si="28"/>
        <v>29.866191903738692</v>
      </c>
      <c r="P34" s="3" t="str">
        <f t="shared" si="29"/>
        <v/>
      </c>
      <c r="Q34" s="3" t="str">
        <f>IF(ISNUMBER(P34),SUMIF(A:A,A34,P:P),"")</f>
        <v/>
      </c>
      <c r="R34" s="3" t="str">
        <f t="shared" si="30"/>
        <v/>
      </c>
      <c r="S34" s="7" t="str">
        <f t="shared" si="31"/>
        <v/>
      </c>
    </row>
    <row r="35" spans="1:19" x14ac:dyDescent="0.3">
      <c r="A35" s="1">
        <v>17</v>
      </c>
      <c r="B35" s="5">
        <v>0.66875000000000007</v>
      </c>
      <c r="C35" s="1" t="s">
        <v>20</v>
      </c>
      <c r="D35" s="1">
        <v>4</v>
      </c>
      <c r="E35" s="1">
        <v>13</v>
      </c>
      <c r="F35" s="1" t="s">
        <v>45</v>
      </c>
      <c r="G35" s="1">
        <v>39.799999999999997</v>
      </c>
      <c r="H35" s="1">
        <f>1+COUNTIFS(A:A,A35,G:G,"&gt;"&amp;G35)</f>
        <v>14</v>
      </c>
      <c r="I35" s="2">
        <f>AVERAGEIF(A:A,A35,G:G)</f>
        <v>49.039999999999992</v>
      </c>
      <c r="J35" s="2">
        <f t="shared" si="24"/>
        <v>-9.2399999999999949</v>
      </c>
      <c r="K35" s="2">
        <f t="shared" si="25"/>
        <v>80.760000000000005</v>
      </c>
      <c r="L35" s="2">
        <f t="shared" si="26"/>
        <v>127.17956684610034</v>
      </c>
      <c r="M35" s="2">
        <f>SUMIF(A:A,A35,L:L)</f>
        <v>4683.1541946345433</v>
      </c>
      <c r="N35" s="3">
        <f t="shared" si="27"/>
        <v>2.7156818152989513E-2</v>
      </c>
      <c r="O35" s="6">
        <f t="shared" si="28"/>
        <v>36.823165157510054</v>
      </c>
      <c r="P35" s="3" t="str">
        <f t="shared" si="29"/>
        <v/>
      </c>
      <c r="Q35" s="3" t="str">
        <f>IF(ISNUMBER(P35),SUMIF(A:A,A35,P:P),"")</f>
        <v/>
      </c>
      <c r="R35" s="3" t="str">
        <f t="shared" si="30"/>
        <v/>
      </c>
      <c r="S35" s="7" t="str">
        <f t="shared" si="31"/>
        <v/>
      </c>
    </row>
    <row r="36" spans="1:19" x14ac:dyDescent="0.3">
      <c r="A36" s="1">
        <v>17</v>
      </c>
      <c r="B36" s="5">
        <v>0.66875000000000007</v>
      </c>
      <c r="C36" s="1" t="s">
        <v>20</v>
      </c>
      <c r="D36" s="1">
        <v>4</v>
      </c>
      <c r="E36" s="1">
        <v>12</v>
      </c>
      <c r="F36" s="1" t="s">
        <v>44</v>
      </c>
      <c r="G36" s="1">
        <v>38.81</v>
      </c>
      <c r="H36" s="1">
        <f>1+COUNTIFS(A:A,A36,G:G,"&gt;"&amp;G36)</f>
        <v>15</v>
      </c>
      <c r="I36" s="2">
        <f>AVERAGEIF(A:A,A36,G:G)</f>
        <v>49.039999999999992</v>
      </c>
      <c r="J36" s="2">
        <f t="shared" si="24"/>
        <v>-10.22999999999999</v>
      </c>
      <c r="K36" s="2">
        <f t="shared" si="25"/>
        <v>79.77000000000001</v>
      </c>
      <c r="L36" s="2">
        <f t="shared" si="26"/>
        <v>119.84509093902527</v>
      </c>
      <c r="M36" s="2">
        <f>SUMIF(A:A,A36,L:L)</f>
        <v>4683.1541946345433</v>
      </c>
      <c r="N36" s="3">
        <f t="shared" si="27"/>
        <v>2.5590677982871235E-2</v>
      </c>
      <c r="O36" s="6">
        <f t="shared" si="28"/>
        <v>39.076729450831124</v>
      </c>
      <c r="P36" s="3" t="str">
        <f t="shared" si="29"/>
        <v/>
      </c>
      <c r="Q36" s="3" t="str">
        <f>IF(ISNUMBER(P36),SUMIF(A:A,A36,P:P),"")</f>
        <v/>
      </c>
      <c r="R36" s="3" t="str">
        <f t="shared" si="30"/>
        <v/>
      </c>
      <c r="S36" s="7" t="str">
        <f t="shared" si="31"/>
        <v/>
      </c>
    </row>
    <row r="37" spans="1:19" x14ac:dyDescent="0.3">
      <c r="A37" s="1">
        <v>17</v>
      </c>
      <c r="B37" s="5">
        <v>0.66875000000000007</v>
      </c>
      <c r="C37" s="1" t="s">
        <v>20</v>
      </c>
      <c r="D37" s="1">
        <v>4</v>
      </c>
      <c r="E37" s="1">
        <v>4</v>
      </c>
      <c r="F37" s="1" t="s">
        <v>36</v>
      </c>
      <c r="G37" s="1">
        <v>28.81</v>
      </c>
      <c r="H37" s="1">
        <f>1+COUNTIFS(A:A,A37,G:G,"&gt;"&amp;G37)</f>
        <v>16</v>
      </c>
      <c r="I37" s="2">
        <f>AVERAGEIF(A:A,A37,G:G)</f>
        <v>49.039999999999992</v>
      </c>
      <c r="J37" s="2">
        <f t="shared" si="24"/>
        <v>-20.229999999999993</v>
      </c>
      <c r="K37" s="2">
        <f t="shared" si="25"/>
        <v>69.77000000000001</v>
      </c>
      <c r="L37" s="2">
        <f t="shared" si="26"/>
        <v>65.772380436083864</v>
      </c>
      <c r="M37" s="2">
        <f>SUMIF(A:A,A37,L:L)</f>
        <v>4683.1541946345433</v>
      </c>
      <c r="N37" s="3">
        <f t="shared" si="27"/>
        <v>1.4044461852534947E-2</v>
      </c>
      <c r="O37" s="6">
        <f t="shared" si="28"/>
        <v>71.202443390132856</v>
      </c>
      <c r="P37" s="3" t="str">
        <f t="shared" si="29"/>
        <v/>
      </c>
      <c r="Q37" s="3" t="str">
        <f>IF(ISNUMBER(P37),SUMIF(A:A,A37,P:P),"")</f>
        <v/>
      </c>
      <c r="R37" s="3" t="str">
        <f t="shared" si="30"/>
        <v/>
      </c>
      <c r="S37" s="7" t="str">
        <f t="shared" si="31"/>
        <v/>
      </c>
    </row>
    <row r="38" spans="1:19" x14ac:dyDescent="0.3">
      <c r="A38" s="1">
        <v>17</v>
      </c>
      <c r="B38" s="5">
        <v>0.66875000000000007</v>
      </c>
      <c r="C38" s="1" t="s">
        <v>20</v>
      </c>
      <c r="D38" s="1">
        <v>4</v>
      </c>
      <c r="E38" s="1">
        <v>18</v>
      </c>
      <c r="F38" s="1" t="s">
        <v>19</v>
      </c>
      <c r="G38" s="1">
        <v>22.77</v>
      </c>
      <c r="H38" s="1">
        <f>1+COUNTIFS(A:A,A38,G:G,"&gt;"&amp;G38)</f>
        <v>17</v>
      </c>
      <c r="I38" s="2">
        <f>AVERAGEIF(A:A,A38,G:G)</f>
        <v>49.039999999999992</v>
      </c>
      <c r="J38" s="2">
        <f t="shared" si="24"/>
        <v>-26.269999999999992</v>
      </c>
      <c r="K38" s="2">
        <f t="shared" si="25"/>
        <v>63.730000000000004</v>
      </c>
      <c r="L38" s="2">
        <f t="shared" si="26"/>
        <v>45.777833992314257</v>
      </c>
      <c r="M38" s="2">
        <f>SUMIF(A:A,A38,L:L)</f>
        <v>4683.1541946345433</v>
      </c>
      <c r="N38" s="3">
        <f t="shared" si="27"/>
        <v>9.7750003714935536E-3</v>
      </c>
      <c r="O38" s="6">
        <f t="shared" si="28"/>
        <v>102.30178639340622</v>
      </c>
      <c r="P38" s="3" t="str">
        <f t="shared" si="29"/>
        <v/>
      </c>
      <c r="Q38" s="3" t="str">
        <f>IF(ISNUMBER(P38),SUMIF(A:A,A38,P:P),"")</f>
        <v/>
      </c>
      <c r="R38" s="3" t="str">
        <f t="shared" si="30"/>
        <v/>
      </c>
      <c r="S38" s="7" t="str">
        <f t="shared" si="31"/>
        <v/>
      </c>
    </row>
    <row r="39" spans="1:19" x14ac:dyDescent="0.3">
      <c r="A39" s="1"/>
      <c r="B39" s="5"/>
      <c r="C39" s="1"/>
      <c r="D39" s="1"/>
      <c r="E39" s="1"/>
      <c r="F39" s="1"/>
      <c r="G39" s="1"/>
      <c r="H39" s="1"/>
      <c r="I39" s="2"/>
      <c r="J39" s="2"/>
      <c r="K39" s="2"/>
      <c r="L39" s="2"/>
      <c r="M39" s="2"/>
      <c r="N39" s="3"/>
      <c r="O39" s="6"/>
      <c r="P39" s="3"/>
      <c r="Q39" s="3"/>
      <c r="R39" s="3"/>
      <c r="S39" s="7"/>
    </row>
    <row r="40" spans="1:19" x14ac:dyDescent="0.3">
      <c r="A40" s="1">
        <v>21</v>
      </c>
      <c r="B40" s="5">
        <v>0.69305555555555554</v>
      </c>
      <c r="C40" s="1" t="s">
        <v>20</v>
      </c>
      <c r="D40" s="1">
        <v>5</v>
      </c>
      <c r="E40" s="1">
        <v>2</v>
      </c>
      <c r="F40" s="1" t="s">
        <v>51</v>
      </c>
      <c r="G40" s="1">
        <v>69.400000000000006</v>
      </c>
      <c r="H40" s="1">
        <f>1+COUNTIFS(A:A,A40,G:G,"&gt;"&amp;G40)</f>
        <v>1</v>
      </c>
      <c r="I40" s="2">
        <f>AVERAGEIF(A:A,A40,G:G)</f>
        <v>48.057692307692307</v>
      </c>
      <c r="J40" s="2">
        <f t="shared" si="24"/>
        <v>21.342307692307699</v>
      </c>
      <c r="K40" s="2">
        <f t="shared" si="25"/>
        <v>111.3423076923077</v>
      </c>
      <c r="L40" s="2">
        <f t="shared" si="26"/>
        <v>796.74801469350314</v>
      </c>
      <c r="M40" s="2">
        <f>SUMIF(A:A,A40,L:L)</f>
        <v>3733.4998381739251</v>
      </c>
      <c r="N40" s="3">
        <f t="shared" si="27"/>
        <v>0.2134051290285302</v>
      </c>
      <c r="O40" s="6">
        <f t="shared" si="28"/>
        <v>4.6859229886002867</v>
      </c>
      <c r="P40" s="3">
        <f t="shared" si="29"/>
        <v>0.2134051290285302</v>
      </c>
      <c r="Q40" s="3">
        <f>IF(ISNUMBER(P40),SUMIF(A:A,A40,P:P),"")</f>
        <v>0.97206200002368448</v>
      </c>
      <c r="R40" s="3">
        <f t="shared" si="30"/>
        <v>0.21953859838501097</v>
      </c>
      <c r="S40" s="7">
        <f t="shared" si="31"/>
        <v>4.5550076722557558</v>
      </c>
    </row>
    <row r="41" spans="1:19" x14ac:dyDescent="0.3">
      <c r="A41" s="1">
        <v>21</v>
      </c>
      <c r="B41" s="5">
        <v>0.69305555555555554</v>
      </c>
      <c r="C41" s="1" t="s">
        <v>20</v>
      </c>
      <c r="D41" s="1">
        <v>5</v>
      </c>
      <c r="E41" s="1">
        <v>14</v>
      </c>
      <c r="F41" s="1" t="s">
        <v>62</v>
      </c>
      <c r="G41" s="1">
        <v>59.89</v>
      </c>
      <c r="H41" s="1">
        <f>1+COUNTIFS(A:A,A41,G:G,"&gt;"&amp;G41)</f>
        <v>2</v>
      </c>
      <c r="I41" s="2">
        <f>AVERAGEIF(A:A,A41,G:G)</f>
        <v>48.057692307692307</v>
      </c>
      <c r="J41" s="2">
        <f t="shared" si="24"/>
        <v>11.832307692307694</v>
      </c>
      <c r="K41" s="2">
        <f t="shared" si="25"/>
        <v>101.83230769230769</v>
      </c>
      <c r="L41" s="2">
        <f t="shared" si="26"/>
        <v>450.31100286861295</v>
      </c>
      <c r="M41" s="2">
        <f>SUMIF(A:A,A41,L:L)</f>
        <v>3733.4998381739251</v>
      </c>
      <c r="N41" s="3">
        <f t="shared" si="27"/>
        <v>0.12061363931620324</v>
      </c>
      <c r="O41" s="6">
        <f t="shared" si="28"/>
        <v>8.2909362960052899</v>
      </c>
      <c r="P41" s="3">
        <f t="shared" si="29"/>
        <v>0.12061363931620324</v>
      </c>
      <c r="Q41" s="3">
        <f>IF(ISNUMBER(P41),SUMIF(A:A,A41,P:P),"")</f>
        <v>0.97206200002368448</v>
      </c>
      <c r="R41" s="3">
        <f t="shared" si="30"/>
        <v>0.12408019170923712</v>
      </c>
      <c r="S41" s="7">
        <f t="shared" si="31"/>
        <v>8.05930411796386</v>
      </c>
    </row>
    <row r="42" spans="1:19" x14ac:dyDescent="0.3">
      <c r="A42" s="1">
        <v>21</v>
      </c>
      <c r="B42" s="5">
        <v>0.69305555555555554</v>
      </c>
      <c r="C42" s="1" t="s">
        <v>20</v>
      </c>
      <c r="D42" s="1">
        <v>5</v>
      </c>
      <c r="E42" s="1">
        <v>12</v>
      </c>
      <c r="F42" s="1" t="s">
        <v>60</v>
      </c>
      <c r="G42" s="1">
        <v>59.01</v>
      </c>
      <c r="H42" s="1">
        <f>1+COUNTIFS(A:A,A42,G:G,"&gt;"&amp;G42)</f>
        <v>3</v>
      </c>
      <c r="I42" s="2">
        <f>AVERAGEIF(A:A,A42,G:G)</f>
        <v>48.057692307692307</v>
      </c>
      <c r="J42" s="2">
        <f t="shared" si="24"/>
        <v>10.952307692307691</v>
      </c>
      <c r="K42" s="2">
        <f t="shared" si="25"/>
        <v>100.9523076923077</v>
      </c>
      <c r="L42" s="2">
        <f t="shared" si="26"/>
        <v>427.15137625424438</v>
      </c>
      <c r="M42" s="2">
        <f>SUMIF(A:A,A42,L:L)</f>
        <v>3733.4998381739251</v>
      </c>
      <c r="N42" s="3">
        <f t="shared" si="27"/>
        <v>0.11441044456109216</v>
      </c>
      <c r="O42" s="6">
        <f t="shared" si="28"/>
        <v>8.7404607493333035</v>
      </c>
      <c r="P42" s="3">
        <f t="shared" si="29"/>
        <v>0.11441044456109216</v>
      </c>
      <c r="Q42" s="3">
        <f>IF(ISNUMBER(P42),SUMIF(A:A,A42,P:P),"")</f>
        <v>0.97206200002368448</v>
      </c>
      <c r="R42" s="3">
        <f t="shared" si="30"/>
        <v>0.1176987111504251</v>
      </c>
      <c r="S42" s="7">
        <f t="shared" si="31"/>
        <v>8.4962697571254431</v>
      </c>
    </row>
    <row r="43" spans="1:19" x14ac:dyDescent="0.3">
      <c r="A43" s="1">
        <v>21</v>
      </c>
      <c r="B43" s="5">
        <v>0.69305555555555554</v>
      </c>
      <c r="C43" s="1" t="s">
        <v>20</v>
      </c>
      <c r="D43" s="1">
        <v>5</v>
      </c>
      <c r="E43" s="1">
        <v>11</v>
      </c>
      <c r="F43" s="1" t="s">
        <v>59</v>
      </c>
      <c r="G43" s="1">
        <v>54</v>
      </c>
      <c r="H43" s="1">
        <f>1+COUNTIFS(A:A,A43,G:G,"&gt;"&amp;G43)</f>
        <v>4</v>
      </c>
      <c r="I43" s="2">
        <f>AVERAGEIF(A:A,A43,G:G)</f>
        <v>48.057692307692307</v>
      </c>
      <c r="J43" s="2">
        <f t="shared" si="24"/>
        <v>5.9423076923076934</v>
      </c>
      <c r="K43" s="2">
        <f t="shared" si="25"/>
        <v>95.942307692307693</v>
      </c>
      <c r="L43" s="2">
        <f t="shared" si="26"/>
        <v>316.25171455298909</v>
      </c>
      <c r="M43" s="2">
        <f>SUMIF(A:A,A43,L:L)</f>
        <v>3733.4998381739251</v>
      </c>
      <c r="N43" s="3">
        <f t="shared" si="27"/>
        <v>8.4706502815243057E-2</v>
      </c>
      <c r="O43" s="6">
        <f t="shared" si="28"/>
        <v>11.805469081649402</v>
      </c>
      <c r="P43" s="3">
        <f t="shared" si="29"/>
        <v>8.4706502815243057E-2</v>
      </c>
      <c r="Q43" s="3">
        <f>IF(ISNUMBER(P43),SUMIF(A:A,A43,P:P),"")</f>
        <v>0.97206200002368448</v>
      </c>
      <c r="R43" s="3">
        <f t="shared" si="30"/>
        <v>8.7141049452791247E-2</v>
      </c>
      <c r="S43" s="7">
        <f t="shared" si="31"/>
        <v>11.475647886725888</v>
      </c>
    </row>
    <row r="44" spans="1:19" x14ac:dyDescent="0.3">
      <c r="A44" s="1">
        <v>21</v>
      </c>
      <c r="B44" s="5">
        <v>0.69305555555555554</v>
      </c>
      <c r="C44" s="1" t="s">
        <v>20</v>
      </c>
      <c r="D44" s="1">
        <v>5</v>
      </c>
      <c r="E44" s="1">
        <v>5</v>
      </c>
      <c r="F44" s="1" t="s">
        <v>54</v>
      </c>
      <c r="G44" s="1">
        <v>53.87</v>
      </c>
      <c r="H44" s="1">
        <f>1+COUNTIFS(A:A,A44,G:G,"&gt;"&amp;G44)</f>
        <v>5</v>
      </c>
      <c r="I44" s="2">
        <f>AVERAGEIF(A:A,A44,G:G)</f>
        <v>48.057692307692307</v>
      </c>
      <c r="J44" s="2">
        <f t="shared" si="24"/>
        <v>5.8123076923076908</v>
      </c>
      <c r="K44" s="2">
        <f t="shared" si="25"/>
        <v>95.812307692307684</v>
      </c>
      <c r="L44" s="2">
        <f t="shared" si="26"/>
        <v>313.79454659235103</v>
      </c>
      <c r="M44" s="2">
        <f>SUMIF(A:A,A44,L:L)</f>
        <v>3733.4998381739251</v>
      </c>
      <c r="N44" s="3">
        <f t="shared" si="27"/>
        <v>8.4048362178536923E-2</v>
      </c>
      <c r="O44" s="6">
        <f t="shared" si="28"/>
        <v>11.897911798397493</v>
      </c>
      <c r="P44" s="3">
        <f t="shared" si="29"/>
        <v>8.4048362178536923E-2</v>
      </c>
      <c r="Q44" s="3">
        <f>IF(ISNUMBER(P44),SUMIF(A:A,A44,P:P),"")</f>
        <v>0.97206200002368448</v>
      </c>
      <c r="R44" s="3">
        <f t="shared" si="30"/>
        <v>8.6463993219042676E-2</v>
      </c>
      <c r="S44" s="7">
        <f t="shared" si="31"/>
        <v>11.56550793885566</v>
      </c>
    </row>
    <row r="45" spans="1:19" x14ac:dyDescent="0.3">
      <c r="A45" s="1">
        <v>21</v>
      </c>
      <c r="B45" s="5">
        <v>0.69305555555555554</v>
      </c>
      <c r="C45" s="1" t="s">
        <v>20</v>
      </c>
      <c r="D45" s="1">
        <v>5</v>
      </c>
      <c r="E45" s="1">
        <v>4</v>
      </c>
      <c r="F45" s="1" t="s">
        <v>53</v>
      </c>
      <c r="G45" s="1">
        <v>50.25</v>
      </c>
      <c r="H45" s="1">
        <f>1+COUNTIFS(A:A,A45,G:G,"&gt;"&amp;G45)</f>
        <v>6</v>
      </c>
      <c r="I45" s="2">
        <f>AVERAGEIF(A:A,A45,G:G)</f>
        <v>48.057692307692307</v>
      </c>
      <c r="J45" s="2">
        <f t="shared" si="24"/>
        <v>2.1923076923076934</v>
      </c>
      <c r="K45" s="2">
        <f t="shared" si="25"/>
        <v>92.192307692307693</v>
      </c>
      <c r="L45" s="2">
        <f t="shared" si="26"/>
        <v>252.53212328102256</v>
      </c>
      <c r="M45" s="2">
        <f>SUMIF(A:A,A45,L:L)</f>
        <v>3733.4998381739251</v>
      </c>
      <c r="N45" s="3">
        <f t="shared" si="27"/>
        <v>6.7639516332358374E-2</v>
      </c>
      <c r="O45" s="6">
        <f t="shared" si="28"/>
        <v>14.784257106250262</v>
      </c>
      <c r="P45" s="3">
        <f t="shared" si="29"/>
        <v>6.7639516332358374E-2</v>
      </c>
      <c r="Q45" s="3">
        <f>IF(ISNUMBER(P45),SUMIF(A:A,A45,P:P),"")</f>
        <v>0.97206200002368448</v>
      </c>
      <c r="R45" s="3">
        <f t="shared" si="30"/>
        <v>6.9583541307766714E-2</v>
      </c>
      <c r="S45" s="7">
        <f t="shared" si="31"/>
        <v>14.371214531566</v>
      </c>
    </row>
    <row r="46" spans="1:19" x14ac:dyDescent="0.3">
      <c r="A46" s="1">
        <v>21</v>
      </c>
      <c r="B46" s="5">
        <v>0.69305555555555554</v>
      </c>
      <c r="C46" s="1" t="s">
        <v>20</v>
      </c>
      <c r="D46" s="1">
        <v>5</v>
      </c>
      <c r="E46" s="1">
        <v>7</v>
      </c>
      <c r="F46" s="1" t="s">
        <v>56</v>
      </c>
      <c r="G46" s="1">
        <v>49.9</v>
      </c>
      <c r="H46" s="1">
        <f>1+COUNTIFS(A:A,A46,G:G,"&gt;"&amp;G46)</f>
        <v>7</v>
      </c>
      <c r="I46" s="2">
        <f>AVERAGEIF(A:A,A46,G:G)</f>
        <v>48.057692307692307</v>
      </c>
      <c r="J46" s="2">
        <f t="shared" si="24"/>
        <v>1.842307692307692</v>
      </c>
      <c r="K46" s="2">
        <f t="shared" si="25"/>
        <v>91.842307692307685</v>
      </c>
      <c r="L46" s="2">
        <f t="shared" si="26"/>
        <v>247.28424427977006</v>
      </c>
      <c r="M46" s="2">
        <f>SUMIF(A:A,A46,L:L)</f>
        <v>3733.4998381739251</v>
      </c>
      <c r="N46" s="3">
        <f t="shared" si="27"/>
        <v>6.6233897146951035E-2</v>
      </c>
      <c r="O46" s="6">
        <f t="shared" si="28"/>
        <v>15.098009373981602</v>
      </c>
      <c r="P46" s="3">
        <f t="shared" si="29"/>
        <v>6.6233897146951035E-2</v>
      </c>
      <c r="Q46" s="3">
        <f>IF(ISNUMBER(P46),SUMIF(A:A,A46,P:P),"")</f>
        <v>0.97206200002368448</v>
      </c>
      <c r="R46" s="3">
        <f t="shared" si="30"/>
        <v>6.8137523270467557E-2</v>
      </c>
      <c r="S46" s="7">
        <f t="shared" si="31"/>
        <v>14.676201188448893</v>
      </c>
    </row>
    <row r="47" spans="1:19" x14ac:dyDescent="0.3">
      <c r="A47" s="1">
        <v>21</v>
      </c>
      <c r="B47" s="5">
        <v>0.69305555555555554</v>
      </c>
      <c r="C47" s="1" t="s">
        <v>20</v>
      </c>
      <c r="D47" s="1">
        <v>5</v>
      </c>
      <c r="E47" s="1">
        <v>9</v>
      </c>
      <c r="F47" s="1" t="s">
        <v>57</v>
      </c>
      <c r="G47" s="1">
        <v>48.75</v>
      </c>
      <c r="H47" s="1">
        <f>1+COUNTIFS(A:A,A47,G:G,"&gt;"&amp;G47)</f>
        <v>8</v>
      </c>
      <c r="I47" s="2">
        <f>AVERAGEIF(A:A,A47,G:G)</f>
        <v>48.057692307692307</v>
      </c>
      <c r="J47" s="2">
        <f t="shared" si="24"/>
        <v>0.6923076923076934</v>
      </c>
      <c r="K47" s="2">
        <f t="shared" si="25"/>
        <v>90.692307692307693</v>
      </c>
      <c r="L47" s="2">
        <f t="shared" si="26"/>
        <v>230.79698274928489</v>
      </c>
      <c r="M47" s="2">
        <f>SUMIF(A:A,A47,L:L)</f>
        <v>3733.4998381739251</v>
      </c>
      <c r="N47" s="3">
        <f t="shared" si="27"/>
        <v>6.1817863332804895E-2</v>
      </c>
      <c r="O47" s="6">
        <f t="shared" si="28"/>
        <v>16.176553929345044</v>
      </c>
      <c r="P47" s="3">
        <f t="shared" si="29"/>
        <v>6.1817863332804895E-2</v>
      </c>
      <c r="Q47" s="3">
        <f>IF(ISNUMBER(P47),SUMIF(A:A,A47,P:P),"")</f>
        <v>0.97206200002368448</v>
      </c>
      <c r="R47" s="3">
        <f t="shared" si="30"/>
        <v>6.3594568382776703E-2</v>
      </c>
      <c r="S47" s="7">
        <f t="shared" si="31"/>
        <v>15.724613366050137</v>
      </c>
    </row>
    <row r="48" spans="1:19" x14ac:dyDescent="0.3">
      <c r="A48" s="1">
        <v>21</v>
      </c>
      <c r="B48" s="5">
        <v>0.69305555555555554</v>
      </c>
      <c r="C48" s="1" t="s">
        <v>20</v>
      </c>
      <c r="D48" s="1">
        <v>5</v>
      </c>
      <c r="E48" s="1">
        <v>6</v>
      </c>
      <c r="F48" s="1" t="s">
        <v>55</v>
      </c>
      <c r="G48" s="1">
        <v>48.67</v>
      </c>
      <c r="H48" s="1">
        <f>1+COUNTIFS(A:A,A48,G:G,"&gt;"&amp;G48)</f>
        <v>9</v>
      </c>
      <c r="I48" s="2">
        <f>AVERAGEIF(A:A,A48,G:G)</f>
        <v>48.057692307692307</v>
      </c>
      <c r="J48" s="2">
        <f t="shared" si="24"/>
        <v>0.61230769230769511</v>
      </c>
      <c r="K48" s="2">
        <f t="shared" si="25"/>
        <v>90.612307692307695</v>
      </c>
      <c r="L48" s="2">
        <f t="shared" si="26"/>
        <v>229.69181176437971</v>
      </c>
      <c r="M48" s="2">
        <f>SUMIF(A:A,A48,L:L)</f>
        <v>3733.4998381739251</v>
      </c>
      <c r="N48" s="3">
        <f t="shared" si="27"/>
        <v>6.1521848592532201E-2</v>
      </c>
      <c r="O48" s="6">
        <f t="shared" si="28"/>
        <v>16.254388040631543</v>
      </c>
      <c r="P48" s="3">
        <f t="shared" si="29"/>
        <v>6.1521848592532201E-2</v>
      </c>
      <c r="Q48" s="3">
        <f>IF(ISNUMBER(P48),SUMIF(A:A,A48,P:P),"")</f>
        <v>0.97206200002368448</v>
      </c>
      <c r="R48" s="3">
        <f t="shared" si="30"/>
        <v>6.3290045893197353E-2</v>
      </c>
      <c r="S48" s="7">
        <f t="shared" si="31"/>
        <v>15.800272947937358</v>
      </c>
    </row>
    <row r="49" spans="1:19" x14ac:dyDescent="0.3">
      <c r="A49" s="1">
        <v>21</v>
      </c>
      <c r="B49" s="5">
        <v>0.69305555555555554</v>
      </c>
      <c r="C49" s="1" t="s">
        <v>20</v>
      </c>
      <c r="D49" s="1">
        <v>5</v>
      </c>
      <c r="E49" s="1">
        <v>1</v>
      </c>
      <c r="F49" s="1" t="s">
        <v>50</v>
      </c>
      <c r="G49" s="1">
        <v>44.85</v>
      </c>
      <c r="H49" s="1">
        <f>1+COUNTIFS(A:A,A49,G:G,"&gt;"&amp;G49)</f>
        <v>10</v>
      </c>
      <c r="I49" s="2">
        <f>AVERAGEIF(A:A,A49,G:G)</f>
        <v>48.057692307692307</v>
      </c>
      <c r="J49" s="2">
        <f t="shared" si="24"/>
        <v>-3.2076923076923052</v>
      </c>
      <c r="K49" s="2">
        <f t="shared" si="25"/>
        <v>86.792307692307702</v>
      </c>
      <c r="L49" s="2">
        <f t="shared" si="26"/>
        <v>182.643919371696</v>
      </c>
      <c r="M49" s="2">
        <f>SUMIF(A:A,A49,L:L)</f>
        <v>3733.4998381739251</v>
      </c>
      <c r="N49" s="3">
        <f t="shared" si="27"/>
        <v>4.8920296581833556E-2</v>
      </c>
      <c r="O49" s="6">
        <f t="shared" si="28"/>
        <v>20.441413275718933</v>
      </c>
      <c r="P49" s="3">
        <f t="shared" si="29"/>
        <v>4.8920296581833556E-2</v>
      </c>
      <c r="Q49" s="3">
        <f>IF(ISNUMBER(P49),SUMIF(A:A,A49,P:P),"")</f>
        <v>0.97206200002368448</v>
      </c>
      <c r="R49" s="3">
        <f t="shared" si="30"/>
        <v>5.03263131164901E-2</v>
      </c>
      <c r="S49" s="7">
        <f t="shared" si="31"/>
        <v>19.870321072106044</v>
      </c>
    </row>
    <row r="50" spans="1:19" x14ac:dyDescent="0.3">
      <c r="A50" s="1">
        <v>21</v>
      </c>
      <c r="B50" s="5">
        <v>0.69305555555555554</v>
      </c>
      <c r="C50" s="1" t="s">
        <v>20</v>
      </c>
      <c r="D50" s="1">
        <v>5</v>
      </c>
      <c r="E50" s="1">
        <v>3</v>
      </c>
      <c r="F50" s="1" t="s">
        <v>52</v>
      </c>
      <c r="G50" s="1">
        <v>44.79</v>
      </c>
      <c r="H50" s="1">
        <f>1+COUNTIFS(A:A,A50,G:G,"&gt;"&amp;G50)</f>
        <v>11</v>
      </c>
      <c r="I50" s="2">
        <f>AVERAGEIF(A:A,A50,G:G)</f>
        <v>48.057692307692307</v>
      </c>
      <c r="J50" s="2">
        <f t="shared" ref="J50:J64" si="32">G50-I50</f>
        <v>-3.2676923076923075</v>
      </c>
      <c r="K50" s="2">
        <f t="shared" ref="K50:K64" si="33">90+J50</f>
        <v>86.7323076923077</v>
      </c>
      <c r="L50" s="2">
        <f t="shared" ref="L50:L64" si="34">EXP(0.06*K50)</f>
        <v>181.98758337559352</v>
      </c>
      <c r="M50" s="2">
        <f>SUMIF(A:A,A50,L:L)</f>
        <v>3733.4998381739251</v>
      </c>
      <c r="N50" s="3">
        <f t="shared" ref="N50:N64" si="35">L50/M50</f>
        <v>4.8744500137598672E-2</v>
      </c>
      <c r="O50" s="6">
        <f t="shared" ref="O50:O64" si="36">1/N50</f>
        <v>20.515134982965147</v>
      </c>
      <c r="P50" s="3">
        <f t="shared" ref="P50:P64" si="37">IF(O50&gt;21,"",N50)</f>
        <v>4.8744500137598672E-2</v>
      </c>
      <c r="Q50" s="3">
        <f>IF(ISNUMBER(P50),SUMIF(A:A,A50,P:P),"")</f>
        <v>0.97206200002368448</v>
      </c>
      <c r="R50" s="3">
        <f t="shared" ref="R50:R64" si="38">IFERROR(P50*(1/Q50),"")</f>
        <v>5.0145464112794247E-2</v>
      </c>
      <c r="S50" s="7">
        <f t="shared" ref="S50:S64" si="39">IFERROR(1/R50,"")</f>
        <v>19.941983142296959</v>
      </c>
    </row>
    <row r="51" spans="1:19" x14ac:dyDescent="0.3">
      <c r="A51" s="1">
        <v>21</v>
      </c>
      <c r="B51" s="5">
        <v>0.69305555555555554</v>
      </c>
      <c r="C51" s="1" t="s">
        <v>20</v>
      </c>
      <c r="D51" s="1">
        <v>5</v>
      </c>
      <c r="E51" s="1">
        <v>13</v>
      </c>
      <c r="F51" s="1" t="s">
        <v>61</v>
      </c>
      <c r="G51" s="1">
        <v>31.48</v>
      </c>
      <c r="H51" s="1">
        <f>1+COUNTIFS(A:A,A51,G:G,"&gt;"&amp;G51)</f>
        <v>12</v>
      </c>
      <c r="I51" s="2">
        <f>AVERAGEIF(A:A,A51,G:G)</f>
        <v>48.057692307692307</v>
      </c>
      <c r="J51" s="2">
        <f t="shared" si="32"/>
        <v>-16.577692307692306</v>
      </c>
      <c r="K51" s="2">
        <f t="shared" si="33"/>
        <v>73.422307692307697</v>
      </c>
      <c r="L51" s="2">
        <f t="shared" si="34"/>
        <v>81.886853703857227</v>
      </c>
      <c r="M51" s="2">
        <f>SUMIF(A:A,A51,L:L)</f>
        <v>3733.4998381739251</v>
      </c>
      <c r="N51" s="3">
        <f t="shared" si="35"/>
        <v>2.1933000469583127E-2</v>
      </c>
      <c r="O51" s="6">
        <f t="shared" si="36"/>
        <v>45.593397099808968</v>
      </c>
      <c r="P51" s="3" t="str">
        <f t="shared" si="37"/>
        <v/>
      </c>
      <c r="Q51" s="3" t="str">
        <f>IF(ISNUMBER(P51),SUMIF(A:A,A51,P:P),"")</f>
        <v/>
      </c>
      <c r="R51" s="3" t="str">
        <f t="shared" si="38"/>
        <v/>
      </c>
      <c r="S51" s="7" t="str">
        <f t="shared" si="39"/>
        <v/>
      </c>
    </row>
    <row r="52" spans="1:19" x14ac:dyDescent="0.3">
      <c r="A52" s="1">
        <v>21</v>
      </c>
      <c r="B52" s="5">
        <v>0.69305555555555554</v>
      </c>
      <c r="C52" s="1" t="s">
        <v>20</v>
      </c>
      <c r="D52" s="1">
        <v>5</v>
      </c>
      <c r="E52" s="1">
        <v>15</v>
      </c>
      <c r="F52" s="1" t="s">
        <v>63</v>
      </c>
      <c r="G52" s="1">
        <v>9.89</v>
      </c>
      <c r="H52" s="1">
        <f>1+COUNTIFS(A:A,A52,G:G,"&gt;"&amp;G52)</f>
        <v>13</v>
      </c>
      <c r="I52" s="2">
        <f>AVERAGEIF(A:A,A52,G:G)</f>
        <v>48.057692307692307</v>
      </c>
      <c r="J52" s="2">
        <f t="shared" si="32"/>
        <v>-38.167692307692306</v>
      </c>
      <c r="K52" s="2">
        <f t="shared" si="33"/>
        <v>51.832307692307694</v>
      </c>
      <c r="L52" s="2">
        <f t="shared" si="34"/>
        <v>22.419664686621008</v>
      </c>
      <c r="M52" s="2">
        <f>SUMIF(A:A,A52,L:L)</f>
        <v>3733.4998381739251</v>
      </c>
      <c r="N52" s="3">
        <f t="shared" si="35"/>
        <v>6.0049995067326927E-3</v>
      </c>
      <c r="O52" s="6">
        <f t="shared" si="36"/>
        <v>166.52790710121104</v>
      </c>
      <c r="P52" s="3" t="str">
        <f t="shared" si="37"/>
        <v/>
      </c>
      <c r="Q52" s="3" t="str">
        <f>IF(ISNUMBER(P52),SUMIF(A:A,A52,P:P),"")</f>
        <v/>
      </c>
      <c r="R52" s="3" t="str">
        <f t="shared" si="38"/>
        <v/>
      </c>
      <c r="S52" s="7" t="str">
        <f t="shared" si="39"/>
        <v/>
      </c>
    </row>
    <row r="53" spans="1:19" x14ac:dyDescent="0.3">
      <c r="A53" s="1"/>
      <c r="B53" s="5"/>
      <c r="C53" s="1"/>
      <c r="D53" s="1"/>
      <c r="E53" s="1"/>
      <c r="F53" s="1"/>
      <c r="G53" s="1"/>
      <c r="H53" s="1"/>
      <c r="I53" s="2"/>
      <c r="J53" s="2"/>
      <c r="K53" s="2"/>
      <c r="L53" s="2"/>
      <c r="M53" s="2"/>
      <c r="N53" s="3"/>
      <c r="O53" s="6"/>
      <c r="P53" s="3"/>
      <c r="Q53" s="3"/>
      <c r="R53" s="3"/>
      <c r="S53" s="7"/>
    </row>
    <row r="54" spans="1:19" x14ac:dyDescent="0.3">
      <c r="A54" s="1">
        <v>25</v>
      </c>
      <c r="B54" s="5">
        <v>0.71736111111111101</v>
      </c>
      <c r="C54" s="1" t="s">
        <v>20</v>
      </c>
      <c r="D54" s="1">
        <v>6</v>
      </c>
      <c r="E54" s="1">
        <v>2</v>
      </c>
      <c r="F54" s="1" t="s">
        <v>65</v>
      </c>
      <c r="G54" s="1">
        <v>68.23</v>
      </c>
      <c r="H54" s="1">
        <f>1+COUNTIFS(A:A,A54,G:G,"&gt;"&amp;G54)</f>
        <v>1</v>
      </c>
      <c r="I54" s="2">
        <f>AVERAGEIF(A:A,A54,G:G)</f>
        <v>50.779090909090911</v>
      </c>
      <c r="J54" s="2">
        <f t="shared" si="32"/>
        <v>17.450909090909093</v>
      </c>
      <c r="K54" s="2">
        <f t="shared" si="33"/>
        <v>107.45090909090909</v>
      </c>
      <c r="L54" s="2">
        <f t="shared" si="34"/>
        <v>630.84143884371099</v>
      </c>
      <c r="M54" s="2">
        <f>SUMIF(A:A,A54,L:L)</f>
        <v>3020.2179618642899</v>
      </c>
      <c r="N54" s="3">
        <f t="shared" si="35"/>
        <v>0.20887281872011365</v>
      </c>
      <c r="O54" s="6">
        <f t="shared" si="36"/>
        <v>4.7876023607455815</v>
      </c>
      <c r="P54" s="3">
        <f t="shared" si="37"/>
        <v>0.20887281872011365</v>
      </c>
      <c r="Q54" s="3">
        <f>IF(ISNUMBER(P54),SUMIF(A:A,A54,P:P),"")</f>
        <v>0.95758755242702098</v>
      </c>
      <c r="R54" s="3">
        <f t="shared" si="38"/>
        <v>0.2181239910551491</v>
      </c>
      <c r="S54" s="7">
        <f t="shared" si="39"/>
        <v>4.5845484266201888</v>
      </c>
    </row>
    <row r="55" spans="1:19" x14ac:dyDescent="0.3">
      <c r="A55" s="1">
        <v>25</v>
      </c>
      <c r="B55" s="5">
        <v>0.71736111111111101</v>
      </c>
      <c r="C55" s="1" t="s">
        <v>20</v>
      </c>
      <c r="D55" s="1">
        <v>6</v>
      </c>
      <c r="E55" s="1">
        <v>6</v>
      </c>
      <c r="F55" s="1" t="s">
        <v>69</v>
      </c>
      <c r="G55" s="1">
        <v>64.45</v>
      </c>
      <c r="H55" s="1">
        <f>1+COUNTIFS(A:A,A55,G:G,"&gt;"&amp;G55)</f>
        <v>2</v>
      </c>
      <c r="I55" s="2">
        <f>AVERAGEIF(A:A,A55,G:G)</f>
        <v>50.779090909090911</v>
      </c>
      <c r="J55" s="2">
        <f t="shared" si="32"/>
        <v>13.670909090909092</v>
      </c>
      <c r="K55" s="2">
        <f t="shared" si="33"/>
        <v>103.67090909090909</v>
      </c>
      <c r="L55" s="2">
        <f t="shared" si="34"/>
        <v>502.83120913023976</v>
      </c>
      <c r="M55" s="2">
        <f>SUMIF(A:A,A55,L:L)</f>
        <v>3020.2179618642899</v>
      </c>
      <c r="N55" s="3">
        <f t="shared" si="35"/>
        <v>0.16648838444092198</v>
      </c>
      <c r="O55" s="6">
        <f t="shared" si="36"/>
        <v>6.0064250329418485</v>
      </c>
      <c r="P55" s="3">
        <f t="shared" si="37"/>
        <v>0.16648838444092198</v>
      </c>
      <c r="Q55" s="3">
        <f>IF(ISNUMBER(P55),SUMIF(A:A,A55,P:P),"")</f>
        <v>0.95758755242702098</v>
      </c>
      <c r="R55" s="3">
        <f t="shared" si="38"/>
        <v>0.17386231057301707</v>
      </c>
      <c r="S55" s="7">
        <f t="shared" si="39"/>
        <v>5.7516778461311739</v>
      </c>
    </row>
    <row r="56" spans="1:19" x14ac:dyDescent="0.3">
      <c r="A56" s="1">
        <v>25</v>
      </c>
      <c r="B56" s="5">
        <v>0.71736111111111101</v>
      </c>
      <c r="C56" s="1" t="s">
        <v>20</v>
      </c>
      <c r="D56" s="1">
        <v>6</v>
      </c>
      <c r="E56" s="1">
        <v>5</v>
      </c>
      <c r="F56" s="1" t="s">
        <v>68</v>
      </c>
      <c r="G56" s="1">
        <v>58.12</v>
      </c>
      <c r="H56" s="1">
        <f>1+COUNTIFS(A:A,A56,G:G,"&gt;"&amp;G56)</f>
        <v>3</v>
      </c>
      <c r="I56" s="2">
        <f>AVERAGEIF(A:A,A56,G:G)</f>
        <v>50.779090909090911</v>
      </c>
      <c r="J56" s="2">
        <f t="shared" si="32"/>
        <v>7.3409090909090864</v>
      </c>
      <c r="K56" s="2">
        <f t="shared" si="33"/>
        <v>97.340909090909093</v>
      </c>
      <c r="L56" s="2">
        <f t="shared" si="34"/>
        <v>343.9356395214088</v>
      </c>
      <c r="M56" s="2">
        <f>SUMIF(A:A,A56,L:L)</f>
        <v>3020.2179618642899</v>
      </c>
      <c r="N56" s="3">
        <f t="shared" si="35"/>
        <v>0.11387775447474911</v>
      </c>
      <c r="O56" s="6">
        <f t="shared" si="36"/>
        <v>8.7813463183605087</v>
      </c>
      <c r="P56" s="3">
        <f t="shared" si="37"/>
        <v>0.11387775447474911</v>
      </c>
      <c r="Q56" s="3">
        <f>IF(ISNUMBER(P56),SUMIF(A:A,A56,P:P),"")</f>
        <v>0.95758755242702098</v>
      </c>
      <c r="R56" s="3">
        <f t="shared" si="38"/>
        <v>0.1189215066404363</v>
      </c>
      <c r="S56" s="7">
        <f t="shared" si="39"/>
        <v>8.4089079280128711</v>
      </c>
    </row>
    <row r="57" spans="1:19" x14ac:dyDescent="0.3">
      <c r="A57" s="1">
        <v>25</v>
      </c>
      <c r="B57" s="5">
        <v>0.71736111111111101</v>
      </c>
      <c r="C57" s="1" t="s">
        <v>20</v>
      </c>
      <c r="D57" s="1">
        <v>6</v>
      </c>
      <c r="E57" s="1">
        <v>7</v>
      </c>
      <c r="F57" s="1" t="s">
        <v>70</v>
      </c>
      <c r="G57" s="1">
        <v>54.82</v>
      </c>
      <c r="H57" s="1">
        <f>1+COUNTIFS(A:A,A57,G:G,"&gt;"&amp;G57)</f>
        <v>4</v>
      </c>
      <c r="I57" s="2">
        <f>AVERAGEIF(A:A,A57,G:G)</f>
        <v>50.779090909090911</v>
      </c>
      <c r="J57" s="2">
        <f t="shared" si="32"/>
        <v>4.0409090909090892</v>
      </c>
      <c r="K57" s="2">
        <f t="shared" si="33"/>
        <v>94.040909090909082</v>
      </c>
      <c r="L57" s="2">
        <f t="shared" si="34"/>
        <v>282.15443008304379</v>
      </c>
      <c r="M57" s="2">
        <f>SUMIF(A:A,A57,L:L)</f>
        <v>3020.2179618642899</v>
      </c>
      <c r="N57" s="3">
        <f t="shared" si="35"/>
        <v>9.3421876714115795E-2</v>
      </c>
      <c r="O57" s="6">
        <f t="shared" si="36"/>
        <v>10.704130929205608</v>
      </c>
      <c r="P57" s="3">
        <f t="shared" si="37"/>
        <v>9.3421876714115795E-2</v>
      </c>
      <c r="Q57" s="3">
        <f>IF(ISNUMBER(P57),SUMIF(A:A,A57,P:P),"")</f>
        <v>0.95758755242702098</v>
      </c>
      <c r="R57" s="3">
        <f t="shared" si="38"/>
        <v>9.7559618937544196E-2</v>
      </c>
      <c r="S57" s="7">
        <f t="shared" si="39"/>
        <v>10.250142537356371</v>
      </c>
    </row>
    <row r="58" spans="1:19" x14ac:dyDescent="0.3">
      <c r="A58" s="1">
        <v>25</v>
      </c>
      <c r="B58" s="5">
        <v>0.71736111111111101</v>
      </c>
      <c r="C58" s="1" t="s">
        <v>20</v>
      </c>
      <c r="D58" s="1">
        <v>6</v>
      </c>
      <c r="E58" s="1">
        <v>1</v>
      </c>
      <c r="F58" s="1" t="s">
        <v>64</v>
      </c>
      <c r="G58" s="1">
        <v>54.34</v>
      </c>
      <c r="H58" s="1">
        <f>1+COUNTIFS(A:A,A58,G:G,"&gt;"&amp;G58)</f>
        <v>5</v>
      </c>
      <c r="I58" s="2">
        <f>AVERAGEIF(A:A,A58,G:G)</f>
        <v>50.779090909090911</v>
      </c>
      <c r="J58" s="2">
        <f t="shared" si="32"/>
        <v>3.5609090909090924</v>
      </c>
      <c r="K58" s="2">
        <f t="shared" si="33"/>
        <v>93.560909090909092</v>
      </c>
      <c r="L58" s="2">
        <f t="shared" si="34"/>
        <v>274.14428227879597</v>
      </c>
      <c r="M58" s="2">
        <f>SUMIF(A:A,A58,L:L)</f>
        <v>3020.2179618642899</v>
      </c>
      <c r="N58" s="3">
        <f t="shared" si="35"/>
        <v>9.0769701306449721E-2</v>
      </c>
      <c r="O58" s="6">
        <f t="shared" si="36"/>
        <v>11.016892042245203</v>
      </c>
      <c r="P58" s="3">
        <f t="shared" si="37"/>
        <v>9.0769701306449721E-2</v>
      </c>
      <c r="Q58" s="3">
        <f>IF(ISNUMBER(P58),SUMIF(A:A,A58,P:P),"")</f>
        <v>0.95758755242702098</v>
      </c>
      <c r="R58" s="3">
        <f t="shared" si="38"/>
        <v>9.4789976202585821E-2</v>
      </c>
      <c r="S58" s="7">
        <f t="shared" si="39"/>
        <v>10.549638686086309</v>
      </c>
    </row>
    <row r="59" spans="1:19" x14ac:dyDescent="0.3">
      <c r="A59" s="1">
        <v>25</v>
      </c>
      <c r="B59" s="5">
        <v>0.71736111111111101</v>
      </c>
      <c r="C59" s="1" t="s">
        <v>20</v>
      </c>
      <c r="D59" s="1">
        <v>6</v>
      </c>
      <c r="E59" s="1">
        <v>12</v>
      </c>
      <c r="F59" s="1" t="s">
        <v>58</v>
      </c>
      <c r="G59" s="1">
        <v>53.98</v>
      </c>
      <c r="H59" s="1">
        <f>1+COUNTIFS(A:A,A59,G:G,"&gt;"&amp;G59)</f>
        <v>6</v>
      </c>
      <c r="I59" s="2">
        <f>AVERAGEIF(A:A,A59,G:G)</f>
        <v>50.779090909090911</v>
      </c>
      <c r="J59" s="2">
        <f t="shared" si="32"/>
        <v>3.2009090909090858</v>
      </c>
      <c r="K59" s="2">
        <f t="shared" si="33"/>
        <v>93.200909090909079</v>
      </c>
      <c r="L59" s="2">
        <f t="shared" si="34"/>
        <v>268.28626017838656</v>
      </c>
      <c r="M59" s="2">
        <f>SUMIF(A:A,A59,L:L)</f>
        <v>3020.2179618642899</v>
      </c>
      <c r="N59" s="3">
        <f t="shared" si="35"/>
        <v>8.8830098875639266E-2</v>
      </c>
      <c r="O59" s="6">
        <f t="shared" si="36"/>
        <v>11.257445535437084</v>
      </c>
      <c r="P59" s="3">
        <f t="shared" si="37"/>
        <v>8.8830098875639266E-2</v>
      </c>
      <c r="Q59" s="3">
        <f>IF(ISNUMBER(P59),SUMIF(A:A,A59,P:P),"")</f>
        <v>0.95758755242702098</v>
      </c>
      <c r="R59" s="3">
        <f t="shared" si="38"/>
        <v>9.2764466967535195E-2</v>
      </c>
      <c r="S59" s="7">
        <f t="shared" si="39"/>
        <v>10.779989716859692</v>
      </c>
    </row>
    <row r="60" spans="1:19" x14ac:dyDescent="0.3">
      <c r="A60" s="1">
        <v>25</v>
      </c>
      <c r="B60" s="5">
        <v>0.71736111111111101</v>
      </c>
      <c r="C60" s="1" t="s">
        <v>20</v>
      </c>
      <c r="D60" s="1">
        <v>6</v>
      </c>
      <c r="E60" s="1">
        <v>10</v>
      </c>
      <c r="F60" s="1" t="s">
        <v>71</v>
      </c>
      <c r="G60" s="1">
        <v>53.21</v>
      </c>
      <c r="H60" s="1">
        <f>1+COUNTIFS(A:A,A60,G:G,"&gt;"&amp;G60)</f>
        <v>7</v>
      </c>
      <c r="I60" s="2">
        <f>AVERAGEIF(A:A,A60,G:G)</f>
        <v>50.779090909090911</v>
      </c>
      <c r="J60" s="2">
        <f t="shared" si="32"/>
        <v>2.4309090909090898</v>
      </c>
      <c r="K60" s="2">
        <f t="shared" si="33"/>
        <v>92.430909090909097</v>
      </c>
      <c r="L60" s="2">
        <f t="shared" si="34"/>
        <v>256.17339654645639</v>
      </c>
      <c r="M60" s="2">
        <f>SUMIF(A:A,A60,L:L)</f>
        <v>3020.2179618642899</v>
      </c>
      <c r="N60" s="3">
        <f t="shared" si="35"/>
        <v>8.481950633401579E-2</v>
      </c>
      <c r="O60" s="6">
        <f t="shared" si="36"/>
        <v>11.789740865291533</v>
      </c>
      <c r="P60" s="3">
        <f t="shared" si="37"/>
        <v>8.481950633401579E-2</v>
      </c>
      <c r="Q60" s="3">
        <f>IF(ISNUMBER(P60),SUMIF(A:A,A60,P:P),"")</f>
        <v>0.95758755242702098</v>
      </c>
      <c r="R60" s="3">
        <f t="shared" si="38"/>
        <v>8.8576241534300854E-2</v>
      </c>
      <c r="S60" s="7">
        <f t="shared" si="39"/>
        <v>11.289709098943348</v>
      </c>
    </row>
    <row r="61" spans="1:19" x14ac:dyDescent="0.3">
      <c r="A61" s="1">
        <v>25</v>
      </c>
      <c r="B61" s="5">
        <v>0.71736111111111101</v>
      </c>
      <c r="C61" s="1" t="s">
        <v>20</v>
      </c>
      <c r="D61" s="1">
        <v>6</v>
      </c>
      <c r="E61" s="1">
        <v>3</v>
      </c>
      <c r="F61" s="1" t="s">
        <v>66</v>
      </c>
      <c r="G61" s="1">
        <v>47.27</v>
      </c>
      <c r="H61" s="1">
        <f>1+COUNTIFS(A:A,A61,G:G,"&gt;"&amp;G61)</f>
        <v>8</v>
      </c>
      <c r="I61" s="2">
        <f>AVERAGEIF(A:A,A61,G:G)</f>
        <v>50.779090909090911</v>
      </c>
      <c r="J61" s="2">
        <f t="shared" si="32"/>
        <v>-3.5090909090909079</v>
      </c>
      <c r="K61" s="2">
        <f t="shared" si="33"/>
        <v>86.490909090909099</v>
      </c>
      <c r="L61" s="2">
        <f t="shared" si="34"/>
        <v>179.37068768681746</v>
      </c>
      <c r="M61" s="2">
        <f>SUMIF(A:A,A61,L:L)</f>
        <v>3020.2179618642899</v>
      </c>
      <c r="N61" s="3">
        <f t="shared" si="35"/>
        <v>5.938998110457476E-2</v>
      </c>
      <c r="O61" s="6">
        <f t="shared" si="36"/>
        <v>16.837856847254844</v>
      </c>
      <c r="P61" s="3">
        <f t="shared" si="37"/>
        <v>5.938998110457476E-2</v>
      </c>
      <c r="Q61" s="3">
        <f>IF(ISNUMBER(P61),SUMIF(A:A,A61,P:P),"")</f>
        <v>0.95758755242702098</v>
      </c>
      <c r="R61" s="3">
        <f t="shared" si="38"/>
        <v>6.2020418868279879E-2</v>
      </c>
      <c r="S61" s="7">
        <f t="shared" si="39"/>
        <v>16.123722126479322</v>
      </c>
    </row>
    <row r="62" spans="1:19" x14ac:dyDescent="0.3">
      <c r="A62" s="1">
        <v>25</v>
      </c>
      <c r="B62" s="5">
        <v>0.71736111111111101</v>
      </c>
      <c r="C62" s="1" t="s">
        <v>20</v>
      </c>
      <c r="D62" s="1">
        <v>6</v>
      </c>
      <c r="E62" s="1">
        <v>11</v>
      </c>
      <c r="F62" s="1" t="s">
        <v>72</v>
      </c>
      <c r="G62" s="1">
        <v>44.77</v>
      </c>
      <c r="H62" s="1">
        <f>1+COUNTIFS(A:A,A62,G:G,"&gt;"&amp;G62)</f>
        <v>9</v>
      </c>
      <c r="I62" s="2">
        <f>AVERAGEIF(A:A,A62,G:G)</f>
        <v>50.779090909090911</v>
      </c>
      <c r="J62" s="2">
        <f t="shared" si="32"/>
        <v>-6.0090909090909079</v>
      </c>
      <c r="K62" s="2">
        <f t="shared" si="33"/>
        <v>83.990909090909099</v>
      </c>
      <c r="L62" s="2">
        <f t="shared" si="34"/>
        <v>154.38578162889164</v>
      </c>
      <c r="M62" s="2">
        <f>SUMIF(A:A,A62,L:L)</f>
        <v>3020.2179618642899</v>
      </c>
      <c r="N62" s="3">
        <f t="shared" si="35"/>
        <v>5.1117430456440939E-2</v>
      </c>
      <c r="O62" s="6">
        <f t="shared" si="36"/>
        <v>19.562798659297577</v>
      </c>
      <c r="P62" s="3">
        <f t="shared" si="37"/>
        <v>5.1117430456440939E-2</v>
      </c>
      <c r="Q62" s="3">
        <f>IF(ISNUMBER(P62),SUMIF(A:A,A62,P:P),"")</f>
        <v>0.95758755242702098</v>
      </c>
      <c r="R62" s="3">
        <f t="shared" si="38"/>
        <v>5.3381469221151626E-2</v>
      </c>
      <c r="S62" s="7">
        <f t="shared" si="39"/>
        <v>18.733092486779377</v>
      </c>
    </row>
    <row r="63" spans="1:19" x14ac:dyDescent="0.3">
      <c r="A63" s="1">
        <v>25</v>
      </c>
      <c r="B63" s="5">
        <v>0.71736111111111101</v>
      </c>
      <c r="C63" s="1" t="s">
        <v>20</v>
      </c>
      <c r="D63" s="1">
        <v>6</v>
      </c>
      <c r="E63" s="1">
        <v>4</v>
      </c>
      <c r="F63" s="1" t="s">
        <v>67</v>
      </c>
      <c r="G63" s="1">
        <v>33.43</v>
      </c>
      <c r="H63" s="1">
        <f>1+COUNTIFS(A:A,A63,G:G,"&gt;"&amp;G63)</f>
        <v>10</v>
      </c>
      <c r="I63" s="2">
        <f>AVERAGEIF(A:A,A63,G:G)</f>
        <v>50.779090909090911</v>
      </c>
      <c r="J63" s="2">
        <f t="shared" si="32"/>
        <v>-17.349090909090911</v>
      </c>
      <c r="K63" s="2">
        <f t="shared" si="33"/>
        <v>72.650909090909096</v>
      </c>
      <c r="L63" s="2">
        <f t="shared" si="34"/>
        <v>78.183180825021296</v>
      </c>
      <c r="M63" s="2">
        <f>SUMIF(A:A,A63,L:L)</f>
        <v>3020.2179618642899</v>
      </c>
      <c r="N63" s="3">
        <f t="shared" si="35"/>
        <v>2.5886602163229692E-2</v>
      </c>
      <c r="O63" s="6">
        <f t="shared" si="36"/>
        <v>38.63002157233435</v>
      </c>
      <c r="P63" s="3" t="str">
        <f t="shared" si="37"/>
        <v/>
      </c>
      <c r="Q63" s="3" t="str">
        <f>IF(ISNUMBER(P63),SUMIF(A:A,A63,P:P),"")</f>
        <v/>
      </c>
      <c r="R63" s="3" t="str">
        <f t="shared" si="38"/>
        <v/>
      </c>
      <c r="S63" s="7" t="str">
        <f t="shared" si="39"/>
        <v/>
      </c>
    </row>
    <row r="64" spans="1:19" x14ac:dyDescent="0.3">
      <c r="A64" s="1">
        <v>25</v>
      </c>
      <c r="B64" s="5">
        <v>0.71736111111111101</v>
      </c>
      <c r="C64" s="1" t="s">
        <v>20</v>
      </c>
      <c r="D64" s="1">
        <v>6</v>
      </c>
      <c r="E64" s="1">
        <v>13</v>
      </c>
      <c r="F64" s="1" t="s">
        <v>73</v>
      </c>
      <c r="G64" s="1">
        <v>25.95</v>
      </c>
      <c r="H64" s="1">
        <f>1+COUNTIFS(A:A,A64,G:G,"&gt;"&amp;G64)</f>
        <v>11</v>
      </c>
      <c r="I64" s="2">
        <f>AVERAGEIF(A:A,A64,G:G)</f>
        <v>50.779090909090911</v>
      </c>
      <c r="J64" s="2">
        <f t="shared" si="32"/>
        <v>-24.829090909090912</v>
      </c>
      <c r="K64" s="2">
        <f t="shared" si="33"/>
        <v>65.170909090909092</v>
      </c>
      <c r="L64" s="2">
        <f t="shared" si="34"/>
        <v>49.911655141517521</v>
      </c>
      <c r="M64" s="2">
        <f>SUMIF(A:A,A64,L:L)</f>
        <v>3020.2179618642899</v>
      </c>
      <c r="N64" s="3">
        <f t="shared" si="35"/>
        <v>1.6525845409749353E-2</v>
      </c>
      <c r="O64" s="6">
        <f t="shared" si="36"/>
        <v>60.511276440360149</v>
      </c>
      <c r="P64" s="3" t="str">
        <f t="shared" si="37"/>
        <v/>
      </c>
      <c r="Q64" s="3" t="str">
        <f>IF(ISNUMBER(P64),SUMIF(A:A,A64,P:P),"")</f>
        <v/>
      </c>
      <c r="R64" s="3" t="str">
        <f t="shared" si="38"/>
        <v/>
      </c>
      <c r="S64" s="7" t="str">
        <f t="shared" si="39"/>
        <v/>
      </c>
    </row>
    <row r="65" spans="1:19" x14ac:dyDescent="0.3">
      <c r="A65" s="1"/>
      <c r="B65" s="5"/>
      <c r="C65" s="1"/>
      <c r="D65" s="1"/>
      <c r="E65" s="1"/>
      <c r="F65" s="1"/>
      <c r="G65" s="1"/>
      <c r="H65" s="1"/>
      <c r="I65" s="2"/>
      <c r="J65" s="2"/>
      <c r="K65" s="2"/>
      <c r="L65" s="2"/>
      <c r="M65" s="2"/>
      <c r="N65" s="3"/>
      <c r="O65" s="6"/>
      <c r="P65" s="3"/>
      <c r="Q65" s="3"/>
      <c r="R65" s="3"/>
      <c r="S65" s="7"/>
    </row>
    <row r="66" spans="1:19" x14ac:dyDescent="0.3">
      <c r="A66" s="1">
        <v>29</v>
      </c>
      <c r="B66" s="5">
        <v>0.7416666666666667</v>
      </c>
      <c r="C66" s="1" t="s">
        <v>20</v>
      </c>
      <c r="D66" s="1">
        <v>7</v>
      </c>
      <c r="E66" s="1">
        <v>2</v>
      </c>
      <c r="F66" s="1" t="s">
        <v>75</v>
      </c>
      <c r="G66" s="1">
        <v>68.84</v>
      </c>
      <c r="H66" s="1">
        <f>1+COUNTIFS(A:A,A66,G:G,"&gt;"&amp;G66)</f>
        <v>1</v>
      </c>
      <c r="I66" s="2">
        <f>AVERAGEIF(A:A,A66,G:G)</f>
        <v>50.191875000000003</v>
      </c>
      <c r="J66" s="2">
        <f t="shared" ref="J66:J90" si="40">G66-I66</f>
        <v>18.648125</v>
      </c>
      <c r="K66" s="2">
        <f t="shared" ref="K66:K90" si="41">90+J66</f>
        <v>108.64812499999999</v>
      </c>
      <c r="L66" s="2">
        <f t="shared" ref="L66:L90" si="42">EXP(0.06*K66)</f>
        <v>677.82388665346343</v>
      </c>
      <c r="M66" s="2">
        <f>SUMIF(A:A,A66,L:L)</f>
        <v>3898.4347167981905</v>
      </c>
      <c r="N66" s="3">
        <f t="shared" ref="N66:N90" si="43">L66/M66</f>
        <v>0.17387078042701318</v>
      </c>
      <c r="O66" s="6">
        <f t="shared" ref="O66:O90" si="44">1/N66</f>
        <v>5.7513976617812226</v>
      </c>
      <c r="P66" s="3">
        <f t="shared" ref="P66:P90" si="45">IF(O66&gt;21,"",N66)</f>
        <v>0.17387078042701318</v>
      </c>
      <c r="Q66" s="3">
        <f>IF(ISNUMBER(P66),SUMIF(A:A,A66,P:P),"")</f>
        <v>0.76601924173172775</v>
      </c>
      <c r="R66" s="3">
        <f t="shared" ref="R66:R90" si="46">IFERROR(P66*(1/Q66),"")</f>
        <v>0.2269796513648224</v>
      </c>
      <c r="S66" s="7">
        <f t="shared" ref="S66:S90" si="47">IFERROR(1/R66,"")</f>
        <v>4.4056812757752839</v>
      </c>
    </row>
    <row r="67" spans="1:19" x14ac:dyDescent="0.3">
      <c r="A67" s="1">
        <v>29</v>
      </c>
      <c r="B67" s="5">
        <v>0.7416666666666667</v>
      </c>
      <c r="C67" s="1" t="s">
        <v>20</v>
      </c>
      <c r="D67" s="1">
        <v>7</v>
      </c>
      <c r="E67" s="1">
        <v>9</v>
      </c>
      <c r="F67" s="1" t="s">
        <v>81</v>
      </c>
      <c r="G67" s="1">
        <v>55.7</v>
      </c>
      <c r="H67" s="1">
        <f>1+COUNTIFS(A:A,A67,G:G,"&gt;"&amp;G67)</f>
        <v>2</v>
      </c>
      <c r="I67" s="2">
        <f>AVERAGEIF(A:A,A67,G:G)</f>
        <v>50.191875000000003</v>
      </c>
      <c r="J67" s="2">
        <f t="shared" si="40"/>
        <v>5.5081249999999997</v>
      </c>
      <c r="K67" s="2">
        <f t="shared" si="41"/>
        <v>95.508125000000007</v>
      </c>
      <c r="L67" s="2">
        <f t="shared" si="42"/>
        <v>308.11943999710326</v>
      </c>
      <c r="M67" s="2">
        <f>SUMIF(A:A,A67,L:L)</f>
        <v>3898.4347167981905</v>
      </c>
      <c r="N67" s="3">
        <f t="shared" si="43"/>
        <v>7.9036706365616341E-2</v>
      </c>
      <c r="O67" s="6">
        <f t="shared" si="44"/>
        <v>12.652349091751045</v>
      </c>
      <c r="P67" s="3">
        <f t="shared" si="45"/>
        <v>7.9036706365616341E-2</v>
      </c>
      <c r="Q67" s="3">
        <f>IF(ISNUMBER(P67),SUMIF(A:A,A67,P:P),"")</f>
        <v>0.76601924173172775</v>
      </c>
      <c r="R67" s="3">
        <f t="shared" si="46"/>
        <v>0.10317848698805436</v>
      </c>
      <c r="S67" s="7">
        <f t="shared" si="47"/>
        <v>9.6919428573882502</v>
      </c>
    </row>
    <row r="68" spans="1:19" x14ac:dyDescent="0.3">
      <c r="A68" s="1">
        <v>29</v>
      </c>
      <c r="B68" s="5">
        <v>0.7416666666666667</v>
      </c>
      <c r="C68" s="1" t="s">
        <v>20</v>
      </c>
      <c r="D68" s="1">
        <v>7</v>
      </c>
      <c r="E68" s="1">
        <v>18</v>
      </c>
      <c r="F68" s="1" t="s">
        <v>87</v>
      </c>
      <c r="G68" s="1">
        <v>55.47</v>
      </c>
      <c r="H68" s="1">
        <f>1+COUNTIFS(A:A,A68,G:G,"&gt;"&amp;G68)</f>
        <v>3</v>
      </c>
      <c r="I68" s="2">
        <f>AVERAGEIF(A:A,A68,G:G)</f>
        <v>50.191875000000003</v>
      </c>
      <c r="J68" s="2">
        <f t="shared" si="40"/>
        <v>5.2781249999999957</v>
      </c>
      <c r="K68" s="2">
        <f t="shared" si="41"/>
        <v>95.278124999999989</v>
      </c>
      <c r="L68" s="2">
        <f t="shared" si="42"/>
        <v>303.89659636253703</v>
      </c>
      <c r="M68" s="2">
        <f>SUMIF(A:A,A68,L:L)</f>
        <v>3898.4347167981905</v>
      </c>
      <c r="N68" s="3">
        <f t="shared" si="43"/>
        <v>7.7953491193031771E-2</v>
      </c>
      <c r="O68" s="6">
        <f t="shared" si="44"/>
        <v>12.828161826950858</v>
      </c>
      <c r="P68" s="3">
        <f t="shared" si="45"/>
        <v>7.7953491193031771E-2</v>
      </c>
      <c r="Q68" s="3">
        <f>IF(ISNUMBER(P68),SUMIF(A:A,A68,P:P),"")</f>
        <v>0.76601924173172775</v>
      </c>
      <c r="R68" s="3">
        <f t="shared" si="46"/>
        <v>0.10176440348522256</v>
      </c>
      <c r="S68" s="7">
        <f t="shared" si="47"/>
        <v>9.8266187954927897</v>
      </c>
    </row>
    <row r="69" spans="1:19" x14ac:dyDescent="0.3">
      <c r="A69" s="1">
        <v>29</v>
      </c>
      <c r="B69" s="5">
        <v>0.7416666666666667</v>
      </c>
      <c r="C69" s="1" t="s">
        <v>20</v>
      </c>
      <c r="D69" s="1">
        <v>7</v>
      </c>
      <c r="E69" s="1">
        <v>7</v>
      </c>
      <c r="F69" s="1" t="s">
        <v>79</v>
      </c>
      <c r="G69" s="1">
        <v>54.8</v>
      </c>
      <c r="H69" s="1">
        <f>1+COUNTIFS(A:A,A69,G:G,"&gt;"&amp;G69)</f>
        <v>4</v>
      </c>
      <c r="I69" s="2">
        <f>AVERAGEIF(A:A,A69,G:G)</f>
        <v>50.191875000000003</v>
      </c>
      <c r="J69" s="2">
        <f t="shared" si="40"/>
        <v>4.608124999999994</v>
      </c>
      <c r="K69" s="2">
        <f t="shared" si="41"/>
        <v>94.608125000000001</v>
      </c>
      <c r="L69" s="2">
        <f t="shared" si="42"/>
        <v>291.92225009060968</v>
      </c>
      <c r="M69" s="2">
        <f>SUMIF(A:A,A69,L:L)</f>
        <v>3898.4347167981905</v>
      </c>
      <c r="N69" s="3">
        <f t="shared" si="43"/>
        <v>7.4881913202939895E-2</v>
      </c>
      <c r="O69" s="6">
        <f t="shared" si="44"/>
        <v>13.354359647434055</v>
      </c>
      <c r="P69" s="3">
        <f t="shared" si="45"/>
        <v>7.4881913202939895E-2</v>
      </c>
      <c r="Q69" s="3">
        <f>IF(ISNUMBER(P69),SUMIF(A:A,A69,P:P),"")</f>
        <v>0.76601924173172775</v>
      </c>
      <c r="R69" s="3">
        <f t="shared" si="46"/>
        <v>9.7754611272760625E-2</v>
      </c>
      <c r="S69" s="7">
        <f t="shared" si="47"/>
        <v>10.229696450940217</v>
      </c>
    </row>
    <row r="70" spans="1:19" x14ac:dyDescent="0.3">
      <c r="A70" s="1">
        <v>29</v>
      </c>
      <c r="B70" s="5">
        <v>0.7416666666666667</v>
      </c>
      <c r="C70" s="1" t="s">
        <v>20</v>
      </c>
      <c r="D70" s="1">
        <v>7</v>
      </c>
      <c r="E70" s="1">
        <v>10</v>
      </c>
      <c r="F70" s="1" t="s">
        <v>82</v>
      </c>
      <c r="G70" s="1">
        <v>53.18</v>
      </c>
      <c r="H70" s="1">
        <f>1+COUNTIFS(A:A,A70,G:G,"&gt;"&amp;G70)</f>
        <v>5</v>
      </c>
      <c r="I70" s="2">
        <f>AVERAGEIF(A:A,A70,G:G)</f>
        <v>50.191875000000003</v>
      </c>
      <c r="J70" s="2">
        <f t="shared" si="40"/>
        <v>2.9881249999999966</v>
      </c>
      <c r="K70" s="2">
        <f t="shared" si="41"/>
        <v>92.988124999999997</v>
      </c>
      <c r="L70" s="2">
        <f t="shared" si="42"/>
        <v>264.88280953375596</v>
      </c>
      <c r="M70" s="2">
        <f>SUMIF(A:A,A70,L:L)</f>
        <v>3898.4347167981905</v>
      </c>
      <c r="N70" s="3">
        <f t="shared" si="43"/>
        <v>6.7945939531162888E-2</v>
      </c>
      <c r="O70" s="6">
        <f t="shared" si="44"/>
        <v>14.71758293284557</v>
      </c>
      <c r="P70" s="3">
        <f t="shared" si="45"/>
        <v>6.7945939531162888E-2</v>
      </c>
      <c r="Q70" s="3">
        <f>IF(ISNUMBER(P70),SUMIF(A:A,A70,P:P),"")</f>
        <v>0.76601924173172775</v>
      </c>
      <c r="R70" s="3">
        <f t="shared" si="46"/>
        <v>8.8700042805137075E-2</v>
      </c>
      <c r="S70" s="7">
        <f t="shared" si="47"/>
        <v>11.273951718342179</v>
      </c>
    </row>
    <row r="71" spans="1:19" x14ac:dyDescent="0.3">
      <c r="A71" s="1">
        <v>29</v>
      </c>
      <c r="B71" s="5">
        <v>0.7416666666666667</v>
      </c>
      <c r="C71" s="1" t="s">
        <v>20</v>
      </c>
      <c r="D71" s="1">
        <v>7</v>
      </c>
      <c r="E71" s="1">
        <v>8</v>
      </c>
      <c r="F71" s="1" t="s">
        <v>80</v>
      </c>
      <c r="G71" s="1">
        <v>52.93</v>
      </c>
      <c r="H71" s="1">
        <f>1+COUNTIFS(A:A,A71,G:G,"&gt;"&amp;G71)</f>
        <v>6</v>
      </c>
      <c r="I71" s="2">
        <f>AVERAGEIF(A:A,A71,G:G)</f>
        <v>50.191875000000003</v>
      </c>
      <c r="J71" s="2">
        <f t="shared" si="40"/>
        <v>2.7381249999999966</v>
      </c>
      <c r="K71" s="2">
        <f t="shared" si="41"/>
        <v>92.738124999999997</v>
      </c>
      <c r="L71" s="2">
        <f t="shared" si="42"/>
        <v>260.93921826730707</v>
      </c>
      <c r="M71" s="2">
        <f>SUMIF(A:A,A71,L:L)</f>
        <v>3898.4347167981905</v>
      </c>
      <c r="N71" s="3">
        <f t="shared" si="43"/>
        <v>6.6934356279696308E-2</v>
      </c>
      <c r="O71" s="6">
        <f t="shared" si="44"/>
        <v>14.940010714696861</v>
      </c>
      <c r="P71" s="3">
        <f t="shared" si="45"/>
        <v>6.6934356279696308E-2</v>
      </c>
      <c r="Q71" s="3">
        <f>IF(ISNUMBER(P71),SUMIF(A:A,A71,P:P),"")</f>
        <v>0.76601924173172775</v>
      </c>
      <c r="R71" s="3">
        <f t="shared" si="46"/>
        <v>8.7379471210643295E-2</v>
      </c>
      <c r="S71" s="7">
        <f t="shared" si="47"/>
        <v>11.444335679135976</v>
      </c>
    </row>
    <row r="72" spans="1:19" x14ac:dyDescent="0.3">
      <c r="A72" s="1">
        <v>29</v>
      </c>
      <c r="B72" s="5">
        <v>0.7416666666666667</v>
      </c>
      <c r="C72" s="1" t="s">
        <v>20</v>
      </c>
      <c r="D72" s="1">
        <v>7</v>
      </c>
      <c r="E72" s="1">
        <v>11</v>
      </c>
      <c r="F72" s="1" t="s">
        <v>83</v>
      </c>
      <c r="G72" s="1">
        <v>51.62</v>
      </c>
      <c r="H72" s="1">
        <f>1+COUNTIFS(A:A,A72,G:G,"&gt;"&amp;G72)</f>
        <v>7</v>
      </c>
      <c r="I72" s="2">
        <f>AVERAGEIF(A:A,A72,G:G)</f>
        <v>50.191875000000003</v>
      </c>
      <c r="J72" s="2">
        <f t="shared" si="40"/>
        <v>1.4281249999999943</v>
      </c>
      <c r="K72" s="2">
        <f t="shared" si="41"/>
        <v>91.428124999999994</v>
      </c>
      <c r="L72" s="2">
        <f t="shared" si="42"/>
        <v>241.21472212672788</v>
      </c>
      <c r="M72" s="2">
        <f>SUMIF(A:A,A72,L:L)</f>
        <v>3898.4347167981905</v>
      </c>
      <c r="N72" s="3">
        <f t="shared" si="43"/>
        <v>6.1874762475140045E-2</v>
      </c>
      <c r="O72" s="6">
        <f t="shared" si="44"/>
        <v>16.161678202833968</v>
      </c>
      <c r="P72" s="3">
        <f t="shared" si="45"/>
        <v>6.1874762475140045E-2</v>
      </c>
      <c r="Q72" s="3">
        <f>IF(ISNUMBER(P72),SUMIF(A:A,A72,P:P),"")</f>
        <v>0.76601924173172775</v>
      </c>
      <c r="R72" s="3">
        <f t="shared" si="46"/>
        <v>8.0774423283755559E-2</v>
      </c>
      <c r="S72" s="7">
        <f t="shared" si="47"/>
        <v>12.380156482047068</v>
      </c>
    </row>
    <row r="73" spans="1:19" x14ac:dyDescent="0.3">
      <c r="A73" s="1">
        <v>29</v>
      </c>
      <c r="B73" s="5">
        <v>0.7416666666666667</v>
      </c>
      <c r="C73" s="1" t="s">
        <v>20</v>
      </c>
      <c r="D73" s="1">
        <v>7</v>
      </c>
      <c r="E73" s="1">
        <v>12</v>
      </c>
      <c r="F73" s="1" t="s">
        <v>84</v>
      </c>
      <c r="G73" s="1">
        <v>50.61</v>
      </c>
      <c r="H73" s="1">
        <f>1+COUNTIFS(A:A,A73,G:G,"&gt;"&amp;G73)</f>
        <v>8</v>
      </c>
      <c r="I73" s="2">
        <f>AVERAGEIF(A:A,A73,G:G)</f>
        <v>50.191875000000003</v>
      </c>
      <c r="J73" s="2">
        <f t="shared" si="40"/>
        <v>0.41812499999999631</v>
      </c>
      <c r="K73" s="2">
        <f t="shared" si="41"/>
        <v>90.418125000000003</v>
      </c>
      <c r="L73" s="2">
        <f t="shared" si="42"/>
        <v>227.03121067713369</v>
      </c>
      <c r="M73" s="2">
        <f>SUMIF(A:A,A73,L:L)</f>
        <v>3898.4347167981905</v>
      </c>
      <c r="N73" s="3">
        <f t="shared" si="43"/>
        <v>5.8236504435707437E-2</v>
      </c>
      <c r="O73" s="6">
        <f t="shared" si="44"/>
        <v>17.171360295224979</v>
      </c>
      <c r="P73" s="3">
        <f t="shared" si="45"/>
        <v>5.8236504435707437E-2</v>
      </c>
      <c r="Q73" s="3">
        <f>IF(ISNUMBER(P73),SUMIF(A:A,A73,P:P),"")</f>
        <v>0.76601924173172775</v>
      </c>
      <c r="R73" s="3">
        <f t="shared" si="46"/>
        <v>7.602485846707073E-2</v>
      </c>
      <c r="S73" s="7">
        <f t="shared" si="47"/>
        <v>13.153592392850532</v>
      </c>
    </row>
    <row r="74" spans="1:19" x14ac:dyDescent="0.3">
      <c r="A74" s="1">
        <v>29</v>
      </c>
      <c r="B74" s="5">
        <v>0.7416666666666667</v>
      </c>
      <c r="C74" s="1" t="s">
        <v>20</v>
      </c>
      <c r="D74" s="1">
        <v>7</v>
      </c>
      <c r="E74" s="1">
        <v>6</v>
      </c>
      <c r="F74" s="1" t="s">
        <v>78</v>
      </c>
      <c r="G74" s="1">
        <v>50.19</v>
      </c>
      <c r="H74" s="1">
        <f>1+COUNTIFS(A:A,A74,G:G,"&gt;"&amp;G74)</f>
        <v>9</v>
      </c>
      <c r="I74" s="2">
        <f>AVERAGEIF(A:A,A74,G:G)</f>
        <v>50.191875000000003</v>
      </c>
      <c r="J74" s="2">
        <f t="shared" si="40"/>
        <v>-1.8750000000054001E-3</v>
      </c>
      <c r="K74" s="2">
        <f t="shared" si="41"/>
        <v>89.998124999999987</v>
      </c>
      <c r="L74" s="2">
        <f t="shared" si="42"/>
        <v>221.38150938339891</v>
      </c>
      <c r="M74" s="2">
        <f>SUMIF(A:A,A74,L:L)</f>
        <v>3898.4347167981905</v>
      </c>
      <c r="N74" s="3">
        <f t="shared" si="43"/>
        <v>5.6787281425920856E-2</v>
      </c>
      <c r="O74" s="6">
        <f t="shared" si="44"/>
        <v>17.609576913881718</v>
      </c>
      <c r="P74" s="3">
        <f t="shared" si="45"/>
        <v>5.6787281425920856E-2</v>
      </c>
      <c r="Q74" s="3">
        <f>IF(ISNUMBER(P74),SUMIF(A:A,A74,P:P),"")</f>
        <v>0.76601924173172775</v>
      </c>
      <c r="R74" s="3">
        <f t="shared" si="46"/>
        <v>7.4132969946737542E-2</v>
      </c>
      <c r="S74" s="7">
        <f t="shared" si="47"/>
        <v>13.489274754788212</v>
      </c>
    </row>
    <row r="75" spans="1:19" x14ac:dyDescent="0.3">
      <c r="A75" s="1">
        <v>29</v>
      </c>
      <c r="B75" s="5">
        <v>0.7416666666666667</v>
      </c>
      <c r="C75" s="1" t="s">
        <v>20</v>
      </c>
      <c r="D75" s="1">
        <v>7</v>
      </c>
      <c r="E75" s="1">
        <v>3</v>
      </c>
      <c r="F75" s="1" t="s">
        <v>76</v>
      </c>
      <c r="G75" s="1">
        <v>47.56</v>
      </c>
      <c r="H75" s="1">
        <f>1+COUNTIFS(A:A,A75,G:G,"&gt;"&amp;G75)</f>
        <v>10</v>
      </c>
      <c r="I75" s="2">
        <f>AVERAGEIF(A:A,A75,G:G)</f>
        <v>50.191875000000003</v>
      </c>
      <c r="J75" s="2">
        <f t="shared" si="40"/>
        <v>-2.6318750000000009</v>
      </c>
      <c r="K75" s="2">
        <f t="shared" si="41"/>
        <v>87.368124999999992</v>
      </c>
      <c r="L75" s="2">
        <f t="shared" si="42"/>
        <v>189.06436261035543</v>
      </c>
      <c r="M75" s="2">
        <f>SUMIF(A:A,A75,L:L)</f>
        <v>3898.4347167981905</v>
      </c>
      <c r="N75" s="3">
        <f t="shared" si="43"/>
        <v>4.8497506395498963E-2</v>
      </c>
      <c r="O75" s="6">
        <f t="shared" si="44"/>
        <v>20.619616848853276</v>
      </c>
      <c r="P75" s="3">
        <f t="shared" si="45"/>
        <v>4.8497506395498963E-2</v>
      </c>
      <c r="Q75" s="3">
        <f>IF(ISNUMBER(P75),SUMIF(A:A,A75,P:P),"")</f>
        <v>0.76601924173172775</v>
      </c>
      <c r="R75" s="3">
        <f t="shared" si="46"/>
        <v>6.33110811757958E-2</v>
      </c>
      <c r="S75" s="7">
        <f t="shared" si="47"/>
        <v>15.795023263357345</v>
      </c>
    </row>
    <row r="76" spans="1:19" x14ac:dyDescent="0.3">
      <c r="A76" s="1">
        <v>29</v>
      </c>
      <c r="B76" s="5">
        <v>0.7416666666666667</v>
      </c>
      <c r="C76" s="1" t="s">
        <v>20</v>
      </c>
      <c r="D76" s="1">
        <v>7</v>
      </c>
      <c r="E76" s="1">
        <v>16</v>
      </c>
      <c r="F76" s="1" t="s">
        <v>86</v>
      </c>
      <c r="G76" s="1">
        <v>47.15</v>
      </c>
      <c r="H76" s="1">
        <f>1+COUNTIFS(A:A,A76,G:G,"&gt;"&amp;G76)</f>
        <v>11</v>
      </c>
      <c r="I76" s="2">
        <f>AVERAGEIF(A:A,A76,G:G)</f>
        <v>50.191875000000003</v>
      </c>
      <c r="J76" s="2">
        <f t="shared" si="40"/>
        <v>-3.0418750000000045</v>
      </c>
      <c r="K76" s="2">
        <f t="shared" si="41"/>
        <v>86.958124999999995</v>
      </c>
      <c r="L76" s="2">
        <f t="shared" si="42"/>
        <v>184.47012015761956</v>
      </c>
      <c r="M76" s="2">
        <f>SUMIF(A:A,A76,L:L)</f>
        <v>3898.4347167981905</v>
      </c>
      <c r="N76" s="3">
        <f t="shared" si="43"/>
        <v>4.7319022520178576E-2</v>
      </c>
      <c r="O76" s="6">
        <f t="shared" si="44"/>
        <v>21.133149983678617</v>
      </c>
      <c r="P76" s="3" t="str">
        <f t="shared" si="45"/>
        <v/>
      </c>
      <c r="Q76" s="3" t="str">
        <f>IF(ISNUMBER(P76),SUMIF(A:A,A76,P:P),"")</f>
        <v/>
      </c>
      <c r="R76" s="3" t="str">
        <f t="shared" si="46"/>
        <v/>
      </c>
      <c r="S76" s="7" t="str">
        <f t="shared" si="47"/>
        <v/>
      </c>
    </row>
    <row r="77" spans="1:19" x14ac:dyDescent="0.3">
      <c r="A77" s="1">
        <v>29</v>
      </c>
      <c r="B77" s="5">
        <v>0.7416666666666667</v>
      </c>
      <c r="C77" s="1" t="s">
        <v>20</v>
      </c>
      <c r="D77" s="1">
        <v>7</v>
      </c>
      <c r="E77" s="1">
        <v>20</v>
      </c>
      <c r="F77" s="1" t="s">
        <v>89</v>
      </c>
      <c r="G77" s="1">
        <v>46.33</v>
      </c>
      <c r="H77" s="1">
        <f>1+COUNTIFS(A:A,A77,G:G,"&gt;"&amp;G77)</f>
        <v>12</v>
      </c>
      <c r="I77" s="2">
        <f>AVERAGEIF(A:A,A77,G:G)</f>
        <v>50.191875000000003</v>
      </c>
      <c r="J77" s="2">
        <f t="shared" si="40"/>
        <v>-3.8618750000000048</v>
      </c>
      <c r="K77" s="2">
        <f t="shared" si="41"/>
        <v>86.138125000000002</v>
      </c>
      <c r="L77" s="2">
        <f t="shared" si="42"/>
        <v>175.61384112656484</v>
      </c>
      <c r="M77" s="2">
        <f>SUMIF(A:A,A77,L:L)</f>
        <v>3898.4347167981905</v>
      </c>
      <c r="N77" s="3">
        <f t="shared" si="43"/>
        <v>4.5047269964494263E-2</v>
      </c>
      <c r="O77" s="6">
        <f t="shared" si="44"/>
        <v>22.198903524857077</v>
      </c>
      <c r="P77" s="3" t="str">
        <f t="shared" si="45"/>
        <v/>
      </c>
      <c r="Q77" s="3" t="str">
        <f>IF(ISNUMBER(P77),SUMIF(A:A,A77,P:P),"")</f>
        <v/>
      </c>
      <c r="R77" s="3" t="str">
        <f t="shared" si="46"/>
        <v/>
      </c>
      <c r="S77" s="7" t="str">
        <f t="shared" si="47"/>
        <v/>
      </c>
    </row>
    <row r="78" spans="1:19" x14ac:dyDescent="0.3">
      <c r="A78" s="1">
        <v>29</v>
      </c>
      <c r="B78" s="5">
        <v>0.7416666666666667</v>
      </c>
      <c r="C78" s="1" t="s">
        <v>20</v>
      </c>
      <c r="D78" s="1">
        <v>7</v>
      </c>
      <c r="E78" s="1">
        <v>19</v>
      </c>
      <c r="F78" s="1" t="s">
        <v>88</v>
      </c>
      <c r="G78" s="1">
        <v>44.89</v>
      </c>
      <c r="H78" s="1">
        <f>1+COUNTIFS(A:A,A78,G:G,"&gt;"&amp;G78)</f>
        <v>13</v>
      </c>
      <c r="I78" s="2">
        <f>AVERAGEIF(A:A,A78,G:G)</f>
        <v>50.191875000000003</v>
      </c>
      <c r="J78" s="2">
        <f t="shared" si="40"/>
        <v>-5.3018750000000026</v>
      </c>
      <c r="K78" s="2">
        <f t="shared" si="41"/>
        <v>84.698125000000005</v>
      </c>
      <c r="L78" s="2">
        <f t="shared" si="42"/>
        <v>161.07780353079303</v>
      </c>
      <c r="M78" s="2">
        <f>SUMIF(A:A,A78,L:L)</f>
        <v>3898.4347167981905</v>
      </c>
      <c r="N78" s="3">
        <f t="shared" si="43"/>
        <v>4.1318584311984395E-2</v>
      </c>
      <c r="O78" s="6">
        <f t="shared" si="44"/>
        <v>24.202184480699923</v>
      </c>
      <c r="P78" s="3" t="str">
        <f t="shared" si="45"/>
        <v/>
      </c>
      <c r="Q78" s="3" t="str">
        <f>IF(ISNUMBER(P78),SUMIF(A:A,A78,P:P),"")</f>
        <v/>
      </c>
      <c r="R78" s="3" t="str">
        <f t="shared" si="46"/>
        <v/>
      </c>
      <c r="S78" s="7" t="str">
        <f t="shared" si="47"/>
        <v/>
      </c>
    </row>
    <row r="79" spans="1:19" x14ac:dyDescent="0.3">
      <c r="A79" s="1">
        <v>29</v>
      </c>
      <c r="B79" s="5">
        <v>0.7416666666666667</v>
      </c>
      <c r="C79" s="1" t="s">
        <v>20</v>
      </c>
      <c r="D79" s="1">
        <v>7</v>
      </c>
      <c r="E79" s="1">
        <v>15</v>
      </c>
      <c r="F79" s="1" t="s">
        <v>85</v>
      </c>
      <c r="G79" s="1">
        <v>43.73</v>
      </c>
      <c r="H79" s="1">
        <f>1+COUNTIFS(A:A,A79,G:G,"&gt;"&amp;G79)</f>
        <v>14</v>
      </c>
      <c r="I79" s="2">
        <f>AVERAGEIF(A:A,A79,G:G)</f>
        <v>50.191875000000003</v>
      </c>
      <c r="J79" s="2">
        <f t="shared" si="40"/>
        <v>-6.4618750000000063</v>
      </c>
      <c r="K79" s="2">
        <f t="shared" si="41"/>
        <v>83.538124999999994</v>
      </c>
      <c r="L79" s="2">
        <f t="shared" si="42"/>
        <v>150.24803573218841</v>
      </c>
      <c r="M79" s="2">
        <f>SUMIF(A:A,A79,L:L)</f>
        <v>3898.4347167981905</v>
      </c>
      <c r="N79" s="3">
        <f t="shared" si="43"/>
        <v>3.8540605819247398E-2</v>
      </c>
      <c r="O79" s="6">
        <f t="shared" si="44"/>
        <v>25.946660119717016</v>
      </c>
      <c r="P79" s="3" t="str">
        <f t="shared" si="45"/>
        <v/>
      </c>
      <c r="Q79" s="3" t="str">
        <f>IF(ISNUMBER(P79),SUMIF(A:A,A79,P:P),"")</f>
        <v/>
      </c>
      <c r="R79" s="3" t="str">
        <f t="shared" si="46"/>
        <v/>
      </c>
      <c r="S79" s="7" t="str">
        <f t="shared" si="47"/>
        <v/>
      </c>
    </row>
    <row r="80" spans="1:19" x14ac:dyDescent="0.3">
      <c r="A80" s="1">
        <v>29</v>
      </c>
      <c r="B80" s="5">
        <v>0.7416666666666667</v>
      </c>
      <c r="C80" s="1" t="s">
        <v>20</v>
      </c>
      <c r="D80" s="1">
        <v>7</v>
      </c>
      <c r="E80" s="1">
        <v>1</v>
      </c>
      <c r="F80" s="1" t="s">
        <v>74</v>
      </c>
      <c r="G80" s="1">
        <v>40.14</v>
      </c>
      <c r="H80" s="1">
        <f>1+COUNTIFS(A:A,A80,G:G,"&gt;"&amp;G80)</f>
        <v>15</v>
      </c>
      <c r="I80" s="2">
        <f>AVERAGEIF(A:A,A80,G:G)</f>
        <v>50.191875000000003</v>
      </c>
      <c r="J80" s="2">
        <f t="shared" si="40"/>
        <v>-10.051875000000003</v>
      </c>
      <c r="K80" s="2">
        <f t="shared" si="41"/>
        <v>79.948125000000005</v>
      </c>
      <c r="L80" s="2">
        <f t="shared" si="42"/>
        <v>121.13280430961343</v>
      </c>
      <c r="M80" s="2">
        <f>SUMIF(A:A,A80,L:L)</f>
        <v>3898.4347167981905</v>
      </c>
      <c r="N80" s="3">
        <f t="shared" si="43"/>
        <v>3.1072164370909507E-2</v>
      </c>
      <c r="O80" s="6">
        <f t="shared" si="44"/>
        <v>32.183145920025567</v>
      </c>
      <c r="P80" s="3" t="str">
        <f t="shared" si="45"/>
        <v/>
      </c>
      <c r="Q80" s="3" t="str">
        <f>IF(ISNUMBER(P80),SUMIF(A:A,A80,P:P),"")</f>
        <v/>
      </c>
      <c r="R80" s="3" t="str">
        <f t="shared" si="46"/>
        <v/>
      </c>
      <c r="S80" s="7" t="str">
        <f t="shared" si="47"/>
        <v/>
      </c>
    </row>
    <row r="81" spans="1:19" x14ac:dyDescent="0.3">
      <c r="A81" s="1">
        <v>29</v>
      </c>
      <c r="B81" s="5">
        <v>0.7416666666666667</v>
      </c>
      <c r="C81" s="1" t="s">
        <v>20</v>
      </c>
      <c r="D81" s="1">
        <v>7</v>
      </c>
      <c r="E81" s="1">
        <v>5</v>
      </c>
      <c r="F81" s="1" t="s">
        <v>77</v>
      </c>
      <c r="G81" s="1">
        <v>39.93</v>
      </c>
      <c r="H81" s="1">
        <f>1+COUNTIFS(A:A,A81,G:G,"&gt;"&amp;G81)</f>
        <v>16</v>
      </c>
      <c r="I81" s="2">
        <f>AVERAGEIF(A:A,A81,G:G)</f>
        <v>50.191875000000003</v>
      </c>
      <c r="J81" s="2">
        <f t="shared" si="40"/>
        <v>-10.261875000000003</v>
      </c>
      <c r="K81" s="2">
        <f t="shared" si="41"/>
        <v>79.738124999999997</v>
      </c>
      <c r="L81" s="2">
        <f t="shared" si="42"/>
        <v>119.61610623901932</v>
      </c>
      <c r="M81" s="2">
        <f>SUMIF(A:A,A81,L:L)</f>
        <v>3898.4347167981905</v>
      </c>
      <c r="N81" s="3">
        <f t="shared" si="43"/>
        <v>3.0683111281458317E-2</v>
      </c>
      <c r="O81" s="6">
        <f t="shared" si="44"/>
        <v>32.591219020357173</v>
      </c>
      <c r="P81" s="3" t="str">
        <f t="shared" si="45"/>
        <v/>
      </c>
      <c r="Q81" s="3" t="str">
        <f>IF(ISNUMBER(P81),SUMIF(A:A,A81,P:P),"")</f>
        <v/>
      </c>
      <c r="R81" s="3" t="str">
        <f t="shared" si="46"/>
        <v/>
      </c>
      <c r="S81" s="7" t="str">
        <f t="shared" si="47"/>
        <v/>
      </c>
    </row>
    <row r="82" spans="1:19" x14ac:dyDescent="0.3">
      <c r="A82" s="1"/>
      <c r="B82" s="5"/>
      <c r="C82" s="1"/>
      <c r="D82" s="1"/>
      <c r="E82" s="1"/>
      <c r="F82" s="1"/>
      <c r="G82" s="1"/>
      <c r="H82" s="1"/>
      <c r="I82" s="2"/>
      <c r="J82" s="2"/>
      <c r="K82" s="2"/>
      <c r="L82" s="2"/>
      <c r="M82" s="2"/>
      <c r="N82" s="3"/>
      <c r="O82" s="6"/>
      <c r="P82" s="3"/>
      <c r="Q82" s="3"/>
      <c r="R82" s="3"/>
      <c r="S82" s="7"/>
    </row>
    <row r="83" spans="1:19" x14ac:dyDescent="0.3">
      <c r="A83" s="1">
        <v>31</v>
      </c>
      <c r="B83" s="5">
        <v>0.76736111111111116</v>
      </c>
      <c r="C83" s="1" t="s">
        <v>20</v>
      </c>
      <c r="D83" s="1">
        <v>8</v>
      </c>
      <c r="E83" s="1">
        <v>9</v>
      </c>
      <c r="F83" s="1" t="s">
        <v>95</v>
      </c>
      <c r="G83" s="1">
        <v>72.680000000000007</v>
      </c>
      <c r="H83" s="1">
        <f>1+COUNTIFS(A:A,A83,G:G,"&gt;"&amp;G83)</f>
        <v>1</v>
      </c>
      <c r="I83" s="2">
        <f>AVERAGEIF(A:A,A83,G:G)</f>
        <v>55.259</v>
      </c>
      <c r="J83" s="2">
        <f t="shared" si="40"/>
        <v>17.421000000000006</v>
      </c>
      <c r="K83" s="2">
        <f t="shared" si="41"/>
        <v>107.42100000000001</v>
      </c>
      <c r="L83" s="2">
        <f t="shared" si="42"/>
        <v>629.71038037854692</v>
      </c>
      <c r="M83" s="2">
        <f>SUMIF(A:A,A83,L:L)</f>
        <v>2826.2372623925685</v>
      </c>
      <c r="N83" s="3">
        <f t="shared" si="43"/>
        <v>0.22280874601641257</v>
      </c>
      <c r="O83" s="6">
        <f t="shared" si="44"/>
        <v>4.4881541585730114</v>
      </c>
      <c r="P83" s="3">
        <f t="shared" si="45"/>
        <v>0.22280874601641257</v>
      </c>
      <c r="Q83" s="3">
        <f>IF(ISNUMBER(P83),SUMIF(A:A,A83,P:P),"")</f>
        <v>0.99226996212527152</v>
      </c>
      <c r="R83" s="3">
        <f t="shared" si="46"/>
        <v>0.22454448337748187</v>
      </c>
      <c r="S83" s="7">
        <f t="shared" si="47"/>
        <v>4.4534605569396213</v>
      </c>
    </row>
    <row r="84" spans="1:19" x14ac:dyDescent="0.3">
      <c r="A84" s="1">
        <v>31</v>
      </c>
      <c r="B84" s="5">
        <v>0.76736111111111116</v>
      </c>
      <c r="C84" s="1" t="s">
        <v>20</v>
      </c>
      <c r="D84" s="1">
        <v>8</v>
      </c>
      <c r="E84" s="1">
        <v>5</v>
      </c>
      <c r="F84" s="1" t="s">
        <v>93</v>
      </c>
      <c r="G84" s="1">
        <v>64.59</v>
      </c>
      <c r="H84" s="1">
        <f>1+COUNTIFS(A:A,A84,G:G,"&gt;"&amp;G84)</f>
        <v>2</v>
      </c>
      <c r="I84" s="2">
        <f>AVERAGEIF(A:A,A84,G:G)</f>
        <v>55.259</v>
      </c>
      <c r="J84" s="2">
        <f t="shared" si="40"/>
        <v>9.3310000000000031</v>
      </c>
      <c r="K84" s="2">
        <f t="shared" si="41"/>
        <v>99.331000000000003</v>
      </c>
      <c r="L84" s="2">
        <f t="shared" si="42"/>
        <v>387.55586261879205</v>
      </c>
      <c r="M84" s="2">
        <f>SUMIF(A:A,A84,L:L)</f>
        <v>2826.2372623925685</v>
      </c>
      <c r="N84" s="3">
        <f t="shared" si="43"/>
        <v>0.1371278582218905</v>
      </c>
      <c r="O84" s="6">
        <f t="shared" si="44"/>
        <v>7.2924642225642549</v>
      </c>
      <c r="P84" s="3">
        <f t="shared" si="45"/>
        <v>0.1371278582218905</v>
      </c>
      <c r="Q84" s="3">
        <f>IF(ISNUMBER(P84),SUMIF(A:A,A84,P:P),"")</f>
        <v>0.99226996212527152</v>
      </c>
      <c r="R84" s="3">
        <f t="shared" si="46"/>
        <v>0.13819611945945257</v>
      </c>
      <c r="S84" s="7">
        <f t="shared" si="47"/>
        <v>7.2360931979237302</v>
      </c>
    </row>
    <row r="85" spans="1:19" x14ac:dyDescent="0.3">
      <c r="A85" s="1">
        <v>31</v>
      </c>
      <c r="B85" s="5">
        <v>0.76736111111111116</v>
      </c>
      <c r="C85" s="1" t="s">
        <v>20</v>
      </c>
      <c r="D85" s="1">
        <v>8</v>
      </c>
      <c r="E85" s="1">
        <v>6</v>
      </c>
      <c r="F85" s="1" t="s">
        <v>94</v>
      </c>
      <c r="G85" s="1">
        <v>63.51</v>
      </c>
      <c r="H85" s="1">
        <f>1+COUNTIFS(A:A,A85,G:G,"&gt;"&amp;G85)</f>
        <v>3</v>
      </c>
      <c r="I85" s="2">
        <f>AVERAGEIF(A:A,A85,G:G)</f>
        <v>55.259</v>
      </c>
      <c r="J85" s="2">
        <f t="shared" si="40"/>
        <v>8.2509999999999977</v>
      </c>
      <c r="K85" s="2">
        <f t="shared" si="41"/>
        <v>98.251000000000005</v>
      </c>
      <c r="L85" s="2">
        <f t="shared" si="42"/>
        <v>363.23862956285717</v>
      </c>
      <c r="M85" s="2">
        <f>SUMIF(A:A,A85,L:L)</f>
        <v>2826.2372623925685</v>
      </c>
      <c r="N85" s="3">
        <f t="shared" si="43"/>
        <v>0.12852375644334804</v>
      </c>
      <c r="O85" s="6">
        <f t="shared" si="44"/>
        <v>7.7806627169412819</v>
      </c>
      <c r="P85" s="3">
        <f t="shared" si="45"/>
        <v>0.12852375644334804</v>
      </c>
      <c r="Q85" s="3">
        <f>IF(ISNUMBER(P85),SUMIF(A:A,A85,P:P),"")</f>
        <v>0.99226996212527152</v>
      </c>
      <c r="R85" s="3">
        <f t="shared" si="46"/>
        <v>0.12952498951804636</v>
      </c>
      <c r="S85" s="7">
        <f t="shared" si="47"/>
        <v>7.7205178994488373</v>
      </c>
    </row>
    <row r="86" spans="1:19" x14ac:dyDescent="0.3">
      <c r="A86" s="1">
        <v>31</v>
      </c>
      <c r="B86" s="5">
        <v>0.76736111111111116</v>
      </c>
      <c r="C86" s="1" t="s">
        <v>20</v>
      </c>
      <c r="D86" s="1">
        <v>8</v>
      </c>
      <c r="E86" s="1">
        <v>11</v>
      </c>
      <c r="F86" s="1" t="s">
        <v>97</v>
      </c>
      <c r="G86" s="1">
        <v>61.76</v>
      </c>
      <c r="H86" s="1">
        <f>1+COUNTIFS(A:A,A86,G:G,"&gt;"&amp;G86)</f>
        <v>4</v>
      </c>
      <c r="I86" s="2">
        <f>AVERAGEIF(A:A,A86,G:G)</f>
        <v>55.259</v>
      </c>
      <c r="J86" s="2">
        <f t="shared" si="40"/>
        <v>6.5009999999999977</v>
      </c>
      <c r="K86" s="2">
        <f t="shared" si="41"/>
        <v>96.501000000000005</v>
      </c>
      <c r="L86" s="2">
        <f t="shared" si="42"/>
        <v>327.03264574606897</v>
      </c>
      <c r="M86" s="2">
        <f>SUMIF(A:A,A86,L:L)</f>
        <v>2826.2372623925685</v>
      </c>
      <c r="N86" s="3">
        <f t="shared" si="43"/>
        <v>0.11571308966085087</v>
      </c>
      <c r="O86" s="6">
        <f t="shared" si="44"/>
        <v>8.6420646353057275</v>
      </c>
      <c r="P86" s="3">
        <f t="shared" si="45"/>
        <v>0.11571308966085087</v>
      </c>
      <c r="Q86" s="3">
        <f>IF(ISNUMBER(P86),SUMIF(A:A,A86,P:P),"")</f>
        <v>0.99226996212527152</v>
      </c>
      <c r="R86" s="3">
        <f t="shared" si="46"/>
        <v>0.11661452435082621</v>
      </c>
      <c r="S86" s="7">
        <f t="shared" si="47"/>
        <v>8.5752611483589618</v>
      </c>
    </row>
    <row r="87" spans="1:19" x14ac:dyDescent="0.3">
      <c r="A87" s="1">
        <v>31</v>
      </c>
      <c r="B87" s="5">
        <v>0.76736111111111116</v>
      </c>
      <c r="C87" s="1" t="s">
        <v>20</v>
      </c>
      <c r="D87" s="1">
        <v>8</v>
      </c>
      <c r="E87" s="1">
        <v>2</v>
      </c>
      <c r="F87" s="1" t="s">
        <v>91</v>
      </c>
      <c r="G87" s="1">
        <v>59.45</v>
      </c>
      <c r="H87" s="1">
        <f>1+COUNTIFS(A:A,A87,G:G,"&gt;"&amp;G87)</f>
        <v>5</v>
      </c>
      <c r="I87" s="2">
        <f>AVERAGEIF(A:A,A87,G:G)</f>
        <v>55.259</v>
      </c>
      <c r="J87" s="2">
        <f t="shared" si="40"/>
        <v>4.1910000000000025</v>
      </c>
      <c r="K87" s="2">
        <f t="shared" si="41"/>
        <v>94.191000000000003</v>
      </c>
      <c r="L87" s="2">
        <f t="shared" si="42"/>
        <v>284.70683450938088</v>
      </c>
      <c r="M87" s="2">
        <f>SUMIF(A:A,A87,L:L)</f>
        <v>2826.2372623925685</v>
      </c>
      <c r="N87" s="3">
        <f t="shared" si="43"/>
        <v>0.10073706064874417</v>
      </c>
      <c r="O87" s="6">
        <f t="shared" si="44"/>
        <v>9.9268332186786559</v>
      </c>
      <c r="P87" s="3">
        <f t="shared" si="45"/>
        <v>0.10073706064874417</v>
      </c>
      <c r="Q87" s="3">
        <f>IF(ISNUMBER(P87),SUMIF(A:A,A87,P:P),"")</f>
        <v>0.99226996212527152</v>
      </c>
      <c r="R87" s="3">
        <f t="shared" si="46"/>
        <v>0.10152182822604318</v>
      </c>
      <c r="S87" s="7">
        <f t="shared" si="47"/>
        <v>9.850098421922155</v>
      </c>
    </row>
    <row r="88" spans="1:19" x14ac:dyDescent="0.3">
      <c r="A88" s="1">
        <v>31</v>
      </c>
      <c r="B88" s="5">
        <v>0.76736111111111116</v>
      </c>
      <c r="C88" s="1" t="s">
        <v>20</v>
      </c>
      <c r="D88" s="1">
        <v>8</v>
      </c>
      <c r="E88" s="1">
        <v>16</v>
      </c>
      <c r="F88" s="1" t="s">
        <v>98</v>
      </c>
      <c r="G88" s="1">
        <v>58.62</v>
      </c>
      <c r="H88" s="1">
        <f>1+COUNTIFS(A:A,A88,G:G,"&gt;"&amp;G88)</f>
        <v>6</v>
      </c>
      <c r="I88" s="2">
        <f>AVERAGEIF(A:A,A88,G:G)</f>
        <v>55.259</v>
      </c>
      <c r="J88" s="2">
        <f t="shared" si="40"/>
        <v>3.3609999999999971</v>
      </c>
      <c r="K88" s="2">
        <f t="shared" si="41"/>
        <v>93.36099999999999</v>
      </c>
      <c r="L88" s="2">
        <f t="shared" si="42"/>
        <v>270.87568806223788</v>
      </c>
      <c r="M88" s="2">
        <f>SUMIF(A:A,A88,L:L)</f>
        <v>2826.2372623925685</v>
      </c>
      <c r="N88" s="3">
        <f t="shared" si="43"/>
        <v>9.5843222954652585E-2</v>
      </c>
      <c r="O88" s="6">
        <f t="shared" si="44"/>
        <v>10.433705891475933</v>
      </c>
      <c r="P88" s="3">
        <f t="shared" si="45"/>
        <v>9.5843222954652585E-2</v>
      </c>
      <c r="Q88" s="3">
        <f>IF(ISNUMBER(P88),SUMIF(A:A,A88,P:P),"")</f>
        <v>0.99226996212527152</v>
      </c>
      <c r="R88" s="3">
        <f t="shared" si="46"/>
        <v>9.6589866279306588E-2</v>
      </c>
      <c r="S88" s="7">
        <f t="shared" si="47"/>
        <v>10.353052949761045</v>
      </c>
    </row>
    <row r="89" spans="1:19" x14ac:dyDescent="0.3">
      <c r="A89" s="1">
        <v>31</v>
      </c>
      <c r="B89" s="5">
        <v>0.76736111111111116</v>
      </c>
      <c r="C89" s="1" t="s">
        <v>20</v>
      </c>
      <c r="D89" s="1">
        <v>8</v>
      </c>
      <c r="E89" s="1">
        <v>4</v>
      </c>
      <c r="F89" s="1" t="s">
        <v>92</v>
      </c>
      <c r="G89" s="1">
        <v>53.81</v>
      </c>
      <c r="H89" s="1">
        <f>1+COUNTIFS(A:A,A89,G:G,"&gt;"&amp;G89)</f>
        <v>7</v>
      </c>
      <c r="I89" s="2">
        <f>AVERAGEIF(A:A,A89,G:G)</f>
        <v>55.259</v>
      </c>
      <c r="J89" s="2">
        <f t="shared" si="40"/>
        <v>-1.4489999999999981</v>
      </c>
      <c r="K89" s="2">
        <f t="shared" si="41"/>
        <v>88.551000000000002</v>
      </c>
      <c r="L89" s="2">
        <f t="shared" si="42"/>
        <v>202.97036841736482</v>
      </c>
      <c r="M89" s="2">
        <f>SUMIF(A:A,A89,L:L)</f>
        <v>2826.2372623925685</v>
      </c>
      <c r="N89" s="3">
        <f t="shared" si="43"/>
        <v>7.1816464639468738E-2</v>
      </c>
      <c r="O89" s="6">
        <f t="shared" si="44"/>
        <v>13.924383566083009</v>
      </c>
      <c r="P89" s="3">
        <f t="shared" si="45"/>
        <v>7.1816464639468738E-2</v>
      </c>
      <c r="Q89" s="3">
        <f>IF(ISNUMBER(P89),SUMIF(A:A,A89,P:P),"")</f>
        <v>0.99226996212527152</v>
      </c>
      <c r="R89" s="3">
        <f t="shared" si="46"/>
        <v>7.2375933345447882E-2</v>
      </c>
      <c r="S89" s="7">
        <f t="shared" si="47"/>
        <v>13.816747553734938</v>
      </c>
    </row>
    <row r="90" spans="1:19" x14ac:dyDescent="0.3">
      <c r="A90" s="1">
        <v>31</v>
      </c>
      <c r="B90" s="5">
        <v>0.76736111111111116</v>
      </c>
      <c r="C90" s="1" t="s">
        <v>20</v>
      </c>
      <c r="D90" s="1">
        <v>8</v>
      </c>
      <c r="E90" s="1">
        <v>10</v>
      </c>
      <c r="F90" s="1" t="s">
        <v>96</v>
      </c>
      <c r="G90" s="1">
        <v>51.51</v>
      </c>
      <c r="H90" s="1">
        <f>1+COUNTIFS(A:A,A90,G:G,"&gt;"&amp;G90)</f>
        <v>8</v>
      </c>
      <c r="I90" s="2">
        <f>AVERAGEIF(A:A,A90,G:G)</f>
        <v>55.259</v>
      </c>
      <c r="J90" s="2">
        <f t="shared" si="40"/>
        <v>-3.7490000000000023</v>
      </c>
      <c r="K90" s="2">
        <f t="shared" si="41"/>
        <v>86.251000000000005</v>
      </c>
      <c r="L90" s="2">
        <f t="shared" si="42"/>
        <v>176.80722239152922</v>
      </c>
      <c r="M90" s="2">
        <f>SUMIF(A:A,A90,L:L)</f>
        <v>2826.2372623925685</v>
      </c>
      <c r="N90" s="3">
        <f t="shared" si="43"/>
        <v>6.2559228393249608E-2</v>
      </c>
      <c r="O90" s="6">
        <f t="shared" si="44"/>
        <v>15.984851886502872</v>
      </c>
      <c r="P90" s="3">
        <f t="shared" si="45"/>
        <v>6.2559228393249608E-2</v>
      </c>
      <c r="Q90" s="3">
        <f>IF(ISNUMBER(P90),SUMIF(A:A,A90,P:P),"")</f>
        <v>0.99226996212527152</v>
      </c>
      <c r="R90" s="3">
        <f t="shared" si="46"/>
        <v>6.304658085110075E-2</v>
      </c>
      <c r="S90" s="7">
        <f t="shared" si="47"/>
        <v>15.861288375998278</v>
      </c>
    </row>
    <row r="91" spans="1:19" x14ac:dyDescent="0.3">
      <c r="A91" s="1">
        <v>31</v>
      </c>
      <c r="B91" s="5">
        <v>0.76736111111111116</v>
      </c>
      <c r="C91" s="1" t="s">
        <v>20</v>
      </c>
      <c r="D91" s="1">
        <v>8</v>
      </c>
      <c r="E91" s="1">
        <v>1</v>
      </c>
      <c r="F91" s="1" t="s">
        <v>90</v>
      </c>
      <c r="G91" s="1">
        <v>50</v>
      </c>
      <c r="H91" s="1">
        <f>1+COUNTIFS(A:A,A91,G:G,"&gt;"&amp;G91)</f>
        <v>9</v>
      </c>
      <c r="I91" s="2">
        <f>AVERAGEIF(A:A,A91,G:G)</f>
        <v>55.259</v>
      </c>
      <c r="J91" s="2">
        <f t="shared" ref="J91:J92" si="48">G91-I91</f>
        <v>-5.2590000000000003</v>
      </c>
      <c r="K91" s="2">
        <f t="shared" ref="K91:K92" si="49">90+J91</f>
        <v>84.741</v>
      </c>
      <c r="L91" s="2">
        <f t="shared" ref="L91:L92" si="50">EXP(0.06*K91)</f>
        <v>161.49270962452684</v>
      </c>
      <c r="M91" s="2">
        <f>SUMIF(A:A,A91,L:L)</f>
        <v>2826.2372623925685</v>
      </c>
      <c r="N91" s="3">
        <f t="shared" ref="N91:N92" si="51">L91/M91</f>
        <v>5.7140535146654389E-2</v>
      </c>
      <c r="O91" s="6">
        <f t="shared" ref="O91:O92" si="52">1/N91</f>
        <v>17.50071114023423</v>
      </c>
      <c r="P91" s="3">
        <f t="shared" ref="P91:P92" si="53">IF(O91&gt;21,"",N91)</f>
        <v>5.7140535146654389E-2</v>
      </c>
      <c r="Q91" s="3">
        <f>IF(ISNUMBER(P91),SUMIF(A:A,A91,P:P),"")</f>
        <v>0.99226996212527152</v>
      </c>
      <c r="R91" s="3">
        <f t="shared" ref="R91:R92" si="54">IFERROR(P91*(1/Q91),"")</f>
        <v>5.7585674592294619E-2</v>
      </c>
      <c r="S91" s="7">
        <f t="shared" ref="S91:S92" si="55">IFERROR(1/R91,"")</f>
        <v>17.365429980285537</v>
      </c>
    </row>
    <row r="92" spans="1:19" x14ac:dyDescent="0.3">
      <c r="A92" s="1">
        <v>31</v>
      </c>
      <c r="B92" s="5">
        <v>0.76736111111111116</v>
      </c>
      <c r="C92" s="1" t="s">
        <v>20</v>
      </c>
      <c r="D92" s="1">
        <v>8</v>
      </c>
      <c r="E92" s="1">
        <v>21</v>
      </c>
      <c r="F92" s="1" t="s">
        <v>99</v>
      </c>
      <c r="G92" s="1">
        <v>16.66</v>
      </c>
      <c r="H92" s="1">
        <f>1+COUNTIFS(A:A,A92,G:G,"&gt;"&amp;G92)</f>
        <v>10</v>
      </c>
      <c r="I92" s="2">
        <f>AVERAGEIF(A:A,A92,G:G)</f>
        <v>55.259</v>
      </c>
      <c r="J92" s="2">
        <f t="shared" si="48"/>
        <v>-38.599000000000004</v>
      </c>
      <c r="K92" s="2">
        <f t="shared" si="49"/>
        <v>51.400999999999996</v>
      </c>
      <c r="L92" s="2">
        <f t="shared" si="50"/>
        <v>21.846921081264131</v>
      </c>
      <c r="M92" s="2">
        <f>SUMIF(A:A,A92,L:L)</f>
        <v>2826.2372623925685</v>
      </c>
      <c r="N92" s="3">
        <f t="shared" si="51"/>
        <v>7.7300378747287082E-3</v>
      </c>
      <c r="O92" s="6">
        <f t="shared" si="52"/>
        <v>129.3654722274043</v>
      </c>
      <c r="P92" s="3" t="str">
        <f t="shared" si="53"/>
        <v/>
      </c>
      <c r="Q92" s="3" t="str">
        <f>IF(ISNUMBER(P92),SUMIF(A:A,A92,P:P),"")</f>
        <v/>
      </c>
      <c r="R92" s="3" t="str">
        <f t="shared" si="54"/>
        <v/>
      </c>
      <c r="S92" s="7" t="str">
        <f t="shared" si="55"/>
        <v/>
      </c>
    </row>
  </sheetData>
  <autoFilter ref="A7:S20" xr:uid="{00000000-0009-0000-0000-000000000000}"/>
  <sortState xmlns:xlrd2="http://schemas.microsoft.com/office/spreadsheetml/2017/richdata2" ref="A8:T92">
    <sortCondition ref="B8:B92"/>
    <sortCondition ref="H8:H92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2:G1048576 G7"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21"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4" fitToHeight="0" orientation="portrait" r:id="rId1"/>
  <rowBreaks count="1" manualBreakCount="1"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16112022 - Doomben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2022-11-15T21:56:34Z</cp:lastPrinted>
  <dcterms:created xsi:type="dcterms:W3CDTF">2016-03-11T05:58:01Z</dcterms:created>
  <dcterms:modified xsi:type="dcterms:W3CDTF">2022-11-15T21:56:42Z</dcterms:modified>
</cp:coreProperties>
</file>