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6B2D73F-52B8-4508-83E2-A426014074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9092022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09092022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 s="1"/>
  <c r="K38" i="1" s="1"/>
  <c r="L38" i="1" s="1"/>
  <c r="H39" i="1"/>
  <c r="I39" i="1"/>
  <c r="J39" i="1" s="1"/>
  <c r="K39" i="1" s="1"/>
  <c r="L39" i="1" s="1"/>
  <c r="H41" i="1"/>
  <c r="I41" i="1"/>
  <c r="J41" i="1" s="1"/>
  <c r="K41" i="1" s="1"/>
  <c r="L41" i="1" s="1"/>
  <c r="H24" i="1"/>
  <c r="I24" i="1"/>
  <c r="J24" i="1" s="1"/>
  <c r="K24" i="1" s="1"/>
  <c r="L24" i="1" s="1"/>
  <c r="H29" i="1"/>
  <c r="I29" i="1"/>
  <c r="J29" i="1" s="1"/>
  <c r="K29" i="1" s="1"/>
  <c r="L29" i="1" s="1"/>
  <c r="H26" i="1"/>
  <c r="I26" i="1"/>
  <c r="J26" i="1" s="1"/>
  <c r="K26" i="1" s="1"/>
  <c r="L26" i="1" s="1"/>
  <c r="H31" i="1"/>
  <c r="I31" i="1"/>
  <c r="J31" i="1" s="1"/>
  <c r="K31" i="1" s="1"/>
  <c r="L31" i="1" s="1"/>
  <c r="H28" i="1"/>
  <c r="I28" i="1"/>
  <c r="J28" i="1" s="1"/>
  <c r="K28" i="1" s="1"/>
  <c r="L28" i="1" s="1"/>
  <c r="H25" i="1"/>
  <c r="I25" i="1"/>
  <c r="J25" i="1" s="1"/>
  <c r="K25" i="1" s="1"/>
  <c r="L25" i="1" s="1"/>
  <c r="H30" i="1"/>
  <c r="I30" i="1"/>
  <c r="J30" i="1" s="1"/>
  <c r="K30" i="1" s="1"/>
  <c r="L30" i="1" s="1"/>
  <c r="H27" i="1"/>
  <c r="I27" i="1"/>
  <c r="J27" i="1" s="1"/>
  <c r="K27" i="1" s="1"/>
  <c r="L27" i="1" s="1"/>
  <c r="H32" i="1"/>
  <c r="I32" i="1"/>
  <c r="J32" i="1" s="1"/>
  <c r="K32" i="1" s="1"/>
  <c r="L32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H40" i="1"/>
  <c r="I40" i="1"/>
  <c r="J40" i="1" s="1"/>
  <c r="K40" i="1" s="1"/>
  <c r="L40" i="1" s="1"/>
  <c r="H37" i="1"/>
  <c r="I37" i="1"/>
  <c r="J37" i="1" s="1"/>
  <c r="K37" i="1" s="1"/>
  <c r="L37" i="1" s="1"/>
  <c r="H18" i="1"/>
  <c r="I18" i="1"/>
  <c r="J18" i="1" s="1"/>
  <c r="K18" i="1" s="1"/>
  <c r="L18" i="1" s="1"/>
  <c r="H17" i="1"/>
  <c r="I17" i="1"/>
  <c r="J17" i="1" s="1"/>
  <c r="K17" i="1" s="1"/>
  <c r="L17" i="1" s="1"/>
  <c r="H16" i="1"/>
  <c r="I16" i="1"/>
  <c r="J16" i="1" s="1"/>
  <c r="K16" i="1" s="1"/>
  <c r="L16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22" i="1"/>
  <c r="I22" i="1"/>
  <c r="J22" i="1" s="1"/>
  <c r="K22" i="1" s="1"/>
  <c r="L22" i="1" s="1"/>
  <c r="H13" i="1"/>
  <c r="I13" i="1"/>
  <c r="J13" i="1" s="1"/>
  <c r="K13" i="1" s="1"/>
  <c r="L13" i="1" s="1"/>
  <c r="H10" i="1"/>
  <c r="I10" i="1"/>
  <c r="J10" i="1" s="1"/>
  <c r="K10" i="1" s="1"/>
  <c r="L10" i="1" s="1"/>
  <c r="H8" i="1"/>
  <c r="I8" i="1"/>
  <c r="J8" i="1" s="1"/>
  <c r="K8" i="1" s="1"/>
  <c r="L8" i="1" s="1"/>
  <c r="H14" i="1"/>
  <c r="I14" i="1"/>
  <c r="J14" i="1" s="1"/>
  <c r="K14" i="1" s="1"/>
  <c r="L14" i="1" s="1"/>
  <c r="H11" i="1"/>
  <c r="I11" i="1"/>
  <c r="J11" i="1" s="1"/>
  <c r="K11" i="1" s="1"/>
  <c r="L11" i="1" s="1"/>
  <c r="H12" i="1"/>
  <c r="I12" i="1"/>
  <c r="J12" i="1" s="1"/>
  <c r="K12" i="1" s="1"/>
  <c r="L12" i="1" s="1"/>
  <c r="H9" i="1"/>
  <c r="I9" i="1"/>
  <c r="J9" i="1" s="1"/>
  <c r="K9" i="1" s="1"/>
  <c r="L9" i="1" s="1"/>
  <c r="M39" i="1" l="1"/>
  <c r="N39" i="1" s="1"/>
  <c r="O39" i="1" s="1"/>
  <c r="P39" i="1" s="1"/>
  <c r="M38" i="1"/>
  <c r="N38" i="1" s="1"/>
  <c r="O38" i="1" s="1"/>
  <c r="P38" i="1" s="1"/>
  <c r="M41" i="1"/>
  <c r="N41" i="1" s="1"/>
  <c r="O41" i="1" s="1"/>
  <c r="P41" i="1" s="1"/>
  <c r="M27" i="1"/>
  <c r="N27" i="1" s="1"/>
  <c r="O27" i="1" s="1"/>
  <c r="P27" i="1" s="1"/>
  <c r="M25" i="1"/>
  <c r="N25" i="1" s="1"/>
  <c r="O25" i="1" s="1"/>
  <c r="P25" i="1" s="1"/>
  <c r="M32" i="1"/>
  <c r="N32" i="1" s="1"/>
  <c r="O32" i="1" s="1"/>
  <c r="P32" i="1" s="1"/>
  <c r="M30" i="1"/>
  <c r="N30" i="1" s="1"/>
  <c r="O30" i="1" s="1"/>
  <c r="P30" i="1" s="1"/>
  <c r="M40" i="1"/>
  <c r="N40" i="1" s="1"/>
  <c r="O40" i="1" s="1"/>
  <c r="P40" i="1" s="1"/>
  <c r="M37" i="1"/>
  <c r="N37" i="1" s="1"/>
  <c r="O37" i="1" s="1"/>
  <c r="P37" i="1" s="1"/>
  <c r="M34" i="1"/>
  <c r="N34" i="1" s="1"/>
  <c r="O34" i="1" s="1"/>
  <c r="P34" i="1" s="1"/>
  <c r="M36" i="1"/>
  <c r="N36" i="1" s="1"/>
  <c r="O36" i="1" s="1"/>
  <c r="P36" i="1" s="1"/>
  <c r="M35" i="1"/>
  <c r="N35" i="1" s="1"/>
  <c r="O35" i="1" s="1"/>
  <c r="P35" i="1" s="1"/>
  <c r="M26" i="1"/>
  <c r="N26" i="1" s="1"/>
  <c r="O26" i="1" s="1"/>
  <c r="P26" i="1" s="1"/>
  <c r="M29" i="1"/>
  <c r="N29" i="1" s="1"/>
  <c r="O29" i="1" s="1"/>
  <c r="P29" i="1" s="1"/>
  <c r="M28" i="1"/>
  <c r="N28" i="1" s="1"/>
  <c r="O28" i="1" s="1"/>
  <c r="P28" i="1" s="1"/>
  <c r="M24" i="1"/>
  <c r="N24" i="1" s="1"/>
  <c r="O24" i="1" s="1"/>
  <c r="P24" i="1" s="1"/>
  <c r="M31" i="1"/>
  <c r="N31" i="1" s="1"/>
  <c r="O31" i="1" s="1"/>
  <c r="P31" i="1" s="1"/>
  <c r="M19" i="1"/>
  <c r="N19" i="1" s="1"/>
  <c r="O19" i="1" s="1"/>
  <c r="P19" i="1" s="1"/>
  <c r="M17" i="1"/>
  <c r="N17" i="1" s="1"/>
  <c r="O17" i="1" s="1"/>
  <c r="P17" i="1" s="1"/>
  <c r="M16" i="1"/>
  <c r="N16" i="1" s="1"/>
  <c r="O16" i="1" s="1"/>
  <c r="P16" i="1" s="1"/>
  <c r="M20" i="1"/>
  <c r="N20" i="1" s="1"/>
  <c r="O20" i="1" s="1"/>
  <c r="P20" i="1" s="1"/>
  <c r="M21" i="1"/>
  <c r="N21" i="1" s="1"/>
  <c r="O21" i="1" s="1"/>
  <c r="P21" i="1" s="1"/>
  <c r="M18" i="1"/>
  <c r="N18" i="1" s="1"/>
  <c r="O18" i="1" s="1"/>
  <c r="P18" i="1" s="1"/>
  <c r="M22" i="1"/>
  <c r="N22" i="1" s="1"/>
  <c r="O22" i="1" s="1"/>
  <c r="P22" i="1" s="1"/>
  <c r="M9" i="1"/>
  <c r="N9" i="1" s="1"/>
  <c r="O9" i="1" s="1"/>
  <c r="P9" i="1" s="1"/>
  <c r="M8" i="1"/>
  <c r="N8" i="1" s="1"/>
  <c r="O8" i="1" s="1"/>
  <c r="P8" i="1" s="1"/>
  <c r="M11" i="1"/>
  <c r="N11" i="1" s="1"/>
  <c r="O11" i="1" s="1"/>
  <c r="P11" i="1" s="1"/>
  <c r="M10" i="1"/>
  <c r="N10" i="1" s="1"/>
  <c r="O10" i="1" s="1"/>
  <c r="P10" i="1" s="1"/>
  <c r="M12" i="1"/>
  <c r="N12" i="1" s="1"/>
  <c r="O12" i="1" s="1"/>
  <c r="P12" i="1" s="1"/>
  <c r="M14" i="1"/>
  <c r="N14" i="1" s="1"/>
  <c r="O14" i="1" s="1"/>
  <c r="P14" i="1" s="1"/>
  <c r="M13" i="1"/>
  <c r="N13" i="1" s="1"/>
  <c r="O13" i="1" s="1"/>
  <c r="P13" i="1" s="1"/>
  <c r="Q38" i="1" l="1"/>
  <c r="R38" i="1" s="1"/>
  <c r="S38" i="1" s="1"/>
  <c r="Q39" i="1"/>
  <c r="R39" i="1" s="1"/>
  <c r="S39" i="1" s="1"/>
  <c r="Q41" i="1"/>
  <c r="R41" i="1" s="1"/>
  <c r="S41" i="1" s="1"/>
  <c r="Q25" i="1"/>
  <c r="R25" i="1" s="1"/>
  <c r="S25" i="1" s="1"/>
  <c r="Q26" i="1"/>
  <c r="R26" i="1" s="1"/>
  <c r="S26" i="1" s="1"/>
  <c r="Q36" i="1"/>
  <c r="R36" i="1" s="1"/>
  <c r="S36" i="1" s="1"/>
  <c r="Q28" i="1"/>
  <c r="R28" i="1" s="1"/>
  <c r="S28" i="1" s="1"/>
  <c r="Q31" i="1"/>
  <c r="R31" i="1" s="1"/>
  <c r="S31" i="1" s="1"/>
  <c r="Q34" i="1"/>
  <c r="R34" i="1" s="1"/>
  <c r="S34" i="1" s="1"/>
  <c r="Q30" i="1"/>
  <c r="R30" i="1" s="1"/>
  <c r="S30" i="1" s="1"/>
  <c r="Q32" i="1"/>
  <c r="R32" i="1" s="1"/>
  <c r="S32" i="1" s="1"/>
  <c r="Q24" i="1"/>
  <c r="R24" i="1" s="1"/>
  <c r="S24" i="1" s="1"/>
  <c r="Q35" i="1"/>
  <c r="R35" i="1" s="1"/>
  <c r="S35" i="1" s="1"/>
  <c r="Q27" i="1"/>
  <c r="R27" i="1" s="1"/>
  <c r="S27" i="1" s="1"/>
  <c r="Q29" i="1"/>
  <c r="R29" i="1" s="1"/>
  <c r="S29" i="1" s="1"/>
  <c r="Q40" i="1"/>
  <c r="R40" i="1" s="1"/>
  <c r="S40" i="1" s="1"/>
  <c r="Q37" i="1"/>
  <c r="R37" i="1" s="1"/>
  <c r="S37" i="1" s="1"/>
  <c r="Q22" i="1"/>
  <c r="R22" i="1" s="1"/>
  <c r="S22" i="1" s="1"/>
  <c r="Q21" i="1"/>
  <c r="R21" i="1" s="1"/>
  <c r="S21" i="1" s="1"/>
  <c r="Q20" i="1"/>
  <c r="R20" i="1" s="1"/>
  <c r="S20" i="1" s="1"/>
  <c r="Q16" i="1"/>
  <c r="R16" i="1" s="1"/>
  <c r="S16" i="1" s="1"/>
  <c r="Q17" i="1"/>
  <c r="R17" i="1" s="1"/>
  <c r="S17" i="1" s="1"/>
  <c r="Q19" i="1"/>
  <c r="R19" i="1" s="1"/>
  <c r="S19" i="1" s="1"/>
  <c r="Q18" i="1"/>
  <c r="R18" i="1" s="1"/>
  <c r="S18" i="1" s="1"/>
  <c r="Q13" i="1"/>
  <c r="R13" i="1" s="1"/>
  <c r="S13" i="1" s="1"/>
  <c r="Q10" i="1"/>
  <c r="R10" i="1" s="1"/>
  <c r="S10" i="1" s="1"/>
  <c r="Q9" i="1"/>
  <c r="R9" i="1" s="1"/>
  <c r="S9" i="1" s="1"/>
  <c r="Q11" i="1"/>
  <c r="R11" i="1" s="1"/>
  <c r="S11" i="1" s="1"/>
  <c r="Q12" i="1"/>
  <c r="R12" i="1" s="1"/>
  <c r="S12" i="1" s="1"/>
  <c r="Q14" i="1"/>
  <c r="R14" i="1" s="1"/>
  <c r="S14" i="1" s="1"/>
  <c r="Q8" i="1"/>
  <c r="R8" i="1" s="1"/>
  <c r="S8" i="1" s="1"/>
</calcChain>
</file>

<file path=xl/sharedStrings.xml><?xml version="1.0" encoding="utf-8"?>
<sst xmlns="http://schemas.openxmlformats.org/spreadsheetml/2006/main" count="81" uniqueCount="51">
  <si>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</si>
  <si>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</si>
  <si>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</si>
  <si>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</si>
  <si>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</si>
  <si>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</si>
  <si>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</si>
  <si>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</si>
  <si>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</si>
  <si>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</si>
  <si>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</si>
  <si>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</si>
  <si>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</si>
  <si>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</si>
  <si>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</si>
  <si>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</si>
  <si>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</si>
  <si>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</si>
  <si>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</si>
  <si>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Dirt On Harry       </t>
  </si>
  <si>
    <t>Swan Hill</t>
  </si>
  <si>
    <t xml:space="preserve">Play On Words       </t>
  </si>
  <si>
    <t xml:space="preserve">Winsome Voyage      </t>
  </si>
  <si>
    <t xml:space="preserve">Sword Of War        </t>
  </si>
  <si>
    <t xml:space="preserve">Dodgy One           </t>
  </si>
  <si>
    <t xml:space="preserve">Bannerton           </t>
  </si>
  <si>
    <t xml:space="preserve">Murray Factor       </t>
  </si>
  <si>
    <t xml:space="preserve">Ellens Licence      </t>
  </si>
  <si>
    <t xml:space="preserve">Flossing            </t>
  </si>
  <si>
    <t xml:space="preserve">Fengarada           </t>
  </si>
  <si>
    <t xml:space="preserve">Mimis Award         </t>
  </si>
  <si>
    <t xml:space="preserve">Chatelaine          </t>
  </si>
  <si>
    <t xml:space="preserve">Pres De Toi         </t>
  </si>
  <si>
    <t xml:space="preserve">Charlton            </t>
  </si>
  <si>
    <t xml:space="preserve">Sixbysixtythree     </t>
  </si>
  <si>
    <t xml:space="preserve">Midships            </t>
  </si>
  <si>
    <t xml:space="preserve">Riddlero            </t>
  </si>
  <si>
    <t xml:space="preserve">Superhard           </t>
  </si>
  <si>
    <t xml:space="preserve">Our Lone Star       </t>
  </si>
  <si>
    <t xml:space="preserve">Screwed Down        </t>
  </si>
  <si>
    <t xml:space="preserve">Copper Fox          </t>
  </si>
  <si>
    <t xml:space="preserve">Madam Superior      </t>
  </si>
  <si>
    <t xml:space="preserve">Sunset Eagle        </t>
  </si>
  <si>
    <t xml:space="preserve">Direct              </t>
  </si>
  <si>
    <t xml:space="preserve">El Salto            </t>
  </si>
  <si>
    <t xml:space="preserve">First Division      </t>
  </si>
  <si>
    <t xml:space="preserve">Jagged Edge         </t>
  </si>
  <si>
    <t xml:space="preserve">No Crying           </t>
  </si>
  <si>
    <t xml:space="preserve">Bobs Relish         </t>
  </si>
  <si>
    <t xml:space="preserve">Catalina Black Cat  </t>
  </si>
  <si>
    <t xml:space="preserve">Dont Tell Sheriff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</si>
</sst>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149316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64264-55A8-739A-5B1F-AA3B7C25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3680" cy="1063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V21" sqref="V2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6640625" style="9" bestFit="1" customWidth="1"/>
    <col min="7" max="7" width="13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14</v>
      </c>
      <c r="B8" s="5">
        <v>0.64583333333333337</v>
      </c>
      <c r="C8" s="1" t="s">
        <v>20</v>
      </c>
      <c r="D8" s="1">
        <v>5</v>
      </c>
      <c r="E8" s="1">
        <v>5</v>
      </c>
      <c r="F8" s="1" t="s">
        <v>23</v>
      </c>
      <c r="G8" s="1">
        <v>55.96</v>
      </c>
      <c r="H8" s="1">
        <f>1+COUNTIFS(A:A,A8,G:G,"&gt;"&amp;G8)</f>
        <v>1</v>
      </c>
      <c r="I8" s="2">
        <f>AVERAGEIF(A:A,A8,G:G)</f>
        <v>48.282857142857146</v>
      </c>
      <c r="J8" s="2">
        <f t="shared" ref="J8:J14" si="0">G8-I8</f>
        <v>7.6771428571428544</v>
      </c>
      <c r="K8" s="2">
        <f t="shared" ref="K8:K14" si="1">90+J8</f>
        <v>97.677142857142854</v>
      </c>
      <c r="L8" s="2">
        <f t="shared" ref="L8:L14" si="2">EXP(0.06*K8)</f>
        <v>350.94466849658636</v>
      </c>
      <c r="M8" s="2">
        <f>SUMIF(A:A,A8,L:L)</f>
        <v>1668.988102233694</v>
      </c>
      <c r="N8" s="3">
        <f t="shared" ref="N8:N14" si="3">L8/M8</f>
        <v>0.21027391868575862</v>
      </c>
      <c r="O8" s="6">
        <f t="shared" ref="O8:O14" si="4">1/N8</f>
        <v>4.7557015451566214</v>
      </c>
      <c r="P8" s="3">
        <f t="shared" ref="P8:P14" si="5">IF(O8&gt;21,"",N8)</f>
        <v>0.21027391868575862</v>
      </c>
      <c r="Q8" s="3">
        <f>IF(ISNUMBER(P8),SUMIF(A:A,A8,P:P),"")</f>
        <v>1</v>
      </c>
      <c r="R8" s="3">
        <f t="shared" ref="R8:R14" si="6">IFERROR(P8*(1/Q8),"")</f>
        <v>0.21027391868575862</v>
      </c>
      <c r="S8" s="7">
        <f t="shared" ref="S8:S14" si="7">IFERROR(1/R8,"")</f>
        <v>4.7557015451566214</v>
      </c>
    </row>
    <row r="9" spans="1:19" x14ac:dyDescent="0.3">
      <c r="A9" s="1">
        <v>14</v>
      </c>
      <c r="B9" s="5">
        <v>0.64583333333333337</v>
      </c>
      <c r="C9" s="1" t="s">
        <v>20</v>
      </c>
      <c r="D9" s="1">
        <v>5</v>
      </c>
      <c r="E9" s="1">
        <v>13</v>
      </c>
      <c r="F9" s="1" t="s">
        <v>27</v>
      </c>
      <c r="G9" s="1">
        <v>54.24</v>
      </c>
      <c r="H9" s="1">
        <f>1+COUNTIFS(A:A,A9,G:G,"&gt;"&amp;G9)</f>
        <v>2</v>
      </c>
      <c r="I9" s="2">
        <f>AVERAGEIF(A:A,A9,G:G)</f>
        <v>48.282857142857146</v>
      </c>
      <c r="J9" s="2">
        <f t="shared" si="0"/>
        <v>5.9571428571428555</v>
      </c>
      <c r="K9" s="2">
        <f t="shared" si="1"/>
        <v>95.957142857142856</v>
      </c>
      <c r="L9" s="2">
        <f t="shared" si="2"/>
        <v>316.53333865148034</v>
      </c>
      <c r="M9" s="2">
        <f>SUMIF(A:A,A9,L:L)</f>
        <v>1668.988102233694</v>
      </c>
      <c r="N9" s="3">
        <f t="shared" si="3"/>
        <v>0.18965583890493121</v>
      </c>
      <c r="O9" s="6">
        <f t="shared" si="4"/>
        <v>5.2727087432371125</v>
      </c>
      <c r="P9" s="3">
        <f t="shared" si="5"/>
        <v>0.18965583890493121</v>
      </c>
      <c r="Q9" s="3">
        <f>IF(ISNUMBER(P9),SUMIF(A:A,A9,P:P),"")</f>
        <v>1</v>
      </c>
      <c r="R9" s="3">
        <f t="shared" si="6"/>
        <v>0.18965583890493121</v>
      </c>
      <c r="S9" s="7">
        <f t="shared" si="7"/>
        <v>5.2727087432371125</v>
      </c>
    </row>
    <row r="10" spans="1:19" x14ac:dyDescent="0.3">
      <c r="A10" s="1">
        <v>14</v>
      </c>
      <c r="B10" s="5">
        <v>0.64583333333333337</v>
      </c>
      <c r="C10" s="1" t="s">
        <v>20</v>
      </c>
      <c r="D10" s="1">
        <v>5</v>
      </c>
      <c r="E10" s="1">
        <v>4</v>
      </c>
      <c r="F10" s="1" t="s">
        <v>22</v>
      </c>
      <c r="G10" s="1">
        <v>53.02</v>
      </c>
      <c r="H10" s="1">
        <f>1+COUNTIFS(A:A,A10,G:G,"&gt;"&amp;G10)</f>
        <v>3</v>
      </c>
      <c r="I10" s="2">
        <f>AVERAGEIF(A:A,A10,G:G)</f>
        <v>48.282857142857146</v>
      </c>
      <c r="J10" s="2">
        <f t="shared" si="0"/>
        <v>4.7371428571428567</v>
      </c>
      <c r="K10" s="2">
        <f t="shared" si="1"/>
        <v>94.737142857142857</v>
      </c>
      <c r="L10" s="2">
        <f t="shared" si="2"/>
        <v>294.19081029498403</v>
      </c>
      <c r="M10" s="2">
        <f>SUMIF(A:A,A10,L:L)</f>
        <v>1668.988102233694</v>
      </c>
      <c r="N10" s="3">
        <f t="shared" si="3"/>
        <v>0.17626896794605851</v>
      </c>
      <c r="O10" s="6">
        <f t="shared" si="4"/>
        <v>5.6731483235666191</v>
      </c>
      <c r="P10" s="3">
        <f t="shared" si="5"/>
        <v>0.17626896794605851</v>
      </c>
      <c r="Q10" s="3">
        <f>IF(ISNUMBER(P10),SUMIF(A:A,A10,P:P),"")</f>
        <v>1</v>
      </c>
      <c r="R10" s="3">
        <f t="shared" si="6"/>
        <v>0.17626896794605851</v>
      </c>
      <c r="S10" s="7">
        <f t="shared" si="7"/>
        <v>5.6731483235666191</v>
      </c>
    </row>
    <row r="11" spans="1:19" x14ac:dyDescent="0.3">
      <c r="A11" s="1">
        <v>14</v>
      </c>
      <c r="B11" s="5">
        <v>0.64583333333333337</v>
      </c>
      <c r="C11" s="1" t="s">
        <v>20</v>
      </c>
      <c r="D11" s="1">
        <v>5</v>
      </c>
      <c r="E11" s="1">
        <v>7</v>
      </c>
      <c r="F11" s="1" t="s">
        <v>25</v>
      </c>
      <c r="G11" s="1">
        <v>51.32</v>
      </c>
      <c r="H11" s="1">
        <f>1+COUNTIFS(A:A,A11,G:G,"&gt;"&amp;G11)</f>
        <v>4</v>
      </c>
      <c r="I11" s="2">
        <f>AVERAGEIF(A:A,A11,G:G)</f>
        <v>48.282857142857146</v>
      </c>
      <c r="J11" s="2">
        <f t="shared" si="0"/>
        <v>3.0371428571428538</v>
      </c>
      <c r="K11" s="2">
        <f t="shared" si="1"/>
        <v>93.037142857142854</v>
      </c>
      <c r="L11" s="2">
        <f t="shared" si="2"/>
        <v>265.66299552578295</v>
      </c>
      <c r="M11" s="2">
        <f>SUMIF(A:A,A11,L:L)</f>
        <v>1668.988102233694</v>
      </c>
      <c r="N11" s="3">
        <f t="shared" si="3"/>
        <v>0.15917608709746478</v>
      </c>
      <c r="O11" s="6">
        <f t="shared" si="4"/>
        <v>6.2823506861787104</v>
      </c>
      <c r="P11" s="3">
        <f t="shared" si="5"/>
        <v>0.15917608709746478</v>
      </c>
      <c r="Q11" s="3">
        <f>IF(ISNUMBER(P11),SUMIF(A:A,A11,P:P),"")</f>
        <v>1</v>
      </c>
      <c r="R11" s="3">
        <f t="shared" si="6"/>
        <v>0.15917608709746478</v>
      </c>
      <c r="S11" s="7">
        <f t="shared" si="7"/>
        <v>6.2823506861787104</v>
      </c>
    </row>
    <row r="12" spans="1:19" x14ac:dyDescent="0.3">
      <c r="A12" s="1">
        <v>14</v>
      </c>
      <c r="B12" s="5">
        <v>0.64583333333333337</v>
      </c>
      <c r="C12" s="1" t="s">
        <v>20</v>
      </c>
      <c r="D12" s="1">
        <v>5</v>
      </c>
      <c r="E12" s="1">
        <v>9</v>
      </c>
      <c r="F12" s="1" t="s">
        <v>26</v>
      </c>
      <c r="G12" s="1">
        <v>45.01</v>
      </c>
      <c r="H12" s="1">
        <f>1+COUNTIFS(A:A,A12,G:G,"&gt;"&amp;G12)</f>
        <v>5</v>
      </c>
      <c r="I12" s="2">
        <f>AVERAGEIF(A:A,A12,G:G)</f>
        <v>48.282857142857146</v>
      </c>
      <c r="J12" s="2">
        <f t="shared" si="0"/>
        <v>-3.2728571428571485</v>
      </c>
      <c r="K12" s="2">
        <f t="shared" si="1"/>
        <v>86.727142857142852</v>
      </c>
      <c r="L12" s="2">
        <f t="shared" si="2"/>
        <v>181.93119596078492</v>
      </c>
      <c r="M12" s="2">
        <f>SUMIF(A:A,A12,L:L)</f>
        <v>1668.988102233694</v>
      </c>
      <c r="N12" s="3">
        <f t="shared" si="3"/>
        <v>0.10900688609900627</v>
      </c>
      <c r="O12" s="6">
        <f t="shared" si="4"/>
        <v>9.1737323740423413</v>
      </c>
      <c r="P12" s="3">
        <f t="shared" si="5"/>
        <v>0.10900688609900627</v>
      </c>
      <c r="Q12" s="3">
        <f>IF(ISNUMBER(P12),SUMIF(A:A,A12,P:P),"")</f>
        <v>1</v>
      </c>
      <c r="R12" s="3">
        <f t="shared" si="6"/>
        <v>0.10900688609900627</v>
      </c>
      <c r="S12" s="7">
        <f t="shared" si="7"/>
        <v>9.1737323740423413</v>
      </c>
    </row>
    <row r="13" spans="1:19" x14ac:dyDescent="0.3">
      <c r="A13" s="1">
        <v>14</v>
      </c>
      <c r="B13" s="5">
        <v>0.64583333333333337</v>
      </c>
      <c r="C13" s="1" t="s">
        <v>20</v>
      </c>
      <c r="D13" s="1">
        <v>5</v>
      </c>
      <c r="E13" s="1">
        <v>3</v>
      </c>
      <c r="F13" s="1" t="s">
        <v>21</v>
      </c>
      <c r="G13" s="1">
        <v>41.64</v>
      </c>
      <c r="H13" s="1">
        <f>1+COUNTIFS(A:A,A13,G:G,"&gt;"&amp;G13)</f>
        <v>6</v>
      </c>
      <c r="I13" s="2">
        <f>AVERAGEIF(A:A,A13,G:G)</f>
        <v>48.282857142857146</v>
      </c>
      <c r="J13" s="2">
        <f t="shared" si="0"/>
        <v>-6.6428571428571459</v>
      </c>
      <c r="K13" s="2">
        <f t="shared" si="1"/>
        <v>83.357142857142861</v>
      </c>
      <c r="L13" s="2">
        <f t="shared" si="2"/>
        <v>148.62532941543472</v>
      </c>
      <c r="M13" s="2">
        <f>SUMIF(A:A,A13,L:L)</f>
        <v>1668.988102233694</v>
      </c>
      <c r="N13" s="3">
        <f t="shared" si="3"/>
        <v>8.9051161728787451E-2</v>
      </c>
      <c r="O13" s="6">
        <f t="shared" si="4"/>
        <v>11.22949976829703</v>
      </c>
      <c r="P13" s="3">
        <f t="shared" si="5"/>
        <v>8.9051161728787451E-2</v>
      </c>
      <c r="Q13" s="3">
        <f>IF(ISNUMBER(P13),SUMIF(A:A,A13,P:P),"")</f>
        <v>1</v>
      </c>
      <c r="R13" s="3">
        <f t="shared" si="6"/>
        <v>8.9051161728787451E-2</v>
      </c>
      <c r="S13" s="7">
        <f t="shared" si="7"/>
        <v>11.22949976829703</v>
      </c>
    </row>
    <row r="14" spans="1:19" x14ac:dyDescent="0.3">
      <c r="A14" s="1">
        <v>14</v>
      </c>
      <c r="B14" s="5">
        <v>0.64583333333333337</v>
      </c>
      <c r="C14" s="1" t="s">
        <v>20</v>
      </c>
      <c r="D14" s="1">
        <v>5</v>
      </c>
      <c r="E14" s="1">
        <v>6</v>
      </c>
      <c r="F14" s="1" t="s">
        <v>24</v>
      </c>
      <c r="G14" s="1">
        <v>36.79</v>
      </c>
      <c r="H14" s="1">
        <f>1+COUNTIFS(A:A,A14,G:G,"&gt;"&amp;G14)</f>
        <v>7</v>
      </c>
      <c r="I14" s="2">
        <f>AVERAGEIF(A:A,A14,G:G)</f>
        <v>48.282857142857146</v>
      </c>
      <c r="J14" s="2">
        <f t="shared" si="0"/>
        <v>-11.492857142857147</v>
      </c>
      <c r="K14" s="2">
        <f t="shared" si="1"/>
        <v>78.507142857142853</v>
      </c>
      <c r="L14" s="2">
        <f t="shared" si="2"/>
        <v>111.09976388864077</v>
      </c>
      <c r="M14" s="2">
        <f>SUMIF(A:A,A14,L:L)</f>
        <v>1668.988102233694</v>
      </c>
      <c r="N14" s="3">
        <f t="shared" si="3"/>
        <v>6.6567139537993203E-2</v>
      </c>
      <c r="O14" s="6">
        <f t="shared" si="4"/>
        <v>15.022427085502899</v>
      </c>
      <c r="P14" s="3">
        <f t="shared" si="5"/>
        <v>6.6567139537993203E-2</v>
      </c>
      <c r="Q14" s="3">
        <f>IF(ISNUMBER(P14),SUMIF(A:A,A14,P:P),"")</f>
        <v>1</v>
      </c>
      <c r="R14" s="3">
        <f t="shared" si="6"/>
        <v>6.6567139537993203E-2</v>
      </c>
      <c r="S14" s="7">
        <f t="shared" si="7"/>
        <v>15.022427085502899</v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17</v>
      </c>
      <c r="B16" s="5">
        <v>0.66666666666666663</v>
      </c>
      <c r="C16" s="1" t="s">
        <v>20</v>
      </c>
      <c r="D16" s="1">
        <v>6</v>
      </c>
      <c r="E16" s="1">
        <v>4</v>
      </c>
      <c r="F16" s="1" t="s">
        <v>30</v>
      </c>
      <c r="G16" s="1">
        <v>70.59</v>
      </c>
      <c r="H16" s="1">
        <f>1+COUNTIFS(A:A,A16,G:G,"&gt;"&amp;G16)</f>
        <v>1</v>
      </c>
      <c r="I16" s="2">
        <f>AVERAGEIF(A:A,A16,G:G)</f>
        <v>51.788571428571423</v>
      </c>
      <c r="J16" s="2">
        <f t="shared" ref="J16:J32" si="8">G16-I16</f>
        <v>18.80142857142858</v>
      </c>
      <c r="K16" s="2">
        <f t="shared" ref="K16:K32" si="9">90+J16</f>
        <v>108.80142857142857</v>
      </c>
      <c r="L16" s="2">
        <f t="shared" ref="L16:L32" si="10">EXP(0.06*K16)</f>
        <v>684.0874185033814</v>
      </c>
      <c r="M16" s="2">
        <f>SUMIF(A:A,A16,L:L)</f>
        <v>2102.6714091085291</v>
      </c>
      <c r="N16" s="3">
        <f t="shared" ref="N16:N32" si="11">L16/M16</f>
        <v>0.32534204609431311</v>
      </c>
      <c r="O16" s="6">
        <f t="shared" ref="O16:O32" si="12">1/N16</f>
        <v>3.0736881752754175</v>
      </c>
      <c r="P16" s="3">
        <f t="shared" ref="P16:P32" si="13">IF(O16&gt;21,"",N16)</f>
        <v>0.32534204609431311</v>
      </c>
      <c r="Q16" s="3">
        <f>IF(ISNUMBER(P16),SUMIF(A:A,A16,P:P),"")</f>
        <v>0.98410066827586995</v>
      </c>
      <c r="R16" s="3">
        <f t="shared" ref="R16:R32" si="14">IFERROR(P16*(1/Q16),"")</f>
        <v>0.33059833874953837</v>
      </c>
      <c r="S16" s="7">
        <f t="shared" ref="S16:S32" si="15">IFERROR(1/R16,"")</f>
        <v>3.0248185873601772</v>
      </c>
    </row>
    <row r="17" spans="1:19" x14ac:dyDescent="0.3">
      <c r="A17" s="1">
        <v>17</v>
      </c>
      <c r="B17" s="5">
        <v>0.66666666666666663</v>
      </c>
      <c r="C17" s="1" t="s">
        <v>20</v>
      </c>
      <c r="D17" s="1">
        <v>6</v>
      </c>
      <c r="E17" s="1">
        <v>2</v>
      </c>
      <c r="F17" s="1" t="s">
        <v>29</v>
      </c>
      <c r="G17" s="1">
        <v>60.33</v>
      </c>
      <c r="H17" s="1">
        <f>1+COUNTIFS(A:A,A17,G:G,"&gt;"&amp;G17)</f>
        <v>2</v>
      </c>
      <c r="I17" s="2">
        <f>AVERAGEIF(A:A,A17,G:G)</f>
        <v>51.788571428571423</v>
      </c>
      <c r="J17" s="2">
        <f t="shared" si="8"/>
        <v>8.5414285714285754</v>
      </c>
      <c r="K17" s="2">
        <f t="shared" si="9"/>
        <v>98.541428571428582</v>
      </c>
      <c r="L17" s="2">
        <f t="shared" si="10"/>
        <v>369.62379358776343</v>
      </c>
      <c r="M17" s="2">
        <f>SUMIF(A:A,A17,L:L)</f>
        <v>2102.6714091085291</v>
      </c>
      <c r="N17" s="3">
        <f t="shared" si="11"/>
        <v>0.17578771080759265</v>
      </c>
      <c r="O17" s="6">
        <f t="shared" si="12"/>
        <v>5.6886798025064662</v>
      </c>
      <c r="P17" s="3">
        <f t="shared" si="13"/>
        <v>0.17578771080759265</v>
      </c>
      <c r="Q17" s="3">
        <f>IF(ISNUMBER(P17),SUMIF(A:A,A17,P:P),"")</f>
        <v>0.98410066827586995</v>
      </c>
      <c r="R17" s="3">
        <f t="shared" si="14"/>
        <v>0.17862777302607685</v>
      </c>
      <c r="S17" s="7">
        <f t="shared" si="15"/>
        <v>5.5982335952540581</v>
      </c>
    </row>
    <row r="18" spans="1:19" x14ac:dyDescent="0.3">
      <c r="A18" s="1">
        <v>17</v>
      </c>
      <c r="B18" s="5">
        <v>0.66666666666666663</v>
      </c>
      <c r="C18" s="1" t="s">
        <v>20</v>
      </c>
      <c r="D18" s="1">
        <v>6</v>
      </c>
      <c r="E18" s="1">
        <v>1</v>
      </c>
      <c r="F18" s="1" t="s">
        <v>28</v>
      </c>
      <c r="G18" s="1">
        <v>57.72</v>
      </c>
      <c r="H18" s="1">
        <f>1+COUNTIFS(A:A,A18,G:G,"&gt;"&amp;G18)</f>
        <v>3</v>
      </c>
      <c r="I18" s="2">
        <f>AVERAGEIF(A:A,A18,G:G)</f>
        <v>51.788571428571423</v>
      </c>
      <c r="J18" s="2">
        <f t="shared" si="8"/>
        <v>5.9314285714285759</v>
      </c>
      <c r="K18" s="2">
        <f t="shared" si="9"/>
        <v>95.931428571428569</v>
      </c>
      <c r="L18" s="2">
        <f t="shared" si="10"/>
        <v>316.04534947458433</v>
      </c>
      <c r="M18" s="2">
        <f>SUMIF(A:A,A18,L:L)</f>
        <v>2102.6714091085291</v>
      </c>
      <c r="N18" s="3">
        <f t="shared" si="11"/>
        <v>0.15030658052680626</v>
      </c>
      <c r="O18" s="6">
        <f t="shared" si="12"/>
        <v>6.6530686580395999</v>
      </c>
      <c r="P18" s="3">
        <f t="shared" si="13"/>
        <v>0.15030658052680626</v>
      </c>
      <c r="Q18" s="3">
        <f>IF(ISNUMBER(P18),SUMIF(A:A,A18,P:P),"")</f>
        <v>0.98410066827586995</v>
      </c>
      <c r="R18" s="3">
        <f t="shared" si="14"/>
        <v>0.15273496439154058</v>
      </c>
      <c r="S18" s="7">
        <f t="shared" si="15"/>
        <v>6.5472893124620146</v>
      </c>
    </row>
    <row r="19" spans="1:19" x14ac:dyDescent="0.3">
      <c r="A19" s="1">
        <v>17</v>
      </c>
      <c r="B19" s="5">
        <v>0.66666666666666663</v>
      </c>
      <c r="C19" s="1" t="s">
        <v>20</v>
      </c>
      <c r="D19" s="1">
        <v>6</v>
      </c>
      <c r="E19" s="1">
        <v>8</v>
      </c>
      <c r="F19" s="1" t="s">
        <v>32</v>
      </c>
      <c r="G19" s="1">
        <v>56.66</v>
      </c>
      <c r="H19" s="1">
        <f>1+COUNTIFS(A:A,A19,G:G,"&gt;"&amp;G19)</f>
        <v>4</v>
      </c>
      <c r="I19" s="2">
        <f>AVERAGEIF(A:A,A19,G:G)</f>
        <v>51.788571428571423</v>
      </c>
      <c r="J19" s="2">
        <f t="shared" si="8"/>
        <v>4.8714285714285737</v>
      </c>
      <c r="K19" s="2">
        <f t="shared" si="9"/>
        <v>94.871428571428567</v>
      </c>
      <c r="L19" s="2">
        <f t="shared" si="10"/>
        <v>296.5707224520828</v>
      </c>
      <c r="M19" s="2">
        <f>SUMIF(A:A,A19,L:L)</f>
        <v>2102.6714091085291</v>
      </c>
      <c r="N19" s="3">
        <f t="shared" si="11"/>
        <v>0.14104473060668099</v>
      </c>
      <c r="O19" s="6">
        <f t="shared" si="12"/>
        <v>7.0899493777517426</v>
      </c>
      <c r="P19" s="3">
        <f t="shared" si="13"/>
        <v>0.14104473060668099</v>
      </c>
      <c r="Q19" s="3">
        <f>IF(ISNUMBER(P19),SUMIF(A:A,A19,P:P),"")</f>
        <v>0.98410066827586995</v>
      </c>
      <c r="R19" s="3">
        <f t="shared" si="14"/>
        <v>0.14332347812931509</v>
      </c>
      <c r="S19" s="7">
        <f t="shared" si="15"/>
        <v>6.9772239206875764</v>
      </c>
    </row>
    <row r="20" spans="1:19" x14ac:dyDescent="0.3">
      <c r="A20" s="1">
        <v>17</v>
      </c>
      <c r="B20" s="5">
        <v>0.66666666666666663</v>
      </c>
      <c r="C20" s="1" t="s">
        <v>20</v>
      </c>
      <c r="D20" s="1">
        <v>6</v>
      </c>
      <c r="E20" s="1">
        <v>7</v>
      </c>
      <c r="F20" s="1" t="s">
        <v>31</v>
      </c>
      <c r="G20" s="1">
        <v>56.23</v>
      </c>
      <c r="H20" s="1">
        <f>1+COUNTIFS(A:A,A20,G:G,"&gt;"&amp;G20)</f>
        <v>5</v>
      </c>
      <c r="I20" s="2">
        <f>AVERAGEIF(A:A,A20,G:G)</f>
        <v>51.788571428571423</v>
      </c>
      <c r="J20" s="2">
        <f t="shared" si="8"/>
        <v>4.4414285714285739</v>
      </c>
      <c r="K20" s="2">
        <f t="shared" si="9"/>
        <v>94.441428571428574</v>
      </c>
      <c r="L20" s="2">
        <f t="shared" si="10"/>
        <v>289.01705906753921</v>
      </c>
      <c r="M20" s="2">
        <f>SUMIF(A:A,A20,L:L)</f>
        <v>2102.6714091085291</v>
      </c>
      <c r="N20" s="3">
        <f t="shared" si="11"/>
        <v>0.13745231794922913</v>
      </c>
      <c r="O20" s="6">
        <f t="shared" si="12"/>
        <v>7.275250173441024</v>
      </c>
      <c r="P20" s="3">
        <f t="shared" si="13"/>
        <v>0.13745231794922913</v>
      </c>
      <c r="Q20" s="3">
        <f>IF(ISNUMBER(P20),SUMIF(A:A,A20,P:P),"")</f>
        <v>0.98410066827586995</v>
      </c>
      <c r="R20" s="3">
        <f t="shared" si="14"/>
        <v>0.13967302571803308</v>
      </c>
      <c r="S20" s="7">
        <f t="shared" si="15"/>
        <v>7.1595785575574507</v>
      </c>
    </row>
    <row r="21" spans="1:19" x14ac:dyDescent="0.3">
      <c r="A21" s="1">
        <v>17</v>
      </c>
      <c r="B21" s="5">
        <v>0.66666666666666663</v>
      </c>
      <c r="C21" s="1" t="s">
        <v>20</v>
      </c>
      <c r="D21" s="1">
        <v>6</v>
      </c>
      <c r="E21" s="1">
        <v>9</v>
      </c>
      <c r="F21" s="1" t="s">
        <v>19</v>
      </c>
      <c r="G21" s="1">
        <v>40.71</v>
      </c>
      <c r="H21" s="1">
        <f>1+COUNTIFS(A:A,A21,G:G,"&gt;"&amp;G21)</f>
        <v>6</v>
      </c>
      <c r="I21" s="2">
        <f>AVERAGEIF(A:A,A21,G:G)</f>
        <v>51.788571428571423</v>
      </c>
      <c r="J21" s="2">
        <f t="shared" si="8"/>
        <v>-11.078571428571422</v>
      </c>
      <c r="K21" s="2">
        <f t="shared" si="9"/>
        <v>78.921428571428578</v>
      </c>
      <c r="L21" s="2">
        <f t="shared" si="10"/>
        <v>113.8959957829175</v>
      </c>
      <c r="M21" s="2">
        <f>SUMIF(A:A,A21,L:L)</f>
        <v>2102.6714091085291</v>
      </c>
      <c r="N21" s="3">
        <f t="shared" si="11"/>
        <v>5.4167282291247801E-2</v>
      </c>
      <c r="O21" s="6">
        <f t="shared" si="12"/>
        <v>18.4613286415807</v>
      </c>
      <c r="P21" s="3">
        <f t="shared" si="13"/>
        <v>5.4167282291247801E-2</v>
      </c>
      <c r="Q21" s="3">
        <f>IF(ISNUMBER(P21),SUMIF(A:A,A21,P:P),"")</f>
        <v>0.98410066827586995</v>
      </c>
      <c r="R21" s="3">
        <f t="shared" si="14"/>
        <v>5.504241998549609E-2</v>
      </c>
      <c r="S21" s="7">
        <f t="shared" si="15"/>
        <v>18.167805853440022</v>
      </c>
    </row>
    <row r="22" spans="1:19" x14ac:dyDescent="0.3">
      <c r="A22" s="1">
        <v>17</v>
      </c>
      <c r="B22" s="5">
        <v>0.66666666666666663</v>
      </c>
      <c r="C22" s="1" t="s">
        <v>20</v>
      </c>
      <c r="D22" s="1">
        <v>6</v>
      </c>
      <c r="E22" s="1">
        <v>10</v>
      </c>
      <c r="F22" s="1" t="s">
        <v>33</v>
      </c>
      <c r="G22" s="1">
        <v>20.28</v>
      </c>
      <c r="H22" s="1">
        <f>1+COUNTIFS(A:A,A22,G:G,"&gt;"&amp;G22)</f>
        <v>7</v>
      </c>
      <c r="I22" s="2">
        <f>AVERAGEIF(A:A,A22,G:G)</f>
        <v>51.788571428571423</v>
      </c>
      <c r="J22" s="2">
        <f t="shared" si="8"/>
        <v>-31.508571428571422</v>
      </c>
      <c r="K22" s="2">
        <f t="shared" si="9"/>
        <v>58.491428571428578</v>
      </c>
      <c r="L22" s="2">
        <f t="shared" si="10"/>
        <v>33.43107024026061</v>
      </c>
      <c r="M22" s="2">
        <f>SUMIF(A:A,A22,L:L)</f>
        <v>2102.6714091085291</v>
      </c>
      <c r="N22" s="3">
        <f t="shared" si="11"/>
        <v>1.5899331724130116E-2</v>
      </c>
      <c r="O22" s="6">
        <f t="shared" si="12"/>
        <v>62.895725263868719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21</v>
      </c>
      <c r="B24" s="5">
        <v>0.6875</v>
      </c>
      <c r="C24" s="1" t="s">
        <v>20</v>
      </c>
      <c r="D24" s="1">
        <v>7</v>
      </c>
      <c r="E24" s="1">
        <v>1</v>
      </c>
      <c r="F24" s="1" t="s">
        <v>34</v>
      </c>
      <c r="G24" s="1">
        <v>72.59</v>
      </c>
      <c r="H24" s="1">
        <f>1+COUNTIFS(A:A,A24,G:G,"&gt;"&amp;G24)</f>
        <v>1</v>
      </c>
      <c r="I24" s="2">
        <f>AVERAGEIF(A:A,A24,G:G)</f>
        <v>43.482222222222227</v>
      </c>
      <c r="J24" s="2">
        <f t="shared" si="8"/>
        <v>29.107777777777777</v>
      </c>
      <c r="K24" s="2">
        <f t="shared" si="9"/>
        <v>119.10777777777778</v>
      </c>
      <c r="L24" s="2">
        <f t="shared" si="10"/>
        <v>1269.6120580254524</v>
      </c>
      <c r="M24" s="2">
        <f>SUMIF(A:A,A24,L:L)</f>
        <v>3001.7065543296594</v>
      </c>
      <c r="N24" s="3">
        <f t="shared" si="11"/>
        <v>0.42296341599220111</v>
      </c>
      <c r="O24" s="6">
        <f t="shared" si="12"/>
        <v>2.3642706725690874</v>
      </c>
      <c r="P24" s="3">
        <f t="shared" si="13"/>
        <v>0.42296341599220111</v>
      </c>
      <c r="Q24" s="3">
        <f>IF(ISNUMBER(P24),SUMIF(A:A,A24,P:P),"")</f>
        <v>0.95017777127898662</v>
      </c>
      <c r="R24" s="3">
        <f t="shared" si="14"/>
        <v>0.44514135015268907</v>
      </c>
      <c r="S24" s="7">
        <f t="shared" si="15"/>
        <v>2.2464774383619663</v>
      </c>
    </row>
    <row r="25" spans="1:19" x14ac:dyDescent="0.3">
      <c r="A25" s="1">
        <v>21</v>
      </c>
      <c r="B25" s="5">
        <v>0.6875</v>
      </c>
      <c r="C25" s="1" t="s">
        <v>20</v>
      </c>
      <c r="D25" s="1">
        <v>7</v>
      </c>
      <c r="E25" s="1">
        <v>12</v>
      </c>
      <c r="F25" s="1" t="s">
        <v>39</v>
      </c>
      <c r="G25" s="1">
        <v>56.65</v>
      </c>
      <c r="H25" s="1">
        <f>1+COUNTIFS(A:A,A25,G:G,"&gt;"&amp;G25)</f>
        <v>2</v>
      </c>
      <c r="I25" s="2">
        <f>AVERAGEIF(A:A,A25,G:G)</f>
        <v>43.482222222222227</v>
      </c>
      <c r="J25" s="2">
        <f t="shared" si="8"/>
        <v>13.167777777777772</v>
      </c>
      <c r="K25" s="2">
        <f t="shared" si="9"/>
        <v>103.16777777777777</v>
      </c>
      <c r="L25" s="2">
        <f t="shared" si="10"/>
        <v>487.87863037231403</v>
      </c>
      <c r="M25" s="2">
        <f>SUMIF(A:A,A25,L:L)</f>
        <v>3001.7065543296594</v>
      </c>
      <c r="N25" s="3">
        <f t="shared" si="11"/>
        <v>0.16253375256438649</v>
      </c>
      <c r="O25" s="6">
        <f t="shared" si="12"/>
        <v>6.1525682156625141</v>
      </c>
      <c r="P25" s="3">
        <f t="shared" si="13"/>
        <v>0.16253375256438649</v>
      </c>
      <c r="Q25" s="3">
        <f>IF(ISNUMBER(P25),SUMIF(A:A,A25,P:P),"")</f>
        <v>0.95017777127898662</v>
      </c>
      <c r="R25" s="3">
        <f t="shared" si="14"/>
        <v>0.1710561512564201</v>
      </c>
      <c r="S25" s="7">
        <f t="shared" si="15"/>
        <v>5.8460335548001403</v>
      </c>
    </row>
    <row r="26" spans="1:19" x14ac:dyDescent="0.3">
      <c r="A26" s="1">
        <v>21</v>
      </c>
      <c r="B26" s="5">
        <v>0.6875</v>
      </c>
      <c r="C26" s="1" t="s">
        <v>20</v>
      </c>
      <c r="D26" s="1">
        <v>7</v>
      </c>
      <c r="E26" s="1">
        <v>5</v>
      </c>
      <c r="F26" s="1" t="s">
        <v>36</v>
      </c>
      <c r="G26" s="1">
        <v>49.37</v>
      </c>
      <c r="H26" s="1">
        <f>1+COUNTIFS(A:A,A26,G:G,"&gt;"&amp;G26)</f>
        <v>3</v>
      </c>
      <c r="I26" s="2">
        <f>AVERAGEIF(A:A,A26,G:G)</f>
        <v>43.482222222222227</v>
      </c>
      <c r="J26" s="2">
        <f t="shared" si="8"/>
        <v>5.8877777777777709</v>
      </c>
      <c r="K26" s="2">
        <f t="shared" si="9"/>
        <v>95.887777777777771</v>
      </c>
      <c r="L26" s="2">
        <f t="shared" si="10"/>
        <v>315.21869465123535</v>
      </c>
      <c r="M26" s="2">
        <f>SUMIF(A:A,A26,L:L)</f>
        <v>3001.7065543296594</v>
      </c>
      <c r="N26" s="3">
        <f t="shared" si="11"/>
        <v>0.10501316132869955</v>
      </c>
      <c r="O26" s="6">
        <f t="shared" si="12"/>
        <v>9.5226159021145982</v>
      </c>
      <c r="P26" s="3">
        <f t="shared" si="13"/>
        <v>0.10501316132869955</v>
      </c>
      <c r="Q26" s="3">
        <f>IF(ISNUMBER(P26),SUMIF(A:A,A26,P:P),"")</f>
        <v>0.95017777127898662</v>
      </c>
      <c r="R26" s="3">
        <f t="shared" si="14"/>
        <v>0.11051948856617283</v>
      </c>
      <c r="S26" s="7">
        <f t="shared" si="15"/>
        <v>9.0481779546170849</v>
      </c>
    </row>
    <row r="27" spans="1:19" x14ac:dyDescent="0.3">
      <c r="A27" s="1">
        <v>21</v>
      </c>
      <c r="B27" s="5">
        <v>0.6875</v>
      </c>
      <c r="C27" s="1" t="s">
        <v>20</v>
      </c>
      <c r="D27" s="1">
        <v>7</v>
      </c>
      <c r="E27" s="1">
        <v>14</v>
      </c>
      <c r="F27" s="1" t="s">
        <v>41</v>
      </c>
      <c r="G27" s="1">
        <v>47.37</v>
      </c>
      <c r="H27" s="1">
        <f>1+COUNTIFS(A:A,A27,G:G,"&gt;"&amp;G27)</f>
        <v>4</v>
      </c>
      <c r="I27" s="2">
        <f>AVERAGEIF(A:A,A27,G:G)</f>
        <v>43.482222222222227</v>
      </c>
      <c r="J27" s="2">
        <f t="shared" si="8"/>
        <v>3.8877777777777709</v>
      </c>
      <c r="K27" s="2">
        <f t="shared" si="9"/>
        <v>93.887777777777771</v>
      </c>
      <c r="L27" s="2">
        <f t="shared" si="10"/>
        <v>279.57390232148595</v>
      </c>
      <c r="M27" s="2">
        <f>SUMIF(A:A,A27,L:L)</f>
        <v>3001.7065543296594</v>
      </c>
      <c r="N27" s="3">
        <f t="shared" si="11"/>
        <v>9.3138318906699505E-2</v>
      </c>
      <c r="O27" s="6">
        <f t="shared" si="12"/>
        <v>10.736719448433906</v>
      </c>
      <c r="P27" s="3">
        <f t="shared" si="13"/>
        <v>9.3138318906699505E-2</v>
      </c>
      <c r="Q27" s="3">
        <f>IF(ISNUMBER(P27),SUMIF(A:A,A27,P:P),"")</f>
        <v>0.95017777127898662</v>
      </c>
      <c r="R27" s="3">
        <f t="shared" si="14"/>
        <v>9.8021993064866877E-2</v>
      </c>
      <c r="S27" s="7">
        <f t="shared" si="15"/>
        <v>10.201792156360682</v>
      </c>
    </row>
    <row r="28" spans="1:19" x14ac:dyDescent="0.3">
      <c r="A28" s="1">
        <v>21</v>
      </c>
      <c r="B28" s="5">
        <v>0.6875</v>
      </c>
      <c r="C28" s="1" t="s">
        <v>20</v>
      </c>
      <c r="D28" s="1">
        <v>7</v>
      </c>
      <c r="E28" s="1">
        <v>9</v>
      </c>
      <c r="F28" s="1" t="s">
        <v>38</v>
      </c>
      <c r="G28" s="1">
        <v>41.07</v>
      </c>
      <c r="H28" s="1">
        <f>1+COUNTIFS(A:A,A28,G:G,"&gt;"&amp;G28)</f>
        <v>5</v>
      </c>
      <c r="I28" s="2">
        <f>AVERAGEIF(A:A,A28,G:G)</f>
        <v>43.482222222222227</v>
      </c>
      <c r="J28" s="2">
        <f t="shared" si="8"/>
        <v>-2.4122222222222263</v>
      </c>
      <c r="K28" s="2">
        <f t="shared" si="9"/>
        <v>87.587777777777774</v>
      </c>
      <c r="L28" s="2">
        <f t="shared" si="10"/>
        <v>191.57256506086307</v>
      </c>
      <c r="M28" s="2">
        <f>SUMIF(A:A,A28,L:L)</f>
        <v>3001.7065543296594</v>
      </c>
      <c r="N28" s="3">
        <f t="shared" si="11"/>
        <v>6.3821216895615249E-2</v>
      </c>
      <c r="O28" s="6">
        <f t="shared" si="12"/>
        <v>15.668770491098293</v>
      </c>
      <c r="P28" s="3">
        <f t="shared" si="13"/>
        <v>6.3821216895615249E-2</v>
      </c>
      <c r="Q28" s="3">
        <f>IF(ISNUMBER(P28),SUMIF(A:A,A28,P:P),"")</f>
        <v>0.95017777127898662</v>
      </c>
      <c r="R28" s="3">
        <f t="shared" si="14"/>
        <v>6.7167659384105252E-2</v>
      </c>
      <c r="S28" s="7">
        <f t="shared" si="15"/>
        <v>14.88811742391373</v>
      </c>
    </row>
    <row r="29" spans="1:19" x14ac:dyDescent="0.3">
      <c r="A29" s="1">
        <v>21</v>
      </c>
      <c r="B29" s="5">
        <v>0.6875</v>
      </c>
      <c r="C29" s="1" t="s">
        <v>20</v>
      </c>
      <c r="D29" s="1">
        <v>7</v>
      </c>
      <c r="E29" s="1">
        <v>4</v>
      </c>
      <c r="F29" s="1" t="s">
        <v>35</v>
      </c>
      <c r="G29" s="1">
        <v>38.53</v>
      </c>
      <c r="H29" s="1">
        <f>1+COUNTIFS(A:A,A29,G:G,"&gt;"&amp;G29)</f>
        <v>6</v>
      </c>
      <c r="I29" s="2">
        <f>AVERAGEIF(A:A,A29,G:G)</f>
        <v>43.482222222222227</v>
      </c>
      <c r="J29" s="2">
        <f t="shared" si="8"/>
        <v>-4.9522222222222254</v>
      </c>
      <c r="K29" s="2">
        <f t="shared" si="9"/>
        <v>85.047777777777782</v>
      </c>
      <c r="L29" s="2">
        <f t="shared" si="10"/>
        <v>164.49277802641021</v>
      </c>
      <c r="M29" s="2">
        <f>SUMIF(A:A,A29,L:L)</f>
        <v>3001.7065543296594</v>
      </c>
      <c r="N29" s="3">
        <f t="shared" si="11"/>
        <v>5.4799753090169968E-2</v>
      </c>
      <c r="O29" s="6">
        <f t="shared" si="12"/>
        <v>18.248257402812659</v>
      </c>
      <c r="P29" s="3">
        <f t="shared" si="13"/>
        <v>5.4799753090169968E-2</v>
      </c>
      <c r="Q29" s="3">
        <f>IF(ISNUMBER(P29),SUMIF(A:A,A29,P:P),"")</f>
        <v>0.95017777127898662</v>
      </c>
      <c r="R29" s="3">
        <f t="shared" si="14"/>
        <v>5.7673158377938863E-2</v>
      </c>
      <c r="S29" s="7">
        <f t="shared" si="15"/>
        <v>17.339088548729801</v>
      </c>
    </row>
    <row r="30" spans="1:19" x14ac:dyDescent="0.3">
      <c r="A30" s="1">
        <v>21</v>
      </c>
      <c r="B30" s="5">
        <v>0.6875</v>
      </c>
      <c r="C30" s="1" t="s">
        <v>20</v>
      </c>
      <c r="D30" s="1">
        <v>7</v>
      </c>
      <c r="E30" s="1">
        <v>13</v>
      </c>
      <c r="F30" s="1" t="s">
        <v>40</v>
      </c>
      <c r="G30" s="1">
        <v>36.29</v>
      </c>
      <c r="H30" s="1">
        <f>1+COUNTIFS(A:A,A30,G:G,"&gt;"&amp;G30)</f>
        <v>7</v>
      </c>
      <c r="I30" s="2">
        <f>AVERAGEIF(A:A,A30,G:G)</f>
        <v>43.482222222222227</v>
      </c>
      <c r="J30" s="2">
        <f t="shared" si="8"/>
        <v>-7.1922222222222274</v>
      </c>
      <c r="K30" s="2">
        <f t="shared" si="9"/>
        <v>82.807777777777773</v>
      </c>
      <c r="L30" s="2">
        <f t="shared" si="10"/>
        <v>143.80621536872115</v>
      </c>
      <c r="M30" s="2">
        <f>SUMIF(A:A,A30,L:L)</f>
        <v>3001.7065543296594</v>
      </c>
      <c r="N30" s="3">
        <f t="shared" si="11"/>
        <v>4.7908152501214739E-2</v>
      </c>
      <c r="O30" s="6">
        <f t="shared" si="12"/>
        <v>20.873274125414135</v>
      </c>
      <c r="P30" s="3">
        <f t="shared" si="13"/>
        <v>4.7908152501214739E-2</v>
      </c>
      <c r="Q30" s="3">
        <f>IF(ISNUMBER(P30),SUMIF(A:A,A30,P:P),"")</f>
        <v>0.95017777127898662</v>
      </c>
      <c r="R30" s="3">
        <f t="shared" si="14"/>
        <v>5.0420199197806929E-2</v>
      </c>
      <c r="S30" s="7">
        <f t="shared" si="15"/>
        <v>19.833321087781339</v>
      </c>
    </row>
    <row r="31" spans="1:19" x14ac:dyDescent="0.3">
      <c r="A31" s="1">
        <v>21</v>
      </c>
      <c r="B31" s="5">
        <v>0.6875</v>
      </c>
      <c r="C31" s="1" t="s">
        <v>20</v>
      </c>
      <c r="D31" s="1">
        <v>7</v>
      </c>
      <c r="E31" s="1">
        <v>6</v>
      </c>
      <c r="F31" s="1" t="s">
        <v>37</v>
      </c>
      <c r="G31" s="1">
        <v>29.44</v>
      </c>
      <c r="H31" s="1">
        <f>1+COUNTIFS(A:A,A31,G:G,"&gt;"&amp;G31)</f>
        <v>8</v>
      </c>
      <c r="I31" s="2">
        <f>AVERAGEIF(A:A,A31,G:G)</f>
        <v>43.482222222222227</v>
      </c>
      <c r="J31" s="2">
        <f t="shared" si="8"/>
        <v>-14.042222222222225</v>
      </c>
      <c r="K31" s="2">
        <f t="shared" si="9"/>
        <v>75.957777777777778</v>
      </c>
      <c r="L31" s="2">
        <f t="shared" si="10"/>
        <v>95.341641472421841</v>
      </c>
      <c r="M31" s="2">
        <f>SUMIF(A:A,A31,L:L)</f>
        <v>3001.7065543296594</v>
      </c>
      <c r="N31" s="3">
        <f t="shared" si="11"/>
        <v>3.1762479025440084E-2</v>
      </c>
      <c r="O31" s="6">
        <f t="shared" si="12"/>
        <v>31.483688637749349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21</v>
      </c>
      <c r="B32" s="5">
        <v>0.6875</v>
      </c>
      <c r="C32" s="1" t="s">
        <v>20</v>
      </c>
      <c r="D32" s="1">
        <v>7</v>
      </c>
      <c r="E32" s="1">
        <v>15</v>
      </c>
      <c r="F32" s="1" t="s">
        <v>42</v>
      </c>
      <c r="G32" s="1">
        <v>20.03</v>
      </c>
      <c r="H32" s="1">
        <f>1+COUNTIFS(A:A,A32,G:G,"&gt;"&amp;G32)</f>
        <v>9</v>
      </c>
      <c r="I32" s="2">
        <f>AVERAGEIF(A:A,A32,G:G)</f>
        <v>43.482222222222227</v>
      </c>
      <c r="J32" s="2">
        <f t="shared" si="8"/>
        <v>-23.452222222222225</v>
      </c>
      <c r="K32" s="2">
        <f t="shared" si="9"/>
        <v>66.547777777777782</v>
      </c>
      <c r="L32" s="2">
        <f t="shared" si="10"/>
        <v>54.210069030755449</v>
      </c>
      <c r="M32" s="2">
        <f>SUMIF(A:A,A32,L:L)</f>
        <v>3001.7065543296594</v>
      </c>
      <c r="N32" s="3">
        <f t="shared" si="11"/>
        <v>1.80597496955733E-2</v>
      </c>
      <c r="O32" s="6">
        <f t="shared" si="12"/>
        <v>55.371753034047536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/>
      <c r="B33" s="5"/>
      <c r="C33" s="1"/>
      <c r="D33" s="1"/>
      <c r="E33" s="1"/>
      <c r="F33" s="1"/>
      <c r="G33" s="1"/>
      <c r="H33" s="1"/>
      <c r="I33" s="2"/>
      <c r="J33" s="2"/>
      <c r="K33" s="2"/>
      <c r="L33" s="2"/>
      <c r="M33" s="2"/>
      <c r="N33" s="3"/>
      <c r="O33" s="6"/>
      <c r="P33" s="3"/>
      <c r="Q33" s="3"/>
      <c r="R33" s="3"/>
      <c r="S33" s="7"/>
    </row>
    <row r="34" spans="1:19" x14ac:dyDescent="0.3">
      <c r="A34" s="1">
        <v>23</v>
      </c>
      <c r="B34" s="5">
        <v>0.70833333333333337</v>
      </c>
      <c r="C34" s="1" t="s">
        <v>20</v>
      </c>
      <c r="D34" s="1">
        <v>8</v>
      </c>
      <c r="E34" s="1">
        <v>7</v>
      </c>
      <c r="F34" s="1" t="s">
        <v>45</v>
      </c>
      <c r="G34" s="1">
        <v>69.88</v>
      </c>
      <c r="H34" s="1">
        <f>1+COUNTIFS(A:A,A34,G:G,"&gt;"&amp;G34)</f>
        <v>1</v>
      </c>
      <c r="I34" s="2">
        <f>AVERAGEIF(A:A,A34,G:G)</f>
        <v>48.282499999999999</v>
      </c>
      <c r="J34" s="2">
        <f t="shared" ref="J34:J41" si="16">G34-I34</f>
        <v>21.597499999999997</v>
      </c>
      <c r="K34" s="2">
        <f t="shared" ref="K34:K41" si="17">90+J34</f>
        <v>111.5975</v>
      </c>
      <c r="L34" s="2">
        <f t="shared" ref="L34:L41" si="18">EXP(0.06*K34)</f>
        <v>809.0413271552269</v>
      </c>
      <c r="M34" s="2">
        <f>SUMIF(A:A,A34,L:L)</f>
        <v>2576.6346557238958</v>
      </c>
      <c r="N34" s="3">
        <f t="shared" ref="N34:N41" si="19">L34/M34</f>
        <v>0.31399147929566668</v>
      </c>
      <c r="O34" s="6">
        <f t="shared" ref="O34:O41" si="20">1/N34</f>
        <v>3.1847997985268921</v>
      </c>
      <c r="P34" s="3">
        <f t="shared" ref="P34:P41" si="21">IF(O34&gt;21,"",N34)</f>
        <v>0.31399147929566668</v>
      </c>
      <c r="Q34" s="3">
        <f>IF(ISNUMBER(P34),SUMIF(A:A,A34,P:P),"")</f>
        <v>0.94164788486705697</v>
      </c>
      <c r="R34" s="3">
        <f t="shared" ref="R34:R41" si="22">IFERROR(P34*(1/Q34),"")</f>
        <v>0.33344892962829342</v>
      </c>
      <c r="S34" s="7">
        <f t="shared" ref="S34:S41" si="23">IFERROR(1/R34,"")</f>
        <v>2.9989599940078775</v>
      </c>
    </row>
    <row r="35" spans="1:19" x14ac:dyDescent="0.3">
      <c r="A35" s="1">
        <v>23</v>
      </c>
      <c r="B35" s="5">
        <v>0.70833333333333337</v>
      </c>
      <c r="C35" s="1" t="s">
        <v>20</v>
      </c>
      <c r="D35" s="1">
        <v>8</v>
      </c>
      <c r="E35" s="1">
        <v>2</v>
      </c>
      <c r="F35" s="1" t="s">
        <v>43</v>
      </c>
      <c r="G35" s="1">
        <v>64.540000000000006</v>
      </c>
      <c r="H35" s="1">
        <f>1+COUNTIFS(A:A,A35,G:G,"&gt;"&amp;G35)</f>
        <v>2</v>
      </c>
      <c r="I35" s="2">
        <f>AVERAGEIF(A:A,A35,G:G)</f>
        <v>48.282499999999999</v>
      </c>
      <c r="J35" s="2">
        <f t="shared" si="16"/>
        <v>16.257500000000007</v>
      </c>
      <c r="K35" s="2">
        <f t="shared" si="17"/>
        <v>106.25750000000001</v>
      </c>
      <c r="L35" s="2">
        <f t="shared" si="18"/>
        <v>587.24963382682324</v>
      </c>
      <c r="M35" s="2">
        <f>SUMIF(A:A,A35,L:L)</f>
        <v>2576.6346557238958</v>
      </c>
      <c r="N35" s="3">
        <f t="shared" si="19"/>
        <v>0.22791342673369333</v>
      </c>
      <c r="O35" s="6">
        <f t="shared" si="20"/>
        <v>4.3876309278103891</v>
      </c>
      <c r="P35" s="3">
        <f t="shared" si="21"/>
        <v>0.22791342673369333</v>
      </c>
      <c r="Q35" s="3">
        <f>IF(ISNUMBER(P35),SUMIF(A:A,A35,P:P),"")</f>
        <v>0.94164788486705697</v>
      </c>
      <c r="R35" s="3">
        <f t="shared" si="22"/>
        <v>0.24203678508328028</v>
      </c>
      <c r="S35" s="7">
        <f t="shared" si="23"/>
        <v>4.1316033827499359</v>
      </c>
    </row>
    <row r="36" spans="1:19" x14ac:dyDescent="0.3">
      <c r="A36" s="1">
        <v>23</v>
      </c>
      <c r="B36" s="5">
        <v>0.70833333333333337</v>
      </c>
      <c r="C36" s="1" t="s">
        <v>20</v>
      </c>
      <c r="D36" s="1">
        <v>8</v>
      </c>
      <c r="E36" s="1">
        <v>3</v>
      </c>
      <c r="F36" s="1" t="s">
        <v>44</v>
      </c>
      <c r="G36" s="1">
        <v>61.64</v>
      </c>
      <c r="H36" s="1">
        <f>1+COUNTIFS(A:A,A36,G:G,"&gt;"&amp;G36)</f>
        <v>3</v>
      </c>
      <c r="I36" s="2">
        <f>AVERAGEIF(A:A,A36,G:G)</f>
        <v>48.282499999999999</v>
      </c>
      <c r="J36" s="2">
        <f t="shared" si="16"/>
        <v>13.357500000000002</v>
      </c>
      <c r="K36" s="2">
        <f t="shared" si="17"/>
        <v>103.3575</v>
      </c>
      <c r="L36" s="2">
        <f t="shared" si="18"/>
        <v>493.46404545572926</v>
      </c>
      <c r="M36" s="2">
        <f>SUMIF(A:A,A36,L:L)</f>
        <v>2576.6346557238958</v>
      </c>
      <c r="N36" s="3">
        <f t="shared" si="19"/>
        <v>0.19151494541902464</v>
      </c>
      <c r="O36" s="6">
        <f t="shared" si="20"/>
        <v>5.2215246064063177</v>
      </c>
      <c r="P36" s="3">
        <f t="shared" si="21"/>
        <v>0.19151494541902464</v>
      </c>
      <c r="Q36" s="3">
        <f>IF(ISNUMBER(P36),SUMIF(A:A,A36,P:P),"")</f>
        <v>0.94164788486705697</v>
      </c>
      <c r="R36" s="3">
        <f t="shared" si="22"/>
        <v>0.20338275962470084</v>
      </c>
      <c r="S36" s="7">
        <f t="shared" si="23"/>
        <v>4.9168376014038015</v>
      </c>
    </row>
    <row r="37" spans="1:19" x14ac:dyDescent="0.3">
      <c r="A37" s="1">
        <v>23</v>
      </c>
      <c r="B37" s="5">
        <v>0.70833333333333337</v>
      </c>
      <c r="C37" s="1" t="s">
        <v>20</v>
      </c>
      <c r="D37" s="1">
        <v>8</v>
      </c>
      <c r="E37" s="1">
        <v>9</v>
      </c>
      <c r="F37" s="1" t="s">
        <v>47</v>
      </c>
      <c r="G37" s="1">
        <v>51.1</v>
      </c>
      <c r="H37" s="1">
        <f>1+COUNTIFS(A:A,A37,G:G,"&gt;"&amp;G37)</f>
        <v>4</v>
      </c>
      <c r="I37" s="2">
        <f>AVERAGEIF(A:A,A37,G:G)</f>
        <v>48.282499999999999</v>
      </c>
      <c r="J37" s="2">
        <f t="shared" si="16"/>
        <v>2.8175000000000026</v>
      </c>
      <c r="K37" s="2">
        <f t="shared" si="17"/>
        <v>92.817499999999995</v>
      </c>
      <c r="L37" s="2">
        <f t="shared" si="18"/>
        <v>262.1849052318961</v>
      </c>
      <c r="M37" s="2">
        <f>SUMIF(A:A,A37,L:L)</f>
        <v>2576.6346557238958</v>
      </c>
      <c r="N37" s="3">
        <f t="shared" si="19"/>
        <v>0.10175478492826381</v>
      </c>
      <c r="O37" s="6">
        <f t="shared" si="20"/>
        <v>9.8275476745883825</v>
      </c>
      <c r="P37" s="3">
        <f t="shared" si="21"/>
        <v>0.10175478492826381</v>
      </c>
      <c r="Q37" s="3">
        <f>IF(ISNUMBER(P37),SUMIF(A:A,A37,P:P),"")</f>
        <v>0.94164788486705697</v>
      </c>
      <c r="R37" s="3">
        <f t="shared" si="22"/>
        <v>0.10806033397784319</v>
      </c>
      <c r="S37" s="7">
        <f t="shared" si="23"/>
        <v>9.2540894812063144</v>
      </c>
    </row>
    <row r="38" spans="1:19" x14ac:dyDescent="0.3">
      <c r="A38" s="1">
        <v>23</v>
      </c>
      <c r="B38" s="5">
        <v>0.70833333333333337</v>
      </c>
      <c r="C38" s="1" t="s">
        <v>20</v>
      </c>
      <c r="D38" s="1">
        <v>8</v>
      </c>
      <c r="E38" s="1">
        <v>12</v>
      </c>
      <c r="F38" s="1" t="s">
        <v>48</v>
      </c>
      <c r="G38" s="1">
        <v>41.06</v>
      </c>
      <c r="H38" s="1">
        <f>1+COUNTIFS(A:A,A38,G:G,"&gt;"&amp;G38)</f>
        <v>5</v>
      </c>
      <c r="I38" s="2">
        <f>AVERAGEIF(A:A,A38,G:G)</f>
        <v>48.282499999999999</v>
      </c>
      <c r="J38" s="2">
        <f t="shared" si="16"/>
        <v>-7.2224999999999966</v>
      </c>
      <c r="K38" s="2">
        <f t="shared" si="17"/>
        <v>82.777500000000003</v>
      </c>
      <c r="L38" s="2">
        <f t="shared" si="18"/>
        <v>143.54520456739667</v>
      </c>
      <c r="M38" s="2">
        <f>SUMIF(A:A,A38,L:L)</f>
        <v>2576.6346557238958</v>
      </c>
      <c r="N38" s="3">
        <f t="shared" si="19"/>
        <v>5.5710344595620673E-2</v>
      </c>
      <c r="O38" s="6">
        <f t="shared" si="20"/>
        <v>17.949987695437965</v>
      </c>
      <c r="P38" s="3">
        <f t="shared" si="21"/>
        <v>5.5710344595620673E-2</v>
      </c>
      <c r="Q38" s="3">
        <f>IF(ISNUMBER(P38),SUMIF(A:A,A38,P:P),"")</f>
        <v>0.94164788486705697</v>
      </c>
      <c r="R38" s="3">
        <f t="shared" si="22"/>
        <v>5.9162607903575255E-2</v>
      </c>
      <c r="S38" s="7">
        <f t="shared" si="23"/>
        <v>16.902567946798861</v>
      </c>
    </row>
    <row r="39" spans="1:19" x14ac:dyDescent="0.3">
      <c r="A39" s="1">
        <v>23</v>
      </c>
      <c r="B39" s="5">
        <v>0.70833333333333337</v>
      </c>
      <c r="C39" s="1" t="s">
        <v>20</v>
      </c>
      <c r="D39" s="1">
        <v>8</v>
      </c>
      <c r="E39" s="1">
        <v>15</v>
      </c>
      <c r="F39" s="1" t="s">
        <v>49</v>
      </c>
      <c r="G39" s="1">
        <v>39.51</v>
      </c>
      <c r="H39" s="1">
        <f>1+COUNTIFS(A:A,A39,G:G,"&gt;"&amp;G39)</f>
        <v>6</v>
      </c>
      <c r="I39" s="2">
        <f>AVERAGEIF(A:A,A39,G:G)</f>
        <v>48.282499999999999</v>
      </c>
      <c r="J39" s="2">
        <f t="shared" si="16"/>
        <v>-8.7725000000000009</v>
      </c>
      <c r="K39" s="2">
        <f t="shared" si="17"/>
        <v>81.227499999999992</v>
      </c>
      <c r="L39" s="2">
        <f t="shared" si="18"/>
        <v>130.7974574004916</v>
      </c>
      <c r="M39" s="2">
        <f>SUMIF(A:A,A39,L:L)</f>
        <v>2576.6346557238958</v>
      </c>
      <c r="N39" s="3">
        <f t="shared" si="19"/>
        <v>5.0762903894787735E-2</v>
      </c>
      <c r="O39" s="6">
        <f t="shared" si="20"/>
        <v>19.699424644276085</v>
      </c>
      <c r="P39" s="3">
        <f t="shared" si="21"/>
        <v>5.0762903894787735E-2</v>
      </c>
      <c r="Q39" s="3">
        <f>IF(ISNUMBER(P39),SUMIF(A:A,A39,P:P),"")</f>
        <v>0.94164788486705697</v>
      </c>
      <c r="R39" s="3">
        <f t="shared" si="22"/>
        <v>5.3908583782306799E-2</v>
      </c>
      <c r="S39" s="7">
        <f t="shared" si="23"/>
        <v>18.549921549380556</v>
      </c>
    </row>
    <row r="40" spans="1:19" x14ac:dyDescent="0.3">
      <c r="A40" s="1">
        <v>23</v>
      </c>
      <c r="B40" s="5">
        <v>0.70833333333333337</v>
      </c>
      <c r="C40" s="1" t="s">
        <v>20</v>
      </c>
      <c r="D40" s="1">
        <v>8</v>
      </c>
      <c r="E40" s="1">
        <v>8</v>
      </c>
      <c r="F40" s="1" t="s">
        <v>46</v>
      </c>
      <c r="G40" s="1">
        <v>35.14</v>
      </c>
      <c r="H40" s="1">
        <f>1+COUNTIFS(A:A,A40,G:G,"&gt;"&amp;G40)</f>
        <v>7</v>
      </c>
      <c r="I40" s="2">
        <f>AVERAGEIF(A:A,A40,G:G)</f>
        <v>48.282499999999999</v>
      </c>
      <c r="J40" s="2">
        <f t="shared" si="16"/>
        <v>-13.142499999999998</v>
      </c>
      <c r="K40" s="2">
        <f t="shared" si="17"/>
        <v>76.857500000000002</v>
      </c>
      <c r="L40" s="2">
        <f t="shared" si="18"/>
        <v>100.62995733839932</v>
      </c>
      <c r="M40" s="2">
        <f>SUMIF(A:A,A40,L:L)</f>
        <v>2576.6346557238958</v>
      </c>
      <c r="N40" s="3">
        <f t="shared" si="19"/>
        <v>3.9054802400819107E-2</v>
      </c>
      <c r="O40" s="6">
        <f t="shared" si="20"/>
        <v>25.605045692896059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23</v>
      </c>
      <c r="B41" s="5">
        <v>0.70833333333333337</v>
      </c>
      <c r="C41" s="1" t="s">
        <v>20</v>
      </c>
      <c r="D41" s="1">
        <v>8</v>
      </c>
      <c r="E41" s="1">
        <v>16</v>
      </c>
      <c r="F41" s="1" t="s">
        <v>50</v>
      </c>
      <c r="G41" s="1">
        <v>23.39</v>
      </c>
      <c r="H41" s="1">
        <f>1+COUNTIFS(A:A,A41,G:G,"&gt;"&amp;G41)</f>
        <v>8</v>
      </c>
      <c r="I41" s="2">
        <f>AVERAGEIF(A:A,A41,G:G)</f>
        <v>48.282499999999999</v>
      </c>
      <c r="J41" s="2">
        <f t="shared" si="16"/>
        <v>-24.892499999999998</v>
      </c>
      <c r="K41" s="2">
        <f t="shared" si="17"/>
        <v>65.107500000000002</v>
      </c>
      <c r="L41" s="2">
        <f t="shared" si="18"/>
        <v>49.722124747932867</v>
      </c>
      <c r="M41" s="2">
        <f>SUMIF(A:A,A41,L:L)</f>
        <v>2576.6346557238958</v>
      </c>
      <c r="N41" s="3">
        <f t="shared" si="19"/>
        <v>1.9297312732124074E-2</v>
      </c>
      <c r="O41" s="6">
        <f t="shared" si="20"/>
        <v>51.820686842852915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</sheetData>
  <autoFilter ref="A7:S7" xr:uid="{00000000-0009-0000-0000-000000000000}"/>
  <sortState xmlns:xlrd2="http://schemas.microsoft.com/office/spreadsheetml/2017/richdata2" ref="A8:T41">
    <sortCondition ref="B8:B41"/>
    <sortCondition ref="H8:H4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09092022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2022-09-08T22:50:38Z</cp:lastPrinted>
  <dcterms:created xsi:type="dcterms:W3CDTF">2016-03-11T05:58:01Z</dcterms:created>
  <dcterms:modified xsi:type="dcterms:W3CDTF">2022-09-08T22:52:40Z</dcterms:modified>
</cp:coreProperties>
</file>