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9_{22A0F202-3AEA-44A0-986E-D68C70DBA11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14122022 - Strathalbyn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14122022 - Strathalbyn'!$A$7:$S$31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3" i="1" l="1"/>
  <c r="I43" i="1"/>
  <c r="J43" i="1" s="1"/>
  <c r="K43" i="1" s="1"/>
  <c r="L43" i="1" s="1"/>
  <c r="H41" i="1"/>
  <c r="I41" i="1"/>
  <c r="J41" i="1" s="1"/>
  <c r="K41" i="1" s="1"/>
  <c r="L41" i="1" s="1"/>
  <c r="H46" i="1"/>
  <c r="I46" i="1"/>
  <c r="J46" i="1" s="1"/>
  <c r="K46" i="1" s="1"/>
  <c r="L46" i="1" s="1"/>
  <c r="H45" i="1"/>
  <c r="I45" i="1"/>
  <c r="J45" i="1" s="1"/>
  <c r="K45" i="1" s="1"/>
  <c r="L45" i="1" s="1"/>
  <c r="H42" i="1"/>
  <c r="I42" i="1"/>
  <c r="J42" i="1" s="1"/>
  <c r="K42" i="1" s="1"/>
  <c r="L42" i="1" s="1"/>
  <c r="H48" i="1"/>
  <c r="I48" i="1"/>
  <c r="J48" i="1" s="1"/>
  <c r="K48" i="1" s="1"/>
  <c r="L48" i="1" s="1"/>
  <c r="H50" i="1"/>
  <c r="I50" i="1"/>
  <c r="J50" i="1" s="1"/>
  <c r="K50" i="1" s="1"/>
  <c r="L50" i="1" s="1"/>
  <c r="H51" i="1"/>
  <c r="I51" i="1"/>
  <c r="J51" i="1" s="1"/>
  <c r="K51" i="1" s="1"/>
  <c r="L51" i="1" s="1"/>
  <c r="H44" i="1"/>
  <c r="I44" i="1"/>
  <c r="J44" i="1" s="1"/>
  <c r="K44" i="1" s="1"/>
  <c r="L44" i="1" s="1"/>
  <c r="H47" i="1"/>
  <c r="I47" i="1"/>
  <c r="J47" i="1" s="1"/>
  <c r="K47" i="1" s="1"/>
  <c r="L47" i="1" s="1"/>
  <c r="H52" i="1"/>
  <c r="I52" i="1"/>
  <c r="J52" i="1" s="1"/>
  <c r="K52" i="1" s="1"/>
  <c r="L52" i="1" s="1"/>
  <c r="H49" i="1"/>
  <c r="I49" i="1"/>
  <c r="J49" i="1" s="1"/>
  <c r="K49" i="1" s="1"/>
  <c r="L49" i="1" s="1"/>
  <c r="H57" i="1"/>
  <c r="I57" i="1"/>
  <c r="J57" i="1" s="1"/>
  <c r="K57" i="1" s="1"/>
  <c r="L57" i="1" s="1"/>
  <c r="H58" i="1"/>
  <c r="I58" i="1"/>
  <c r="J58" i="1" s="1"/>
  <c r="K58" i="1" s="1"/>
  <c r="L58" i="1" s="1"/>
  <c r="H55" i="1"/>
  <c r="I55" i="1"/>
  <c r="J55" i="1"/>
  <c r="K55" i="1" s="1"/>
  <c r="L55" i="1" s="1"/>
  <c r="H56" i="1"/>
  <c r="I56" i="1"/>
  <c r="J56" i="1" s="1"/>
  <c r="K56" i="1" s="1"/>
  <c r="L56" i="1" s="1"/>
  <c r="H54" i="1"/>
  <c r="I54" i="1"/>
  <c r="J54" i="1" s="1"/>
  <c r="K54" i="1" s="1"/>
  <c r="L54" i="1" s="1"/>
  <c r="H60" i="1"/>
  <c r="I60" i="1"/>
  <c r="J60" i="1" s="1"/>
  <c r="K60" i="1" s="1"/>
  <c r="L60" i="1" s="1"/>
  <c r="H59" i="1"/>
  <c r="I59" i="1"/>
  <c r="J59" i="1" s="1"/>
  <c r="K59" i="1" s="1"/>
  <c r="L59" i="1" s="1"/>
  <c r="H61" i="1"/>
  <c r="I61" i="1"/>
  <c r="J61" i="1" s="1"/>
  <c r="K61" i="1" s="1"/>
  <c r="L61" i="1" s="1"/>
  <c r="H67" i="1"/>
  <c r="I67" i="1"/>
  <c r="J67" i="1" s="1"/>
  <c r="K67" i="1" s="1"/>
  <c r="L67" i="1" s="1"/>
  <c r="H64" i="1"/>
  <c r="I64" i="1"/>
  <c r="J64" i="1" s="1"/>
  <c r="K64" i="1" s="1"/>
  <c r="L64" i="1" s="1"/>
  <c r="H70" i="1"/>
  <c r="I70" i="1"/>
  <c r="J70" i="1" s="1"/>
  <c r="K70" i="1" s="1"/>
  <c r="L70" i="1" s="1"/>
  <c r="H71" i="1"/>
  <c r="I71" i="1"/>
  <c r="J71" i="1" s="1"/>
  <c r="K71" i="1" s="1"/>
  <c r="L71" i="1" s="1"/>
  <c r="H65" i="1"/>
  <c r="I65" i="1"/>
  <c r="J65" i="1" s="1"/>
  <c r="K65" i="1" s="1"/>
  <c r="L65" i="1" s="1"/>
  <c r="H63" i="1"/>
  <c r="I63" i="1"/>
  <c r="J63" i="1" s="1"/>
  <c r="K63" i="1" s="1"/>
  <c r="L63" i="1" s="1"/>
  <c r="H66" i="1"/>
  <c r="I66" i="1"/>
  <c r="J66" i="1" s="1"/>
  <c r="K66" i="1" s="1"/>
  <c r="L66" i="1" s="1"/>
  <c r="H68" i="1"/>
  <c r="I68" i="1"/>
  <c r="J68" i="1" s="1"/>
  <c r="K68" i="1" s="1"/>
  <c r="L68" i="1" s="1"/>
  <c r="H69" i="1"/>
  <c r="I69" i="1"/>
  <c r="J69" i="1" s="1"/>
  <c r="K69" i="1" s="1"/>
  <c r="L69" i="1" s="1"/>
  <c r="H72" i="1"/>
  <c r="I72" i="1"/>
  <c r="J72" i="1" s="1"/>
  <c r="K72" i="1" s="1"/>
  <c r="L72" i="1" s="1"/>
  <c r="H73" i="1"/>
  <c r="I73" i="1"/>
  <c r="J73" i="1" s="1"/>
  <c r="K73" i="1" s="1"/>
  <c r="L73" i="1" s="1"/>
  <c r="H34" i="1"/>
  <c r="I34" i="1"/>
  <c r="J34" i="1" s="1"/>
  <c r="K34" i="1" s="1"/>
  <c r="L34" i="1" s="1"/>
  <c r="H33" i="1"/>
  <c r="I33" i="1"/>
  <c r="J33" i="1" s="1"/>
  <c r="K33" i="1" s="1"/>
  <c r="L33" i="1" s="1"/>
  <c r="H35" i="1"/>
  <c r="I35" i="1"/>
  <c r="J35" i="1" s="1"/>
  <c r="K35" i="1" s="1"/>
  <c r="L35" i="1" s="1"/>
  <c r="H36" i="1"/>
  <c r="I36" i="1"/>
  <c r="J36" i="1" s="1"/>
  <c r="K36" i="1" s="1"/>
  <c r="L36" i="1" s="1"/>
  <c r="H37" i="1"/>
  <c r="I37" i="1"/>
  <c r="J37" i="1" s="1"/>
  <c r="K37" i="1" s="1"/>
  <c r="L37" i="1" s="1"/>
  <c r="H38" i="1"/>
  <c r="I38" i="1"/>
  <c r="J38" i="1" s="1"/>
  <c r="K38" i="1" s="1"/>
  <c r="L38" i="1" s="1"/>
  <c r="H39" i="1"/>
  <c r="I39" i="1"/>
  <c r="J39" i="1" s="1"/>
  <c r="K39" i="1" s="1"/>
  <c r="L39" i="1" s="1"/>
  <c r="H12" i="1"/>
  <c r="I12" i="1"/>
  <c r="J12" i="1" s="1"/>
  <c r="K12" i="1" s="1"/>
  <c r="L12" i="1" s="1"/>
  <c r="H17" i="1"/>
  <c r="I17" i="1"/>
  <c r="J17" i="1" s="1"/>
  <c r="K17" i="1" s="1"/>
  <c r="L17" i="1" s="1"/>
  <c r="H11" i="1"/>
  <c r="I11" i="1"/>
  <c r="J11" i="1" s="1"/>
  <c r="K11" i="1" s="1"/>
  <c r="L11" i="1" s="1"/>
  <c r="H15" i="1"/>
  <c r="I15" i="1"/>
  <c r="J15" i="1" s="1"/>
  <c r="K15" i="1" s="1"/>
  <c r="L15" i="1" s="1"/>
  <c r="H8" i="1"/>
  <c r="I8" i="1"/>
  <c r="J8" i="1" s="1"/>
  <c r="K8" i="1" s="1"/>
  <c r="L8" i="1" s="1"/>
  <c r="H10" i="1"/>
  <c r="I10" i="1"/>
  <c r="J10" i="1" s="1"/>
  <c r="K10" i="1" s="1"/>
  <c r="L10" i="1" s="1"/>
  <c r="H13" i="1"/>
  <c r="I13" i="1"/>
  <c r="J13" i="1" s="1"/>
  <c r="K13" i="1" s="1"/>
  <c r="L13" i="1" s="1"/>
  <c r="H16" i="1"/>
  <c r="I16" i="1"/>
  <c r="J16" i="1" s="1"/>
  <c r="K16" i="1" s="1"/>
  <c r="L16" i="1" s="1"/>
  <c r="H14" i="1"/>
  <c r="I14" i="1"/>
  <c r="J14" i="1" s="1"/>
  <c r="K14" i="1" s="1"/>
  <c r="L14" i="1" s="1"/>
  <c r="H9" i="1"/>
  <c r="I9" i="1"/>
  <c r="J9" i="1" s="1"/>
  <c r="K9" i="1" s="1"/>
  <c r="L9" i="1" s="1"/>
  <c r="H24" i="1"/>
  <c r="I24" i="1"/>
  <c r="J24" i="1" s="1"/>
  <c r="K24" i="1" s="1"/>
  <c r="L24" i="1" s="1"/>
  <c r="H28" i="1"/>
  <c r="I28" i="1"/>
  <c r="J28" i="1" s="1"/>
  <c r="K28" i="1" s="1"/>
  <c r="L28" i="1" s="1"/>
  <c r="H23" i="1"/>
  <c r="I23" i="1"/>
  <c r="J23" i="1" s="1"/>
  <c r="K23" i="1" s="1"/>
  <c r="L23" i="1" s="1"/>
  <c r="H27" i="1"/>
  <c r="I27" i="1"/>
  <c r="J27" i="1" s="1"/>
  <c r="K27" i="1" s="1"/>
  <c r="L27" i="1" s="1"/>
  <c r="H21" i="1"/>
  <c r="I21" i="1"/>
  <c r="J21" i="1" s="1"/>
  <c r="K21" i="1" s="1"/>
  <c r="L21" i="1" s="1"/>
  <c r="H29" i="1"/>
  <c r="I29" i="1"/>
  <c r="J29" i="1" s="1"/>
  <c r="K29" i="1" s="1"/>
  <c r="L29" i="1" s="1"/>
  <c r="H26" i="1"/>
  <c r="I26" i="1"/>
  <c r="J26" i="1" s="1"/>
  <c r="K26" i="1" s="1"/>
  <c r="L26" i="1" s="1"/>
  <c r="H31" i="1"/>
  <c r="I31" i="1"/>
  <c r="J31" i="1" s="1"/>
  <c r="K31" i="1" s="1"/>
  <c r="L31" i="1" s="1"/>
  <c r="H20" i="1"/>
  <c r="I20" i="1"/>
  <c r="J20" i="1" s="1"/>
  <c r="K20" i="1" s="1"/>
  <c r="L20" i="1" s="1"/>
  <c r="H30" i="1"/>
  <c r="I30" i="1"/>
  <c r="J30" i="1" s="1"/>
  <c r="K30" i="1" s="1"/>
  <c r="L30" i="1" s="1"/>
  <c r="H19" i="1"/>
  <c r="I19" i="1"/>
  <c r="J19" i="1" s="1"/>
  <c r="K19" i="1" s="1"/>
  <c r="L19" i="1" s="1"/>
  <c r="H25" i="1"/>
  <c r="I25" i="1"/>
  <c r="J25" i="1" s="1"/>
  <c r="K25" i="1" s="1"/>
  <c r="L25" i="1" s="1"/>
  <c r="H22" i="1"/>
  <c r="I22" i="1"/>
  <c r="J22" i="1" s="1"/>
  <c r="K22" i="1" s="1"/>
  <c r="L22" i="1" s="1"/>
  <c r="M51" i="1" l="1"/>
  <c r="N51" i="1" s="1"/>
  <c r="O51" i="1" s="1"/>
  <c r="P51" i="1" s="1"/>
  <c r="M63" i="1"/>
  <c r="N63" i="1" s="1"/>
  <c r="O63" i="1" s="1"/>
  <c r="P63" i="1" s="1"/>
  <c r="M71" i="1"/>
  <c r="N71" i="1" s="1"/>
  <c r="O71" i="1" s="1"/>
  <c r="P71" i="1" s="1"/>
  <c r="M66" i="1"/>
  <c r="N66" i="1" s="1"/>
  <c r="O66" i="1" s="1"/>
  <c r="P66" i="1" s="1"/>
  <c r="M72" i="1"/>
  <c r="N72" i="1" s="1"/>
  <c r="O72" i="1" s="1"/>
  <c r="P72" i="1" s="1"/>
  <c r="M68" i="1"/>
  <c r="N68" i="1" s="1"/>
  <c r="O68" i="1" s="1"/>
  <c r="P68" i="1" s="1"/>
  <c r="M65" i="1"/>
  <c r="N65" i="1" s="1"/>
  <c r="O65" i="1" s="1"/>
  <c r="P65" i="1" s="1"/>
  <c r="M69" i="1"/>
  <c r="N69" i="1" s="1"/>
  <c r="O69" i="1" s="1"/>
  <c r="P69" i="1" s="1"/>
  <c r="M73" i="1"/>
  <c r="N73" i="1" s="1"/>
  <c r="O73" i="1" s="1"/>
  <c r="P73" i="1" s="1"/>
  <c r="M58" i="1"/>
  <c r="N58" i="1" s="1"/>
  <c r="O58" i="1" s="1"/>
  <c r="P58" i="1" s="1"/>
  <c r="M56" i="1"/>
  <c r="N56" i="1" s="1"/>
  <c r="O56" i="1" s="1"/>
  <c r="P56" i="1" s="1"/>
  <c r="M60" i="1"/>
  <c r="N60" i="1" s="1"/>
  <c r="O60" i="1" s="1"/>
  <c r="P60" i="1" s="1"/>
  <c r="M55" i="1"/>
  <c r="N55" i="1" s="1"/>
  <c r="O55" i="1" s="1"/>
  <c r="P55" i="1" s="1"/>
  <c r="M54" i="1"/>
  <c r="N54" i="1" s="1"/>
  <c r="O54" i="1" s="1"/>
  <c r="P54" i="1" s="1"/>
  <c r="M57" i="1"/>
  <c r="N57" i="1" s="1"/>
  <c r="O57" i="1" s="1"/>
  <c r="P57" i="1" s="1"/>
  <c r="M61" i="1"/>
  <c r="N61" i="1" s="1"/>
  <c r="O61" i="1" s="1"/>
  <c r="P61" i="1" s="1"/>
  <c r="M59" i="1"/>
  <c r="N59" i="1" s="1"/>
  <c r="O59" i="1" s="1"/>
  <c r="P59" i="1" s="1"/>
  <c r="M46" i="1"/>
  <c r="N46" i="1" s="1"/>
  <c r="O46" i="1" s="1"/>
  <c r="P46" i="1" s="1"/>
  <c r="M42" i="1"/>
  <c r="N42" i="1" s="1"/>
  <c r="O42" i="1" s="1"/>
  <c r="P42" i="1" s="1"/>
  <c r="M44" i="1"/>
  <c r="N44" i="1" s="1"/>
  <c r="O44" i="1" s="1"/>
  <c r="P44" i="1" s="1"/>
  <c r="M52" i="1"/>
  <c r="N52" i="1" s="1"/>
  <c r="O52" i="1" s="1"/>
  <c r="P52" i="1" s="1"/>
  <c r="M45" i="1"/>
  <c r="N45" i="1" s="1"/>
  <c r="O45" i="1" s="1"/>
  <c r="P45" i="1" s="1"/>
  <c r="M48" i="1"/>
  <c r="N48" i="1" s="1"/>
  <c r="O48" i="1" s="1"/>
  <c r="P48" i="1" s="1"/>
  <c r="M41" i="1"/>
  <c r="N41" i="1" s="1"/>
  <c r="O41" i="1" s="1"/>
  <c r="P41" i="1" s="1"/>
  <c r="M47" i="1"/>
  <c r="N47" i="1" s="1"/>
  <c r="O47" i="1" s="1"/>
  <c r="P47" i="1" s="1"/>
  <c r="M49" i="1"/>
  <c r="N49" i="1" s="1"/>
  <c r="O49" i="1" s="1"/>
  <c r="P49" i="1" s="1"/>
  <c r="M64" i="1"/>
  <c r="N64" i="1" s="1"/>
  <c r="O64" i="1" s="1"/>
  <c r="P64" i="1" s="1"/>
  <c r="M70" i="1"/>
  <c r="N70" i="1" s="1"/>
  <c r="O70" i="1" s="1"/>
  <c r="P70" i="1" s="1"/>
  <c r="M67" i="1"/>
  <c r="N67" i="1" s="1"/>
  <c r="O67" i="1" s="1"/>
  <c r="P67" i="1" s="1"/>
  <c r="M50" i="1"/>
  <c r="N50" i="1" s="1"/>
  <c r="O50" i="1" s="1"/>
  <c r="P50" i="1" s="1"/>
  <c r="M43" i="1"/>
  <c r="N43" i="1" s="1"/>
  <c r="O43" i="1" s="1"/>
  <c r="P43" i="1" s="1"/>
  <c r="M36" i="1"/>
  <c r="N36" i="1" s="1"/>
  <c r="O36" i="1" s="1"/>
  <c r="P36" i="1" s="1"/>
  <c r="M39" i="1"/>
  <c r="N39" i="1" s="1"/>
  <c r="O39" i="1" s="1"/>
  <c r="P39" i="1" s="1"/>
  <c r="M35" i="1"/>
  <c r="N35" i="1" s="1"/>
  <c r="O35" i="1" s="1"/>
  <c r="P35" i="1" s="1"/>
  <c r="M38" i="1"/>
  <c r="N38" i="1" s="1"/>
  <c r="O38" i="1" s="1"/>
  <c r="P38" i="1" s="1"/>
  <c r="M33" i="1"/>
  <c r="N33" i="1" s="1"/>
  <c r="O33" i="1" s="1"/>
  <c r="P33" i="1" s="1"/>
  <c r="M37" i="1"/>
  <c r="N37" i="1" s="1"/>
  <c r="O37" i="1" s="1"/>
  <c r="P37" i="1" s="1"/>
  <c r="M34" i="1"/>
  <c r="N34" i="1" s="1"/>
  <c r="O34" i="1" s="1"/>
  <c r="P34" i="1" s="1"/>
  <c r="M31" i="1"/>
  <c r="N31" i="1" s="1"/>
  <c r="O31" i="1" s="1"/>
  <c r="P31" i="1" s="1"/>
  <c r="M19" i="1"/>
  <c r="N19" i="1" s="1"/>
  <c r="O19" i="1" s="1"/>
  <c r="P19" i="1" s="1"/>
  <c r="M30" i="1"/>
  <c r="N30" i="1" s="1"/>
  <c r="O30" i="1" s="1"/>
  <c r="P30" i="1" s="1"/>
  <c r="M22" i="1"/>
  <c r="N22" i="1" s="1"/>
  <c r="O22" i="1" s="1"/>
  <c r="P22" i="1" s="1"/>
  <c r="M20" i="1"/>
  <c r="N20" i="1" s="1"/>
  <c r="O20" i="1" s="1"/>
  <c r="P20" i="1" s="1"/>
  <c r="M25" i="1"/>
  <c r="N25" i="1" s="1"/>
  <c r="O25" i="1" s="1"/>
  <c r="P25" i="1" s="1"/>
  <c r="M16" i="1"/>
  <c r="N16" i="1" s="1"/>
  <c r="O16" i="1" s="1"/>
  <c r="P16" i="1" s="1"/>
  <c r="M9" i="1"/>
  <c r="N9" i="1" s="1"/>
  <c r="O9" i="1" s="1"/>
  <c r="P9" i="1" s="1"/>
  <c r="M21" i="1"/>
  <c r="N21" i="1" s="1"/>
  <c r="O21" i="1" s="1"/>
  <c r="P21" i="1" s="1"/>
  <c r="M24" i="1"/>
  <c r="N24" i="1" s="1"/>
  <c r="O24" i="1" s="1"/>
  <c r="P24" i="1" s="1"/>
  <c r="M27" i="1"/>
  <c r="N27" i="1" s="1"/>
  <c r="O27" i="1" s="1"/>
  <c r="P27" i="1" s="1"/>
  <c r="M26" i="1"/>
  <c r="N26" i="1" s="1"/>
  <c r="O26" i="1" s="1"/>
  <c r="P26" i="1" s="1"/>
  <c r="M23" i="1"/>
  <c r="N23" i="1" s="1"/>
  <c r="O23" i="1" s="1"/>
  <c r="P23" i="1" s="1"/>
  <c r="M29" i="1"/>
  <c r="N29" i="1" s="1"/>
  <c r="O29" i="1" s="1"/>
  <c r="P29" i="1" s="1"/>
  <c r="M28" i="1"/>
  <c r="N28" i="1" s="1"/>
  <c r="O28" i="1" s="1"/>
  <c r="P28" i="1" s="1"/>
  <c r="M17" i="1"/>
  <c r="N17" i="1" s="1"/>
  <c r="O17" i="1" s="1"/>
  <c r="P17" i="1" s="1"/>
  <c r="M8" i="1"/>
  <c r="N8" i="1" s="1"/>
  <c r="O8" i="1" s="1"/>
  <c r="P8" i="1" s="1"/>
  <c r="M12" i="1"/>
  <c r="N12" i="1" s="1"/>
  <c r="O12" i="1" s="1"/>
  <c r="P12" i="1" s="1"/>
  <c r="M15" i="1"/>
  <c r="N15" i="1" s="1"/>
  <c r="O15" i="1" s="1"/>
  <c r="P15" i="1" s="1"/>
  <c r="M13" i="1"/>
  <c r="N13" i="1" s="1"/>
  <c r="O13" i="1" s="1"/>
  <c r="P13" i="1" s="1"/>
  <c r="M11" i="1"/>
  <c r="N11" i="1" s="1"/>
  <c r="O11" i="1" s="1"/>
  <c r="P11" i="1" s="1"/>
  <c r="M10" i="1"/>
  <c r="N10" i="1" s="1"/>
  <c r="O10" i="1" s="1"/>
  <c r="P10" i="1" s="1"/>
  <c r="M14" i="1"/>
  <c r="N14" i="1" s="1"/>
  <c r="O14" i="1" s="1"/>
  <c r="P14" i="1" s="1"/>
  <c r="Q50" i="1" l="1"/>
  <c r="R50" i="1" s="1"/>
  <c r="S50" i="1" s="1"/>
  <c r="Q54" i="1"/>
  <c r="R54" i="1" s="1"/>
  <c r="S54" i="1" s="1"/>
  <c r="Q55" i="1"/>
  <c r="R55" i="1" s="1"/>
  <c r="S55" i="1" s="1"/>
  <c r="Q43" i="1"/>
  <c r="R43" i="1" s="1"/>
  <c r="S43" i="1" s="1"/>
  <c r="Q61" i="1"/>
  <c r="R61" i="1" s="1"/>
  <c r="S61" i="1" s="1"/>
  <c r="Q60" i="1"/>
  <c r="R60" i="1" s="1"/>
  <c r="S60" i="1" s="1"/>
  <c r="Q71" i="1"/>
  <c r="R71" i="1" s="1"/>
  <c r="S71" i="1" s="1"/>
  <c r="Q63" i="1"/>
  <c r="R63" i="1" s="1"/>
  <c r="S63" i="1" s="1"/>
  <c r="Q56" i="1"/>
  <c r="R56" i="1" s="1"/>
  <c r="S56" i="1" s="1"/>
  <c r="Q58" i="1"/>
  <c r="R58" i="1" s="1"/>
  <c r="S58" i="1" s="1"/>
  <c r="Q52" i="1"/>
  <c r="R52" i="1" s="1"/>
  <c r="S52" i="1" s="1"/>
  <c r="Q73" i="1"/>
  <c r="R73" i="1" s="1"/>
  <c r="S73" i="1" s="1"/>
  <c r="Q64" i="1"/>
  <c r="R64" i="1" s="1"/>
  <c r="S64" i="1" s="1"/>
  <c r="Q67" i="1"/>
  <c r="R67" i="1" s="1"/>
  <c r="S67" i="1" s="1"/>
  <c r="Q41" i="1"/>
  <c r="R41" i="1" s="1"/>
  <c r="S41" i="1" s="1"/>
  <c r="Q66" i="1"/>
  <c r="R66" i="1" s="1"/>
  <c r="S66" i="1" s="1"/>
  <c r="Q65" i="1"/>
  <c r="R65" i="1" s="1"/>
  <c r="S65" i="1" s="1"/>
  <c r="Q70" i="1"/>
  <c r="R70" i="1" s="1"/>
  <c r="S70" i="1" s="1"/>
  <c r="Q57" i="1"/>
  <c r="R57" i="1" s="1"/>
  <c r="S57" i="1" s="1"/>
  <c r="Q72" i="1"/>
  <c r="R72" i="1" s="1"/>
  <c r="S72" i="1" s="1"/>
  <c r="Q59" i="1"/>
  <c r="R59" i="1" s="1"/>
  <c r="S59" i="1" s="1"/>
  <c r="Q51" i="1"/>
  <c r="R51" i="1" s="1"/>
  <c r="S51" i="1" s="1"/>
  <c r="Q69" i="1"/>
  <c r="R69" i="1" s="1"/>
  <c r="S69" i="1" s="1"/>
  <c r="Q68" i="1"/>
  <c r="R68" i="1" s="1"/>
  <c r="S68" i="1" s="1"/>
  <c r="Q42" i="1"/>
  <c r="R42" i="1" s="1"/>
  <c r="S42" i="1" s="1"/>
  <c r="Q46" i="1"/>
  <c r="R46" i="1" s="1"/>
  <c r="S46" i="1" s="1"/>
  <c r="Q45" i="1"/>
  <c r="R45" i="1" s="1"/>
  <c r="S45" i="1" s="1"/>
  <c r="Q47" i="1"/>
  <c r="R47" i="1" s="1"/>
  <c r="S47" i="1" s="1"/>
  <c r="Q49" i="1"/>
  <c r="R49" i="1" s="1"/>
  <c r="S49" i="1" s="1"/>
  <c r="Q44" i="1"/>
  <c r="R44" i="1" s="1"/>
  <c r="S44" i="1" s="1"/>
  <c r="Q48" i="1"/>
  <c r="R48" i="1" s="1"/>
  <c r="S48" i="1" s="1"/>
  <c r="Q34" i="1"/>
  <c r="R34" i="1" s="1"/>
  <c r="S34" i="1" s="1"/>
  <c r="Q33" i="1"/>
  <c r="R33" i="1" s="1"/>
  <c r="S33" i="1" s="1"/>
  <c r="Q38" i="1"/>
  <c r="R38" i="1" s="1"/>
  <c r="S38" i="1" s="1"/>
  <c r="Q39" i="1"/>
  <c r="R39" i="1" s="1"/>
  <c r="S39" i="1" s="1"/>
  <c r="Q35" i="1"/>
  <c r="R35" i="1" s="1"/>
  <c r="S35" i="1" s="1"/>
  <c r="Q36" i="1"/>
  <c r="R36" i="1" s="1"/>
  <c r="S36" i="1" s="1"/>
  <c r="Q37" i="1"/>
  <c r="R37" i="1" s="1"/>
  <c r="S37" i="1" s="1"/>
  <c r="Q11" i="1"/>
  <c r="R11" i="1" s="1"/>
  <c r="S11" i="1" s="1"/>
  <c r="Q17" i="1"/>
  <c r="R17" i="1" s="1"/>
  <c r="S17" i="1" s="1"/>
  <c r="Q9" i="1"/>
  <c r="R9" i="1" s="1"/>
  <c r="S9" i="1" s="1"/>
  <c r="Q13" i="1"/>
  <c r="R13" i="1" s="1"/>
  <c r="S13" i="1" s="1"/>
  <c r="Q25" i="1"/>
  <c r="R25" i="1" s="1"/>
  <c r="S25" i="1" s="1"/>
  <c r="Q16" i="1"/>
  <c r="R16" i="1" s="1"/>
  <c r="S16" i="1" s="1"/>
  <c r="Q22" i="1"/>
  <c r="R22" i="1" s="1"/>
  <c r="S22" i="1" s="1"/>
  <c r="Q10" i="1"/>
  <c r="R10" i="1" s="1"/>
  <c r="S10" i="1" s="1"/>
  <c r="Q30" i="1"/>
  <c r="R30" i="1" s="1"/>
  <c r="S30" i="1" s="1"/>
  <c r="Q24" i="1"/>
  <c r="R24" i="1" s="1"/>
  <c r="S24" i="1" s="1"/>
  <c r="Q19" i="1"/>
  <c r="R19" i="1" s="1"/>
  <c r="S19" i="1" s="1"/>
  <c r="Q21" i="1"/>
  <c r="R21" i="1" s="1"/>
  <c r="S21" i="1" s="1"/>
  <c r="Q31" i="1"/>
  <c r="R31" i="1" s="1"/>
  <c r="S31" i="1" s="1"/>
  <c r="Q27" i="1"/>
  <c r="R27" i="1" s="1"/>
  <c r="S27" i="1" s="1"/>
  <c r="Q20" i="1"/>
  <c r="R20" i="1" s="1"/>
  <c r="S20" i="1" s="1"/>
  <c r="Q8" i="1"/>
  <c r="R8" i="1" s="1"/>
  <c r="S8" i="1" s="1"/>
  <c r="Q28" i="1"/>
  <c r="R28" i="1" s="1"/>
  <c r="S28" i="1" s="1"/>
  <c r="Q26" i="1"/>
  <c r="R26" i="1" s="1"/>
  <c r="S26" i="1" s="1"/>
  <c r="Q23" i="1"/>
  <c r="R23" i="1" s="1"/>
  <c r="S23" i="1" s="1"/>
  <c r="Q12" i="1"/>
  <c r="R12" i="1" s="1"/>
  <c r="S12" i="1" s="1"/>
  <c r="Q29" i="1"/>
  <c r="R29" i="1" s="1"/>
  <c r="S29" i="1" s="1"/>
  <c r="Q14" i="1"/>
  <c r="R14" i="1" s="1"/>
  <c r="S14" i="1" s="1"/>
  <c r="Q15" i="1"/>
  <c r="R15" i="1" s="1"/>
  <c r="S15" i="1" s="1"/>
</calcChain>
</file>

<file path=xl/sharedStrings.xml><?xml version="1.0" encoding="utf-8"?>
<sst xmlns="http://schemas.openxmlformats.org/spreadsheetml/2006/main" count="141" uniqueCount="81">
  <si>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</si>
  <si>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</si>
  <si>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</si>
  <si>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</si>
  <si>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</si>
  <si>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</si>
  <si>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</si>
  <si>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</si>
  <si>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</si>
  <si>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</si>
  <si>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</si>
  <si>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</si>
  <si>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</si>
  <si>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</si>
  <si>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</si>
  <si>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</si>
  <si>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</si>
  <si>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</si>
  <si>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</si>
  <si>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>Strathalbyn</t>
  </si>
  <si>
    <t xml:space="preserve">Final Jedi          </t>
  </si>
  <si>
    <t xml:space="preserve">Niskie Latanie      </t>
  </si>
  <si>
    <t xml:space="preserve">No Entitlement      </t>
  </si>
  <si>
    <t xml:space="preserve">Pleasers            </t>
  </si>
  <si>
    <t xml:space="preserve">Tiamat              </t>
  </si>
  <si>
    <t xml:space="preserve">Divine Mistress     </t>
  </si>
  <si>
    <t xml:space="preserve">Emmooki Magic       </t>
  </si>
  <si>
    <t xml:space="preserve">Medal Quest         </t>
  </si>
  <si>
    <t xml:space="preserve">Seattle Grace       </t>
  </si>
  <si>
    <t xml:space="preserve">Valentina Charm     </t>
  </si>
  <si>
    <t xml:space="preserve">Alekhines Gun       </t>
  </si>
  <si>
    <t xml:space="preserve">Always Sometimes    </t>
  </si>
  <si>
    <t xml:space="preserve">Call Me Vexatious   </t>
  </si>
  <si>
    <t xml:space="preserve">Hotfootit           </t>
  </si>
  <si>
    <t xml:space="preserve">Im A Millennial     </t>
  </si>
  <si>
    <t xml:space="preserve">Margin Of Error     </t>
  </si>
  <si>
    <t xml:space="preserve">Table Of Dreams     </t>
  </si>
  <si>
    <t xml:space="preserve">Colour Me Gone      </t>
  </si>
  <si>
    <t xml:space="preserve">Divine Journey      </t>
  </si>
  <si>
    <t xml:space="preserve">Kates Rebel         </t>
  </si>
  <si>
    <t xml:space="preserve">Perpetual Grace     </t>
  </si>
  <si>
    <t xml:space="preserve">Porto Rafti         </t>
  </si>
  <si>
    <t xml:space="preserve">Vic Reel            </t>
  </si>
  <si>
    <t xml:space="preserve">Obi                 </t>
  </si>
  <si>
    <t xml:space="preserve">Destinys Republic   </t>
  </si>
  <si>
    <t xml:space="preserve">Last Girl Love      </t>
  </si>
  <si>
    <t xml:space="preserve">Madame Boitier      </t>
  </si>
  <si>
    <t xml:space="preserve">Yeah Yeah Nah       </t>
  </si>
  <si>
    <t xml:space="preserve">Nicotera            </t>
  </si>
  <si>
    <t xml:space="preserve">Equus Doro          </t>
  </si>
  <si>
    <t xml:space="preserve">Alphaeus            </t>
  </si>
  <si>
    <t xml:space="preserve">Whiskey N Women     </t>
  </si>
  <si>
    <t xml:space="preserve">Enlist              </t>
  </si>
  <si>
    <t xml:space="preserve">Warrandyte Road     </t>
  </si>
  <si>
    <t xml:space="preserve">Chromatica          </t>
  </si>
  <si>
    <t xml:space="preserve">Aesculus            </t>
  </si>
  <si>
    <t xml:space="preserve">Forager             </t>
  </si>
  <si>
    <t xml:space="preserve">Star Lyric          </t>
  </si>
  <si>
    <t xml:space="preserve">Jacks A Cracker     </t>
  </si>
  <si>
    <t xml:space="preserve">Spy Colonel         </t>
  </si>
  <si>
    <t xml:space="preserve">Exclusive Saturday  </t>
  </si>
  <si>
    <t xml:space="preserve">Mandirigma          </t>
  </si>
  <si>
    <t xml:space="preserve">Stocked And Loaded  </t>
  </si>
  <si>
    <t xml:space="preserve">Havaduel            </t>
  </si>
  <si>
    <t xml:space="preserve">Red Sequoia         </t>
  </si>
  <si>
    <t xml:space="preserve">Sasun               </t>
  </si>
  <si>
    <t xml:space="preserve">Swankytoff          </t>
  </si>
  <si>
    <t xml:space="preserve">Campobasso          </t>
  </si>
  <si>
    <t xml:space="preserve">Leftrightgoodnite   </t>
  </si>
  <si>
    <t xml:space="preserve">Im Bulletproof      </t>
  </si>
  <si>
    <t xml:space="preserve">Betta Eddie         </t>
  </si>
  <si>
    <t xml:space="preserve">Final Chance        </t>
  </si>
  <si>
    <t xml:space="preserve">Grenado             </t>
  </si>
  <si>
    <t xml:space="preserve">Sacred Kiwi         </t>
  </si>
  <si>
    <t xml:space="preserve">Is That So          </t>
  </si>
  <si>
    <t xml:space="preserve">Possum Born         </t>
  </si>
  <si>
    <t xml:space="preserve">See You Later Now   </t>
  </si>
  <si>
    <t xml:space="preserve">Sand Cat            </t>
  </si>
  <si>
    <t xml:space="preserve">Spears              </t>
  </si>
  <si>
    <t xml:space="preserve">Valley Rattler      </t>
  </si>
  <si>
    <t xml:space="preserve">Crimson Rose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</si>
</sst>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championbets.com.au/bet/mz8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45720</xdr:colOff>
      <xdr:row>5</xdr:row>
      <xdr:rowOff>162859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2C04A2-2BE2-B06E-8EE2-B235A6A6A7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667500" cy="10772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7:S73"/>
  <sheetViews>
    <sheetView tabSelected="1" topLeftCell="B1" zoomScaleNormal="100" workbookViewId="0">
      <pane ySplit="7" topLeftCell="A8" activePane="bottomLeft" state="frozen"/>
      <selection activeCell="B1" sqref="B1"/>
      <selection pane="bottomLeft" activeCell="AB12" sqref="AB12"/>
    </sheetView>
  </sheetViews>
  <sheetFormatPr defaultColWidth="8.88671875" defaultRowHeight="14.4" x14ac:dyDescent="0.3"/>
  <cols>
    <col min="1" max="1" width="9.6640625" style="9" hidden="1" customWidth="1"/>
    <col min="2" max="2" width="7.88671875" style="9" bestFit="1" customWidth="1"/>
    <col min="3" max="3" width="16.77734375" style="9" bestFit="1" customWidth="1"/>
    <col min="4" max="4" width="5.88671875" style="9" bestFit="1" customWidth="1"/>
    <col min="5" max="5" width="5.6640625" style="9" bestFit="1" customWidth="1"/>
    <col min="6" max="6" width="24.77734375" style="9" bestFit="1" customWidth="1"/>
    <col min="7" max="7" width="13.33203125" style="10" customWidth="1"/>
    <col min="8" max="8" width="7.88671875" style="10" bestFit="1" customWidth="1"/>
    <col min="9" max="9" width="10.88671875" style="10" hidden="1" customWidth="1"/>
    <col min="10" max="10" width="9.5546875" style="10" hidden="1" customWidth="1"/>
    <col min="11" max="11" width="14" style="10" hidden="1" customWidth="1"/>
    <col min="12" max="13" width="7.5546875" style="10" hidden="1" customWidth="1"/>
    <col min="14" max="14" width="8.554687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14.33203125" style="12" bestFit="1" customWidth="1"/>
    <col min="20" max="16384" width="8.88671875" style="8"/>
  </cols>
  <sheetData>
    <row r="7" spans="1:19" s="4" customFormat="1" x14ac:dyDescent="0.3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  <c r="N7" s="3" t="s">
        <v>13</v>
      </c>
      <c r="O7" s="2" t="s">
        <v>14</v>
      </c>
      <c r="P7" s="2" t="s">
        <v>15</v>
      </c>
      <c r="Q7" s="2" t="s">
        <v>16</v>
      </c>
      <c r="R7" s="2" t="s">
        <v>17</v>
      </c>
      <c r="S7" s="1" t="s">
        <v>18</v>
      </c>
    </row>
    <row r="8" spans="1:19" x14ac:dyDescent="0.3">
      <c r="A8" s="1">
        <v>5</v>
      </c>
      <c r="B8" s="5">
        <v>0.63888888888888895</v>
      </c>
      <c r="C8" s="1" t="s">
        <v>19</v>
      </c>
      <c r="D8" s="1">
        <v>1</v>
      </c>
      <c r="E8" s="1">
        <v>5</v>
      </c>
      <c r="F8" s="1" t="s">
        <v>24</v>
      </c>
      <c r="G8" s="1">
        <v>63.09</v>
      </c>
      <c r="H8" s="1">
        <f>1+COUNTIFS(A:A,A8,G:G,"&gt;"&amp;G8)</f>
        <v>1</v>
      </c>
      <c r="I8" s="2">
        <f>AVERAGEIF(A:A,A8,G:G)</f>
        <v>45.119</v>
      </c>
      <c r="J8" s="2">
        <f t="shared" ref="J8:J20" si="0">G8-I8</f>
        <v>17.971000000000004</v>
      </c>
      <c r="K8" s="2">
        <f t="shared" ref="K8:K20" si="1">90+J8</f>
        <v>107.971</v>
      </c>
      <c r="L8" s="2">
        <f t="shared" ref="L8:L20" si="2">EXP(0.06*K8)</f>
        <v>650.83750320609442</v>
      </c>
      <c r="M8" s="2">
        <f>SUMIF(A:A,A8,L:L)</f>
        <v>2989.19758346345</v>
      </c>
      <c r="N8" s="3">
        <f t="shared" ref="N8:N20" si="3">L8/M8</f>
        <v>0.21772983719998798</v>
      </c>
      <c r="O8" s="6">
        <f t="shared" ref="O8:O20" si="4">1/N8</f>
        <v>4.5928477826467375</v>
      </c>
      <c r="P8" s="3">
        <f t="shared" ref="P8:P20" si="5">IF(O8&gt;21,"",N8)</f>
        <v>0.21772983719998798</v>
      </c>
      <c r="Q8" s="3">
        <f>IF(ISNUMBER(P8),SUMIF(A:A,A8,P:P),"")</f>
        <v>0.91532842745753895</v>
      </c>
      <c r="R8" s="3">
        <f t="shared" ref="R8:R20" si="6">IFERROR(P8*(1/Q8),"")</f>
        <v>0.23787072559820416</v>
      </c>
      <c r="S8" s="7">
        <f t="shared" ref="S8:S20" si="7">IFERROR(1/R8,"")</f>
        <v>4.2039641384418838</v>
      </c>
    </row>
    <row r="9" spans="1:19" x14ac:dyDescent="0.3">
      <c r="A9" s="1">
        <v>5</v>
      </c>
      <c r="B9" s="5">
        <v>0.63888888888888895</v>
      </c>
      <c r="C9" s="1" t="s">
        <v>19</v>
      </c>
      <c r="D9" s="1">
        <v>1</v>
      </c>
      <c r="E9" s="1">
        <v>10</v>
      </c>
      <c r="F9" s="1" t="s">
        <v>29</v>
      </c>
      <c r="G9" s="1">
        <v>62.03</v>
      </c>
      <c r="H9" s="1">
        <f>1+COUNTIFS(A:A,A9,G:G,"&gt;"&amp;G9)</f>
        <v>2</v>
      </c>
      <c r="I9" s="2">
        <f>AVERAGEIF(A:A,A9,G:G)</f>
        <v>45.119</v>
      </c>
      <c r="J9" s="2">
        <f t="shared" si="0"/>
        <v>16.911000000000001</v>
      </c>
      <c r="K9" s="2">
        <f t="shared" si="1"/>
        <v>106.911</v>
      </c>
      <c r="L9" s="2">
        <f t="shared" si="2"/>
        <v>610.73307626778853</v>
      </c>
      <c r="M9" s="2">
        <f>SUMIF(A:A,A9,L:L)</f>
        <v>2989.19758346345</v>
      </c>
      <c r="N9" s="3">
        <f t="shared" si="3"/>
        <v>0.20431338485164949</v>
      </c>
      <c r="O9" s="6">
        <f t="shared" si="4"/>
        <v>4.8944419413642084</v>
      </c>
      <c r="P9" s="3">
        <f t="shared" si="5"/>
        <v>0.20431338485164949</v>
      </c>
      <c r="Q9" s="3">
        <f>IF(ISNUMBER(P9),SUMIF(A:A,A9,P:P),"")</f>
        <v>0.91532842745753895</v>
      </c>
      <c r="R9" s="3">
        <f t="shared" si="6"/>
        <v>0.22321319727735359</v>
      </c>
      <c r="S9" s="7">
        <f t="shared" si="7"/>
        <v>4.4800218454711258</v>
      </c>
    </row>
    <row r="10" spans="1:19" x14ac:dyDescent="0.3">
      <c r="A10" s="1">
        <v>5</v>
      </c>
      <c r="B10" s="5">
        <v>0.63888888888888895</v>
      </c>
      <c r="C10" s="1" t="s">
        <v>19</v>
      </c>
      <c r="D10" s="1">
        <v>1</v>
      </c>
      <c r="E10" s="1">
        <v>6</v>
      </c>
      <c r="F10" s="1" t="s">
        <v>25</v>
      </c>
      <c r="G10" s="1">
        <v>54.86</v>
      </c>
      <c r="H10" s="1">
        <f>1+COUNTIFS(A:A,A10,G:G,"&gt;"&amp;G10)</f>
        <v>3</v>
      </c>
      <c r="I10" s="2">
        <f>AVERAGEIF(A:A,A10,G:G)</f>
        <v>45.119</v>
      </c>
      <c r="J10" s="2">
        <f t="shared" si="0"/>
        <v>9.7409999999999997</v>
      </c>
      <c r="K10" s="2">
        <f t="shared" si="1"/>
        <v>99.741</v>
      </c>
      <c r="L10" s="2">
        <f t="shared" si="2"/>
        <v>397.20797102165193</v>
      </c>
      <c r="M10" s="2">
        <f>SUMIF(A:A,A10,L:L)</f>
        <v>2989.19758346345</v>
      </c>
      <c r="N10" s="3">
        <f t="shared" si="3"/>
        <v>0.13288113613467623</v>
      </c>
      <c r="O10" s="6">
        <f t="shared" si="4"/>
        <v>7.5255226519623601</v>
      </c>
      <c r="P10" s="3">
        <f t="shared" si="5"/>
        <v>0.13288113613467623</v>
      </c>
      <c r="Q10" s="3">
        <f>IF(ISNUMBER(P10),SUMIF(A:A,A10,P:P),"")</f>
        <v>0.91532842745753895</v>
      </c>
      <c r="R10" s="3">
        <f t="shared" si="6"/>
        <v>0.14517317735206078</v>
      </c>
      <c r="S10" s="7">
        <f t="shared" si="7"/>
        <v>6.8883248148167961</v>
      </c>
    </row>
    <row r="11" spans="1:19" x14ac:dyDescent="0.3">
      <c r="A11" s="1">
        <v>5</v>
      </c>
      <c r="B11" s="5">
        <v>0.63888888888888895</v>
      </c>
      <c r="C11" s="1" t="s">
        <v>19</v>
      </c>
      <c r="D11" s="1">
        <v>1</v>
      </c>
      <c r="E11" s="1">
        <v>3</v>
      </c>
      <c r="F11" s="1" t="s">
        <v>22</v>
      </c>
      <c r="G11" s="1">
        <v>54.78</v>
      </c>
      <c r="H11" s="1">
        <f>1+COUNTIFS(A:A,A11,G:G,"&gt;"&amp;G11)</f>
        <v>4</v>
      </c>
      <c r="I11" s="2">
        <f>AVERAGEIF(A:A,A11,G:G)</f>
        <v>45.119</v>
      </c>
      <c r="J11" s="2">
        <f t="shared" si="0"/>
        <v>9.6610000000000014</v>
      </c>
      <c r="K11" s="2">
        <f t="shared" si="1"/>
        <v>99.661000000000001</v>
      </c>
      <c r="L11" s="2">
        <f t="shared" si="2"/>
        <v>395.30594128401418</v>
      </c>
      <c r="M11" s="2">
        <f>SUMIF(A:A,A11,L:L)</f>
        <v>2989.19758346345</v>
      </c>
      <c r="N11" s="3">
        <f t="shared" si="3"/>
        <v>0.13224483502558931</v>
      </c>
      <c r="O11" s="6">
        <f t="shared" si="4"/>
        <v>7.5617319935897722</v>
      </c>
      <c r="P11" s="3">
        <f t="shared" si="5"/>
        <v>0.13224483502558931</v>
      </c>
      <c r="Q11" s="3">
        <f>IF(ISNUMBER(P11),SUMIF(A:A,A11,P:P),"")</f>
        <v>0.91532842745753895</v>
      </c>
      <c r="R11" s="3">
        <f t="shared" si="6"/>
        <v>0.14447801582314998</v>
      </c>
      <c r="S11" s="7">
        <f t="shared" si="7"/>
        <v>6.9214682545478876</v>
      </c>
    </row>
    <row r="12" spans="1:19" x14ac:dyDescent="0.3">
      <c r="A12" s="1">
        <v>5</v>
      </c>
      <c r="B12" s="5">
        <v>0.63888888888888895</v>
      </c>
      <c r="C12" s="1" t="s">
        <v>19</v>
      </c>
      <c r="D12" s="1">
        <v>1</v>
      </c>
      <c r="E12" s="1">
        <v>1</v>
      </c>
      <c r="F12" s="1" t="s">
        <v>20</v>
      </c>
      <c r="G12" s="1">
        <v>53.6</v>
      </c>
      <c r="H12" s="1">
        <f>1+COUNTIFS(A:A,A12,G:G,"&gt;"&amp;G12)</f>
        <v>5</v>
      </c>
      <c r="I12" s="2">
        <f>AVERAGEIF(A:A,A12,G:G)</f>
        <v>45.119</v>
      </c>
      <c r="J12" s="2">
        <f t="shared" si="0"/>
        <v>8.4810000000000016</v>
      </c>
      <c r="K12" s="2">
        <f t="shared" si="1"/>
        <v>98.480999999999995</v>
      </c>
      <c r="L12" s="2">
        <f t="shared" si="2"/>
        <v>368.28606988643355</v>
      </c>
      <c r="M12" s="2">
        <f>SUMIF(A:A,A12,L:L)</f>
        <v>2989.19758346345</v>
      </c>
      <c r="N12" s="3">
        <f t="shared" si="3"/>
        <v>0.12320566292567281</v>
      </c>
      <c r="O12" s="6">
        <f t="shared" si="4"/>
        <v>8.1165100390172604</v>
      </c>
      <c r="P12" s="3">
        <f t="shared" si="5"/>
        <v>0.12320566292567281</v>
      </c>
      <c r="Q12" s="3">
        <f>IF(ISNUMBER(P12),SUMIF(A:A,A12,P:P),"")</f>
        <v>0.91532842745753895</v>
      </c>
      <c r="R12" s="3">
        <f t="shared" si="6"/>
        <v>0.13460268383436411</v>
      </c>
      <c r="S12" s="7">
        <f t="shared" si="7"/>
        <v>7.4292723704569976</v>
      </c>
    </row>
    <row r="13" spans="1:19" x14ac:dyDescent="0.3">
      <c r="A13" s="1">
        <v>5</v>
      </c>
      <c r="B13" s="5">
        <v>0.63888888888888895</v>
      </c>
      <c r="C13" s="1" t="s">
        <v>19</v>
      </c>
      <c r="D13" s="1">
        <v>1</v>
      </c>
      <c r="E13" s="1">
        <v>7</v>
      </c>
      <c r="F13" s="1" t="s">
        <v>26</v>
      </c>
      <c r="G13" s="1">
        <v>39.950000000000003</v>
      </c>
      <c r="H13" s="1">
        <f>1+COUNTIFS(A:A,A13,G:G,"&gt;"&amp;G13)</f>
        <v>6</v>
      </c>
      <c r="I13" s="2">
        <f>AVERAGEIF(A:A,A13,G:G)</f>
        <v>45.119</v>
      </c>
      <c r="J13" s="2">
        <f t="shared" si="0"/>
        <v>-5.1689999999999969</v>
      </c>
      <c r="K13" s="2">
        <f t="shared" si="1"/>
        <v>84.831000000000003</v>
      </c>
      <c r="L13" s="2">
        <f t="shared" si="2"/>
        <v>162.36712906414803</v>
      </c>
      <c r="M13" s="2">
        <f>SUMIF(A:A,A13,L:L)</f>
        <v>2989.19758346345</v>
      </c>
      <c r="N13" s="3">
        <f t="shared" si="3"/>
        <v>5.431796478171258E-2</v>
      </c>
      <c r="O13" s="6">
        <f t="shared" si="4"/>
        <v>18.41011540139062</v>
      </c>
      <c r="P13" s="3">
        <f t="shared" si="5"/>
        <v>5.431796478171258E-2</v>
      </c>
      <c r="Q13" s="3">
        <f>IF(ISNUMBER(P13),SUMIF(A:A,A13,P:P),"")</f>
        <v>0.91532842745753895</v>
      </c>
      <c r="R13" s="3">
        <f t="shared" si="6"/>
        <v>5.9342595676383413E-2</v>
      </c>
      <c r="S13" s="7">
        <f t="shared" si="7"/>
        <v>16.851301979666694</v>
      </c>
    </row>
    <row r="14" spans="1:19" x14ac:dyDescent="0.3">
      <c r="A14" s="1">
        <v>5</v>
      </c>
      <c r="B14" s="5">
        <v>0.63888888888888895</v>
      </c>
      <c r="C14" s="1" t="s">
        <v>19</v>
      </c>
      <c r="D14" s="1">
        <v>1</v>
      </c>
      <c r="E14" s="1">
        <v>9</v>
      </c>
      <c r="F14" s="1" t="s">
        <v>28</v>
      </c>
      <c r="G14" s="1">
        <v>38.78</v>
      </c>
      <c r="H14" s="1">
        <f>1+COUNTIFS(A:A,A14,G:G,"&gt;"&amp;G14)</f>
        <v>7</v>
      </c>
      <c r="I14" s="2">
        <f>AVERAGEIF(A:A,A14,G:G)</f>
        <v>45.119</v>
      </c>
      <c r="J14" s="2">
        <f t="shared" si="0"/>
        <v>-6.3389999999999986</v>
      </c>
      <c r="K14" s="2">
        <f t="shared" si="1"/>
        <v>83.661000000000001</v>
      </c>
      <c r="L14" s="2">
        <f t="shared" si="2"/>
        <v>151.35983270134437</v>
      </c>
      <c r="M14" s="2">
        <f>SUMIF(A:A,A14,L:L)</f>
        <v>2989.19758346345</v>
      </c>
      <c r="N14" s="3">
        <f t="shared" si="3"/>
        <v>5.0635606538250472E-2</v>
      </c>
      <c r="O14" s="6">
        <f t="shared" si="4"/>
        <v>19.748948780629167</v>
      </c>
      <c r="P14" s="3">
        <f t="shared" si="5"/>
        <v>5.0635606538250472E-2</v>
      </c>
      <c r="Q14" s="3">
        <f>IF(ISNUMBER(P14),SUMIF(A:A,A14,P:P),"")</f>
        <v>0.91532842745753895</v>
      </c>
      <c r="R14" s="3">
        <f t="shared" si="6"/>
        <v>5.5319604438483799E-2</v>
      </c>
      <c r="S14" s="7">
        <f t="shared" si="7"/>
        <v>18.076774231312779</v>
      </c>
    </row>
    <row r="15" spans="1:19" x14ac:dyDescent="0.3">
      <c r="A15" s="1">
        <v>5</v>
      </c>
      <c r="B15" s="5">
        <v>0.63888888888888895</v>
      </c>
      <c r="C15" s="1" t="s">
        <v>19</v>
      </c>
      <c r="D15" s="1">
        <v>1</v>
      </c>
      <c r="E15" s="1">
        <v>4</v>
      </c>
      <c r="F15" s="1" t="s">
        <v>23</v>
      </c>
      <c r="G15" s="1">
        <v>35.58</v>
      </c>
      <c r="H15" s="1">
        <f>1+COUNTIFS(A:A,A15,G:G,"&gt;"&amp;G15)</f>
        <v>8</v>
      </c>
      <c r="I15" s="2">
        <f>AVERAGEIF(A:A,A15,G:G)</f>
        <v>45.119</v>
      </c>
      <c r="J15" s="2">
        <f t="shared" si="0"/>
        <v>-9.5390000000000015</v>
      </c>
      <c r="K15" s="2">
        <f t="shared" si="1"/>
        <v>80.460999999999999</v>
      </c>
      <c r="L15" s="2">
        <f t="shared" si="2"/>
        <v>124.91830954217146</v>
      </c>
      <c r="M15" s="2">
        <f>SUMIF(A:A,A15,L:L)</f>
        <v>2989.19758346345</v>
      </c>
      <c r="N15" s="3">
        <f t="shared" si="3"/>
        <v>4.178991386626045E-2</v>
      </c>
      <c r="O15" s="6">
        <f t="shared" si="4"/>
        <v>23.929218978538291</v>
      </c>
      <c r="P15" s="3" t="str">
        <f t="shared" si="5"/>
        <v/>
      </c>
      <c r="Q15" s="3" t="str">
        <f>IF(ISNUMBER(P15),SUMIF(A:A,A15,P:P),"")</f>
        <v/>
      </c>
      <c r="R15" s="3" t="str">
        <f t="shared" si="6"/>
        <v/>
      </c>
      <c r="S15" s="7" t="str">
        <f t="shared" si="7"/>
        <v/>
      </c>
    </row>
    <row r="16" spans="1:19" x14ac:dyDescent="0.3">
      <c r="A16" s="1">
        <v>5</v>
      </c>
      <c r="B16" s="5">
        <v>0.63888888888888895</v>
      </c>
      <c r="C16" s="1" t="s">
        <v>19</v>
      </c>
      <c r="D16" s="1">
        <v>1</v>
      </c>
      <c r="E16" s="1">
        <v>8</v>
      </c>
      <c r="F16" s="1" t="s">
        <v>27</v>
      </c>
      <c r="G16" s="1">
        <v>26.83</v>
      </c>
      <c r="H16" s="1">
        <f>1+COUNTIFS(A:A,A16,G:G,"&gt;"&amp;G16)</f>
        <v>9</v>
      </c>
      <c r="I16" s="2">
        <f>AVERAGEIF(A:A,A16,G:G)</f>
        <v>45.119</v>
      </c>
      <c r="J16" s="2">
        <f t="shared" si="0"/>
        <v>-18.289000000000001</v>
      </c>
      <c r="K16" s="2">
        <f t="shared" si="1"/>
        <v>71.710999999999999</v>
      </c>
      <c r="L16" s="2">
        <f t="shared" si="2"/>
        <v>73.896096117305802</v>
      </c>
      <c r="M16" s="2">
        <f>SUMIF(A:A,A16,L:L)</f>
        <v>2989.19758346345</v>
      </c>
      <c r="N16" s="3">
        <f t="shared" si="3"/>
        <v>2.4721047724013508E-2</v>
      </c>
      <c r="O16" s="6">
        <f t="shared" si="4"/>
        <v>40.451359957070949</v>
      </c>
      <c r="P16" s="3" t="str">
        <f t="shared" si="5"/>
        <v/>
      </c>
      <c r="Q16" s="3" t="str">
        <f>IF(ISNUMBER(P16),SUMIF(A:A,A16,P:P),"")</f>
        <v/>
      </c>
      <c r="R16" s="3" t="str">
        <f t="shared" si="6"/>
        <v/>
      </c>
      <c r="S16" s="7" t="str">
        <f t="shared" si="7"/>
        <v/>
      </c>
    </row>
    <row r="17" spans="1:19" x14ac:dyDescent="0.3">
      <c r="A17" s="1">
        <v>5</v>
      </c>
      <c r="B17" s="5">
        <v>0.63888888888888895</v>
      </c>
      <c r="C17" s="1" t="s">
        <v>19</v>
      </c>
      <c r="D17" s="1">
        <v>1</v>
      </c>
      <c r="E17" s="1">
        <v>2</v>
      </c>
      <c r="F17" s="1" t="s">
        <v>21</v>
      </c>
      <c r="G17" s="1">
        <v>21.69</v>
      </c>
      <c r="H17" s="1">
        <f>1+COUNTIFS(A:A,A17,G:G,"&gt;"&amp;G17)</f>
        <v>10</v>
      </c>
      <c r="I17" s="2">
        <f>AVERAGEIF(A:A,A17,G:G)</f>
        <v>45.119</v>
      </c>
      <c r="J17" s="2">
        <f t="shared" si="0"/>
        <v>-23.428999999999998</v>
      </c>
      <c r="K17" s="2">
        <f t="shared" si="1"/>
        <v>66.570999999999998</v>
      </c>
      <c r="L17" s="2">
        <f t="shared" si="2"/>
        <v>54.285654372498058</v>
      </c>
      <c r="M17" s="2">
        <f>SUMIF(A:A,A17,L:L)</f>
        <v>2989.19758346345</v>
      </c>
      <c r="N17" s="3">
        <f t="shared" si="3"/>
        <v>1.8160610952187274E-2</v>
      </c>
      <c r="O17" s="6">
        <f t="shared" si="4"/>
        <v>55.064226783601654</v>
      </c>
      <c r="P17" s="3" t="str">
        <f t="shared" si="5"/>
        <v/>
      </c>
      <c r="Q17" s="3" t="str">
        <f>IF(ISNUMBER(P17),SUMIF(A:A,A17,P:P),"")</f>
        <v/>
      </c>
      <c r="R17" s="3" t="str">
        <f t="shared" si="6"/>
        <v/>
      </c>
      <c r="S17" s="7" t="str">
        <f t="shared" si="7"/>
        <v/>
      </c>
    </row>
    <row r="18" spans="1:19" x14ac:dyDescent="0.3">
      <c r="A18" s="1"/>
      <c r="B18" s="5"/>
      <c r="C18" s="1"/>
      <c r="D18" s="1"/>
      <c r="E18" s="1"/>
      <c r="F18" s="1"/>
      <c r="G18" s="1"/>
      <c r="H18" s="1"/>
      <c r="I18" s="2"/>
      <c r="J18" s="2"/>
      <c r="K18" s="2"/>
      <c r="L18" s="2"/>
      <c r="M18" s="2"/>
      <c r="N18" s="3"/>
      <c r="O18" s="6"/>
      <c r="P18" s="3"/>
      <c r="Q18" s="3"/>
      <c r="R18" s="3"/>
      <c r="S18" s="7"/>
    </row>
    <row r="19" spans="1:19" x14ac:dyDescent="0.3">
      <c r="A19" s="1">
        <v>7</v>
      </c>
      <c r="B19" s="5">
        <v>0.66319444444444442</v>
      </c>
      <c r="C19" s="1" t="s">
        <v>19</v>
      </c>
      <c r="D19" s="1">
        <v>2</v>
      </c>
      <c r="E19" s="1">
        <v>11</v>
      </c>
      <c r="F19" s="1" t="s">
        <v>40</v>
      </c>
      <c r="G19" s="1">
        <v>73.63</v>
      </c>
      <c r="H19" s="1">
        <f>1+COUNTIFS(A:A,A19,G:G,"&gt;"&amp;G19)</f>
        <v>1</v>
      </c>
      <c r="I19" s="2">
        <f>AVERAGEIF(A:A,A19,G:G)</f>
        <v>47.519999999999996</v>
      </c>
      <c r="J19" s="2">
        <f t="shared" si="0"/>
        <v>26.11</v>
      </c>
      <c r="K19" s="2">
        <f t="shared" si="1"/>
        <v>116.11</v>
      </c>
      <c r="L19" s="2">
        <f t="shared" si="2"/>
        <v>1060.6105374283127</v>
      </c>
      <c r="M19" s="2">
        <f>SUMIF(A:A,A19,L:L)</f>
        <v>3753.4817507071093</v>
      </c>
      <c r="N19" s="3">
        <f t="shared" si="3"/>
        <v>0.28256712243998705</v>
      </c>
      <c r="O19" s="6">
        <f t="shared" si="4"/>
        <v>3.5389821411809321</v>
      </c>
      <c r="P19" s="3">
        <f t="shared" si="5"/>
        <v>0.28256712243998705</v>
      </c>
      <c r="Q19" s="3">
        <f>IF(ISNUMBER(P19),SUMIF(A:A,A19,P:P),"")</f>
        <v>0.79283988012540885</v>
      </c>
      <c r="R19" s="3">
        <f t="shared" si="6"/>
        <v>0.35639872504305853</v>
      </c>
      <c r="S19" s="7">
        <f t="shared" si="7"/>
        <v>2.8058461765798528</v>
      </c>
    </row>
    <row r="20" spans="1:19" x14ac:dyDescent="0.3">
      <c r="A20" s="1">
        <v>7</v>
      </c>
      <c r="B20" s="5">
        <v>0.66319444444444442</v>
      </c>
      <c r="C20" s="1" t="s">
        <v>19</v>
      </c>
      <c r="D20" s="1">
        <v>2</v>
      </c>
      <c r="E20" s="1">
        <v>9</v>
      </c>
      <c r="F20" s="1" t="s">
        <v>38</v>
      </c>
      <c r="G20" s="1">
        <v>58.14</v>
      </c>
      <c r="H20" s="1">
        <f>1+COUNTIFS(A:A,A20,G:G,"&gt;"&amp;G20)</f>
        <v>2</v>
      </c>
      <c r="I20" s="2">
        <f>AVERAGEIF(A:A,A20,G:G)</f>
        <v>47.519999999999996</v>
      </c>
      <c r="J20" s="2">
        <f t="shared" si="0"/>
        <v>10.620000000000005</v>
      </c>
      <c r="K20" s="2">
        <f t="shared" si="1"/>
        <v>100.62</v>
      </c>
      <c r="L20" s="2">
        <f t="shared" si="2"/>
        <v>418.7189788345151</v>
      </c>
      <c r="M20" s="2">
        <f>SUMIF(A:A,A20,L:L)</f>
        <v>3753.4817507071093</v>
      </c>
      <c r="N20" s="3">
        <f t="shared" si="3"/>
        <v>0.11155481940351346</v>
      </c>
      <c r="O20" s="6">
        <f t="shared" si="4"/>
        <v>8.9642025808210359</v>
      </c>
      <c r="P20" s="3">
        <f t="shared" si="5"/>
        <v>0.11155481940351346</v>
      </c>
      <c r="Q20" s="3">
        <f>IF(ISNUMBER(P20),SUMIF(A:A,A20,P:P),"")</f>
        <v>0.79283988012540885</v>
      </c>
      <c r="R20" s="3">
        <f t="shared" si="6"/>
        <v>0.14070283571743147</v>
      </c>
      <c r="S20" s="7">
        <f t="shared" si="7"/>
        <v>7.1071772995980309</v>
      </c>
    </row>
    <row r="21" spans="1:19" x14ac:dyDescent="0.3">
      <c r="A21" s="1">
        <v>7</v>
      </c>
      <c r="B21" s="5">
        <v>0.66319444444444442</v>
      </c>
      <c r="C21" s="1" t="s">
        <v>19</v>
      </c>
      <c r="D21" s="1">
        <v>2</v>
      </c>
      <c r="E21" s="1">
        <v>5</v>
      </c>
      <c r="F21" s="1" t="s">
        <v>34</v>
      </c>
      <c r="G21" s="1">
        <v>55.41</v>
      </c>
      <c r="H21" s="1">
        <f>1+COUNTIFS(A:A,A21,G:G,"&gt;"&amp;G21)</f>
        <v>3</v>
      </c>
      <c r="I21" s="2">
        <f>AVERAGEIF(A:A,A21,G:G)</f>
        <v>47.519999999999996</v>
      </c>
      <c r="J21" s="2">
        <f t="shared" ref="J21:J31" si="8">G21-I21</f>
        <v>7.8900000000000006</v>
      </c>
      <c r="K21" s="2">
        <f t="shared" ref="K21:K31" si="9">90+J21</f>
        <v>97.89</v>
      </c>
      <c r="L21" s="2">
        <f t="shared" ref="L21:L31" si="10">EXP(0.06*K21)</f>
        <v>355.45547668232263</v>
      </c>
      <c r="M21" s="2">
        <f>SUMIF(A:A,A21,L:L)</f>
        <v>3753.4817507071093</v>
      </c>
      <c r="N21" s="3">
        <f t="shared" ref="N21:N31" si="11">L21/M21</f>
        <v>9.4700201117365032E-2</v>
      </c>
      <c r="O21" s="6">
        <f t="shared" ref="O21:O31" si="12">1/N21</f>
        <v>10.559639664974602</v>
      </c>
      <c r="P21" s="3">
        <f t="shared" ref="P21:P31" si="13">IF(O21&gt;21,"",N21)</f>
        <v>9.4700201117365032E-2</v>
      </c>
      <c r="Q21" s="3">
        <f>IF(ISNUMBER(P21),SUMIF(A:A,A21,P:P),"")</f>
        <v>0.79283988012540885</v>
      </c>
      <c r="R21" s="3">
        <f t="shared" ref="R21:R31" si="14">IFERROR(P21*(1/Q21),"")</f>
        <v>0.11944429574151298</v>
      </c>
      <c r="S21" s="7">
        <f t="shared" ref="S21:S31" si="15">IFERROR(1/R21,"")</f>
        <v>8.3721034461459762</v>
      </c>
    </row>
    <row r="22" spans="1:19" x14ac:dyDescent="0.3">
      <c r="A22" s="1">
        <v>7</v>
      </c>
      <c r="B22" s="5">
        <v>0.66319444444444442</v>
      </c>
      <c r="C22" s="1" t="s">
        <v>19</v>
      </c>
      <c r="D22" s="1">
        <v>2</v>
      </c>
      <c r="E22" s="1">
        <v>13</v>
      </c>
      <c r="F22" s="1" t="s">
        <v>42</v>
      </c>
      <c r="G22" s="1">
        <v>54.96</v>
      </c>
      <c r="H22" s="1">
        <f>1+COUNTIFS(A:A,A22,G:G,"&gt;"&amp;G22)</f>
        <v>4</v>
      </c>
      <c r="I22" s="2">
        <f>AVERAGEIF(A:A,A22,G:G)</f>
        <v>47.519999999999996</v>
      </c>
      <c r="J22" s="2">
        <f t="shared" si="8"/>
        <v>7.4400000000000048</v>
      </c>
      <c r="K22" s="2">
        <f t="shared" si="9"/>
        <v>97.44</v>
      </c>
      <c r="L22" s="2">
        <f t="shared" si="10"/>
        <v>345.98658409013046</v>
      </c>
      <c r="M22" s="2">
        <f>SUMIF(A:A,A22,L:L)</f>
        <v>3753.4817507071093</v>
      </c>
      <c r="N22" s="3">
        <f t="shared" si="11"/>
        <v>9.21775053322028E-2</v>
      </c>
      <c r="O22" s="6">
        <f t="shared" si="12"/>
        <v>10.848633800579149</v>
      </c>
      <c r="P22" s="3">
        <f t="shared" si="13"/>
        <v>9.21775053322028E-2</v>
      </c>
      <c r="Q22" s="3">
        <f>IF(ISNUMBER(P22),SUMIF(A:A,A22,P:P),"")</f>
        <v>0.79283988012540885</v>
      </c>
      <c r="R22" s="3">
        <f t="shared" si="14"/>
        <v>0.11626244799595911</v>
      </c>
      <c r="S22" s="7">
        <f t="shared" si="15"/>
        <v>8.6012295219756307</v>
      </c>
    </row>
    <row r="23" spans="1:19" x14ac:dyDescent="0.3">
      <c r="A23" s="1">
        <v>7</v>
      </c>
      <c r="B23" s="5">
        <v>0.66319444444444442</v>
      </c>
      <c r="C23" s="1" t="s">
        <v>19</v>
      </c>
      <c r="D23" s="1">
        <v>2</v>
      </c>
      <c r="E23" s="1">
        <v>3</v>
      </c>
      <c r="F23" s="1" t="s">
        <v>32</v>
      </c>
      <c r="G23" s="1">
        <v>53.42</v>
      </c>
      <c r="H23" s="1">
        <f>1+COUNTIFS(A:A,A23,G:G,"&gt;"&amp;G23)</f>
        <v>5</v>
      </c>
      <c r="I23" s="2">
        <f>AVERAGEIF(A:A,A23,G:G)</f>
        <v>47.519999999999996</v>
      </c>
      <c r="J23" s="2">
        <f t="shared" si="8"/>
        <v>5.9000000000000057</v>
      </c>
      <c r="K23" s="2">
        <f t="shared" si="9"/>
        <v>95.9</v>
      </c>
      <c r="L23" s="2">
        <f t="shared" si="10"/>
        <v>315.44993980684052</v>
      </c>
      <c r="M23" s="2">
        <f>SUMIF(A:A,A23,L:L)</f>
        <v>3753.4817507071093</v>
      </c>
      <c r="N23" s="3">
        <f t="shared" si="11"/>
        <v>8.4041953779957421E-2</v>
      </c>
      <c r="O23" s="6">
        <f t="shared" si="12"/>
        <v>11.898819042430247</v>
      </c>
      <c r="P23" s="3">
        <f t="shared" si="13"/>
        <v>8.4041953779957421E-2</v>
      </c>
      <c r="Q23" s="3">
        <f>IF(ISNUMBER(P23),SUMIF(A:A,A23,P:P),"")</f>
        <v>0.79283988012540885</v>
      </c>
      <c r="R23" s="3">
        <f t="shared" si="14"/>
        <v>0.10600116856718149</v>
      </c>
      <c r="S23" s="7">
        <f t="shared" si="15"/>
        <v>9.4338582632343275</v>
      </c>
    </row>
    <row r="24" spans="1:19" x14ac:dyDescent="0.3">
      <c r="A24" s="1">
        <v>7</v>
      </c>
      <c r="B24" s="5">
        <v>0.66319444444444442</v>
      </c>
      <c r="C24" s="1" t="s">
        <v>19</v>
      </c>
      <c r="D24" s="1">
        <v>2</v>
      </c>
      <c r="E24" s="1">
        <v>1</v>
      </c>
      <c r="F24" s="1" t="s">
        <v>30</v>
      </c>
      <c r="G24" s="1">
        <v>50.01</v>
      </c>
      <c r="H24" s="1">
        <f>1+COUNTIFS(A:A,A24,G:G,"&gt;"&amp;G24)</f>
        <v>6</v>
      </c>
      <c r="I24" s="2">
        <f>AVERAGEIF(A:A,A24,G:G)</f>
        <v>47.519999999999996</v>
      </c>
      <c r="J24" s="2">
        <f t="shared" si="8"/>
        <v>2.490000000000002</v>
      </c>
      <c r="K24" s="2">
        <f t="shared" si="9"/>
        <v>92.490000000000009</v>
      </c>
      <c r="L24" s="2">
        <f t="shared" si="10"/>
        <v>257.08325966573227</v>
      </c>
      <c r="M24" s="2">
        <f>SUMIF(A:A,A24,L:L)</f>
        <v>3753.4817507071093</v>
      </c>
      <c r="N24" s="3">
        <f t="shared" si="11"/>
        <v>6.8491943411554082E-2</v>
      </c>
      <c r="O24" s="6">
        <f t="shared" si="12"/>
        <v>14.600257346929178</v>
      </c>
      <c r="P24" s="3">
        <f t="shared" si="13"/>
        <v>6.8491943411554082E-2</v>
      </c>
      <c r="Q24" s="3">
        <f>IF(ISNUMBER(P24),SUMIF(A:A,A24,P:P),"")</f>
        <v>0.79283988012540885</v>
      </c>
      <c r="R24" s="3">
        <f t="shared" si="14"/>
        <v>8.6388115845938848E-2</v>
      </c>
      <c r="S24" s="7">
        <f t="shared" si="15"/>
        <v>11.575666284739448</v>
      </c>
    </row>
    <row r="25" spans="1:19" x14ac:dyDescent="0.3">
      <c r="A25" s="1">
        <v>7</v>
      </c>
      <c r="B25" s="5">
        <v>0.66319444444444442</v>
      </c>
      <c r="C25" s="1" t="s">
        <v>19</v>
      </c>
      <c r="D25" s="1">
        <v>2</v>
      </c>
      <c r="E25" s="1">
        <v>12</v>
      </c>
      <c r="F25" s="1" t="s">
        <v>41</v>
      </c>
      <c r="G25" s="1">
        <v>47.61</v>
      </c>
      <c r="H25" s="1">
        <f>1+COUNTIFS(A:A,A25,G:G,"&gt;"&amp;G25)</f>
        <v>7</v>
      </c>
      <c r="I25" s="2">
        <f>AVERAGEIF(A:A,A25,G:G)</f>
        <v>47.519999999999996</v>
      </c>
      <c r="J25" s="2">
        <f t="shared" si="8"/>
        <v>9.0000000000003411E-2</v>
      </c>
      <c r="K25" s="2">
        <f t="shared" si="9"/>
        <v>90.09</v>
      </c>
      <c r="L25" s="2">
        <f t="shared" si="10"/>
        <v>222.60524477568077</v>
      </c>
      <c r="M25" s="2">
        <f>SUMIF(A:A,A25,L:L)</f>
        <v>3753.4817507071093</v>
      </c>
      <c r="N25" s="3">
        <f t="shared" si="11"/>
        <v>5.9306334640829066E-2</v>
      </c>
      <c r="O25" s="6">
        <f t="shared" si="12"/>
        <v>16.861605190342626</v>
      </c>
      <c r="P25" s="3">
        <f t="shared" si="13"/>
        <v>5.9306334640829066E-2</v>
      </c>
      <c r="Q25" s="3">
        <f>IF(ISNUMBER(P25),SUMIF(A:A,A25,P:P),"")</f>
        <v>0.79283988012540885</v>
      </c>
      <c r="R25" s="3">
        <f t="shared" si="14"/>
        <v>7.4802411088917706E-2</v>
      </c>
      <c r="S25" s="7">
        <f t="shared" si="15"/>
        <v>13.368553037833218</v>
      </c>
    </row>
    <row r="26" spans="1:19" x14ac:dyDescent="0.3">
      <c r="A26" s="1">
        <v>7</v>
      </c>
      <c r="B26" s="5">
        <v>0.66319444444444442</v>
      </c>
      <c r="C26" s="1" t="s">
        <v>19</v>
      </c>
      <c r="D26" s="1">
        <v>2</v>
      </c>
      <c r="E26" s="1">
        <v>7</v>
      </c>
      <c r="F26" s="1" t="s">
        <v>36</v>
      </c>
      <c r="G26" s="1">
        <v>42.21</v>
      </c>
      <c r="H26" s="1">
        <f>1+COUNTIFS(A:A,A26,G:G,"&gt;"&amp;G26)</f>
        <v>8</v>
      </c>
      <c r="I26" s="2">
        <f>AVERAGEIF(A:A,A26,G:G)</f>
        <v>47.519999999999996</v>
      </c>
      <c r="J26" s="2">
        <f t="shared" si="8"/>
        <v>-5.3099999999999952</v>
      </c>
      <c r="K26" s="2">
        <f t="shared" si="9"/>
        <v>84.69</v>
      </c>
      <c r="L26" s="2">
        <f t="shared" si="10"/>
        <v>160.99929723903514</v>
      </c>
      <c r="M26" s="2">
        <f>SUMIF(A:A,A26,L:L)</f>
        <v>3753.4817507071093</v>
      </c>
      <c r="N26" s="3">
        <f t="shared" si="11"/>
        <v>4.2893320903639634E-2</v>
      </c>
      <c r="O26" s="6">
        <f t="shared" si="12"/>
        <v>23.313653010139088</v>
      </c>
      <c r="P26" s="3" t="str">
        <f t="shared" si="13"/>
        <v/>
      </c>
      <c r="Q26" s="3" t="str">
        <f>IF(ISNUMBER(P26),SUMIF(A:A,A26,P:P),"")</f>
        <v/>
      </c>
      <c r="R26" s="3" t="str">
        <f t="shared" si="14"/>
        <v/>
      </c>
      <c r="S26" s="7" t="str">
        <f t="shared" si="15"/>
        <v/>
      </c>
    </row>
    <row r="27" spans="1:19" x14ac:dyDescent="0.3">
      <c r="A27" s="1">
        <v>7</v>
      </c>
      <c r="B27" s="5">
        <v>0.66319444444444442</v>
      </c>
      <c r="C27" s="1" t="s">
        <v>19</v>
      </c>
      <c r="D27" s="1">
        <v>2</v>
      </c>
      <c r="E27" s="1">
        <v>4</v>
      </c>
      <c r="F27" s="1" t="s">
        <v>33</v>
      </c>
      <c r="G27" s="1">
        <v>42.03</v>
      </c>
      <c r="H27" s="1">
        <f>1+COUNTIFS(A:A,A27,G:G,"&gt;"&amp;G27)</f>
        <v>9</v>
      </c>
      <c r="I27" s="2">
        <f>AVERAGEIF(A:A,A27,G:G)</f>
        <v>47.519999999999996</v>
      </c>
      <c r="J27" s="2">
        <f t="shared" si="8"/>
        <v>-5.4899999999999949</v>
      </c>
      <c r="K27" s="2">
        <f t="shared" si="9"/>
        <v>84.51</v>
      </c>
      <c r="L27" s="2">
        <f t="shared" si="10"/>
        <v>159.26986059681309</v>
      </c>
      <c r="M27" s="2">
        <f>SUMIF(A:A,A27,L:L)</f>
        <v>3753.4817507071093</v>
      </c>
      <c r="N27" s="3">
        <f t="shared" si="11"/>
        <v>4.2432565595079456E-2</v>
      </c>
      <c r="O27" s="6">
        <f t="shared" si="12"/>
        <v>23.56680502288463</v>
      </c>
      <c r="P27" s="3" t="str">
        <f t="shared" si="13"/>
        <v/>
      </c>
      <c r="Q27" s="3" t="str">
        <f>IF(ISNUMBER(P27),SUMIF(A:A,A27,P:P),"")</f>
        <v/>
      </c>
      <c r="R27" s="3" t="str">
        <f t="shared" si="14"/>
        <v/>
      </c>
      <c r="S27" s="7" t="str">
        <f t="shared" si="15"/>
        <v/>
      </c>
    </row>
    <row r="28" spans="1:19" x14ac:dyDescent="0.3">
      <c r="A28" s="1">
        <v>7</v>
      </c>
      <c r="B28" s="5">
        <v>0.66319444444444442</v>
      </c>
      <c r="C28" s="1" t="s">
        <v>19</v>
      </c>
      <c r="D28" s="1">
        <v>2</v>
      </c>
      <c r="E28" s="1">
        <v>2</v>
      </c>
      <c r="F28" s="1" t="s">
        <v>31</v>
      </c>
      <c r="G28" s="1">
        <v>40.4</v>
      </c>
      <c r="H28" s="1">
        <f>1+COUNTIFS(A:A,A28,G:G,"&gt;"&amp;G28)</f>
        <v>10</v>
      </c>
      <c r="I28" s="2">
        <f>AVERAGEIF(A:A,A28,G:G)</f>
        <v>47.519999999999996</v>
      </c>
      <c r="J28" s="2">
        <f t="shared" si="8"/>
        <v>-7.1199999999999974</v>
      </c>
      <c r="K28" s="2">
        <f t="shared" si="9"/>
        <v>82.88</v>
      </c>
      <c r="L28" s="2">
        <f t="shared" si="10"/>
        <v>144.43072776827202</v>
      </c>
      <c r="M28" s="2">
        <f>SUMIF(A:A,A28,L:L)</f>
        <v>3753.4817507071093</v>
      </c>
      <c r="N28" s="3">
        <f t="shared" si="11"/>
        <v>3.8479134137541247E-2</v>
      </c>
      <c r="O28" s="6">
        <f t="shared" si="12"/>
        <v>25.988110762200698</v>
      </c>
      <c r="P28" s="3" t="str">
        <f t="shared" si="13"/>
        <v/>
      </c>
      <c r="Q28" s="3" t="str">
        <f>IF(ISNUMBER(P28),SUMIF(A:A,A28,P:P),"")</f>
        <v/>
      </c>
      <c r="R28" s="3" t="str">
        <f t="shared" si="14"/>
        <v/>
      </c>
      <c r="S28" s="7" t="str">
        <f t="shared" si="15"/>
        <v/>
      </c>
    </row>
    <row r="29" spans="1:19" x14ac:dyDescent="0.3">
      <c r="A29" s="1">
        <v>7</v>
      </c>
      <c r="B29" s="5">
        <v>0.66319444444444442</v>
      </c>
      <c r="C29" s="1" t="s">
        <v>19</v>
      </c>
      <c r="D29" s="1">
        <v>2</v>
      </c>
      <c r="E29" s="1">
        <v>6</v>
      </c>
      <c r="F29" s="1" t="s">
        <v>35</v>
      </c>
      <c r="G29" s="1">
        <v>39.76</v>
      </c>
      <c r="H29" s="1">
        <f>1+COUNTIFS(A:A,A29,G:G,"&gt;"&amp;G29)</f>
        <v>11</v>
      </c>
      <c r="I29" s="2">
        <f>AVERAGEIF(A:A,A29,G:G)</f>
        <v>47.519999999999996</v>
      </c>
      <c r="J29" s="2">
        <f t="shared" si="8"/>
        <v>-7.759999999999998</v>
      </c>
      <c r="K29" s="2">
        <f t="shared" si="9"/>
        <v>82.240000000000009</v>
      </c>
      <c r="L29" s="2">
        <f t="shared" si="10"/>
        <v>138.98972367471899</v>
      </c>
      <c r="M29" s="2">
        <f>SUMIF(A:A,A29,L:L)</f>
        <v>3753.4817507071093</v>
      </c>
      <c r="N29" s="3">
        <f t="shared" si="11"/>
        <v>3.702954560749764E-2</v>
      </c>
      <c r="O29" s="6">
        <f t="shared" si="12"/>
        <v>27.005462356997509</v>
      </c>
      <c r="P29" s="3" t="str">
        <f t="shared" si="13"/>
        <v/>
      </c>
      <c r="Q29" s="3" t="str">
        <f>IF(ISNUMBER(P29),SUMIF(A:A,A29,P:P),"")</f>
        <v/>
      </c>
      <c r="R29" s="3" t="str">
        <f t="shared" si="14"/>
        <v/>
      </c>
      <c r="S29" s="7" t="str">
        <f t="shared" si="15"/>
        <v/>
      </c>
    </row>
    <row r="30" spans="1:19" x14ac:dyDescent="0.3">
      <c r="A30" s="1">
        <v>7</v>
      </c>
      <c r="B30" s="5">
        <v>0.66319444444444442</v>
      </c>
      <c r="C30" s="1" t="s">
        <v>19</v>
      </c>
      <c r="D30" s="1">
        <v>2</v>
      </c>
      <c r="E30" s="1">
        <v>10</v>
      </c>
      <c r="F30" s="1" t="s">
        <v>39</v>
      </c>
      <c r="G30" s="1">
        <v>38.090000000000003</v>
      </c>
      <c r="H30" s="1">
        <f>1+COUNTIFS(A:A,A30,G:G,"&gt;"&amp;G30)</f>
        <v>12</v>
      </c>
      <c r="I30" s="2">
        <f>AVERAGEIF(A:A,A30,G:G)</f>
        <v>47.519999999999996</v>
      </c>
      <c r="J30" s="2">
        <f t="shared" si="8"/>
        <v>-9.4299999999999926</v>
      </c>
      <c r="K30" s="2">
        <f t="shared" si="9"/>
        <v>80.570000000000007</v>
      </c>
      <c r="L30" s="2">
        <f t="shared" si="10"/>
        <v>125.73795259791791</v>
      </c>
      <c r="M30" s="2">
        <f>SUMIF(A:A,A30,L:L)</f>
        <v>3753.4817507071093</v>
      </c>
      <c r="N30" s="3">
        <f t="shared" si="11"/>
        <v>3.3499017964914959E-2</v>
      </c>
      <c r="O30" s="6">
        <f t="shared" si="12"/>
        <v>29.851621353418341</v>
      </c>
      <c r="P30" s="3" t="str">
        <f t="shared" si="13"/>
        <v/>
      </c>
      <c r="Q30" s="3" t="str">
        <f>IF(ISNUMBER(P30),SUMIF(A:A,A30,P:P),"")</f>
        <v/>
      </c>
      <c r="R30" s="3" t="str">
        <f t="shared" si="14"/>
        <v/>
      </c>
      <c r="S30" s="7" t="str">
        <f t="shared" si="15"/>
        <v/>
      </c>
    </row>
    <row r="31" spans="1:19" x14ac:dyDescent="0.3">
      <c r="A31" s="1">
        <v>7</v>
      </c>
      <c r="B31" s="5">
        <v>0.66319444444444442</v>
      </c>
      <c r="C31" s="1" t="s">
        <v>19</v>
      </c>
      <c r="D31" s="1">
        <v>2</v>
      </c>
      <c r="E31" s="1">
        <v>8</v>
      </c>
      <c r="F31" s="1" t="s">
        <v>37</v>
      </c>
      <c r="G31" s="1">
        <v>22.09</v>
      </c>
      <c r="H31" s="1">
        <f>1+COUNTIFS(A:A,A31,G:G,"&gt;"&amp;G31)</f>
        <v>13</v>
      </c>
      <c r="I31" s="2">
        <f>AVERAGEIF(A:A,A31,G:G)</f>
        <v>47.519999999999996</v>
      </c>
      <c r="J31" s="2">
        <f t="shared" si="8"/>
        <v>-25.429999999999996</v>
      </c>
      <c r="K31" s="2">
        <f t="shared" si="9"/>
        <v>64.570000000000007</v>
      </c>
      <c r="L31" s="2">
        <f t="shared" si="10"/>
        <v>48.144167546818629</v>
      </c>
      <c r="M31" s="2">
        <f>SUMIF(A:A,A31,L:L)</f>
        <v>3753.4817507071093</v>
      </c>
      <c r="N31" s="3">
        <f t="shared" si="11"/>
        <v>1.2826535665918414E-2</v>
      </c>
      <c r="O31" s="6">
        <f t="shared" si="12"/>
        <v>77.963374214684904</v>
      </c>
      <c r="P31" s="3" t="str">
        <f t="shared" si="13"/>
        <v/>
      </c>
      <c r="Q31" s="3" t="str">
        <f>IF(ISNUMBER(P31),SUMIF(A:A,A31,P:P),"")</f>
        <v/>
      </c>
      <c r="R31" s="3" t="str">
        <f t="shared" si="14"/>
        <v/>
      </c>
      <c r="S31" s="7" t="str">
        <f t="shared" si="15"/>
        <v/>
      </c>
    </row>
    <row r="32" spans="1:19" x14ac:dyDescent="0.3">
      <c r="A32" s="1"/>
      <c r="B32" s="5"/>
      <c r="C32" s="1"/>
      <c r="D32" s="1"/>
      <c r="E32" s="1"/>
      <c r="F32" s="1"/>
      <c r="G32" s="1"/>
      <c r="H32" s="1"/>
      <c r="I32" s="2"/>
      <c r="J32" s="2"/>
      <c r="K32" s="2"/>
      <c r="L32" s="2"/>
      <c r="M32" s="2"/>
      <c r="N32" s="3"/>
      <c r="O32" s="6"/>
      <c r="P32" s="3"/>
      <c r="Q32" s="3"/>
      <c r="R32" s="3"/>
      <c r="S32" s="7"/>
    </row>
    <row r="33" spans="1:19" x14ac:dyDescent="0.3">
      <c r="A33" s="1">
        <v>13</v>
      </c>
      <c r="B33" s="5">
        <v>0.71180555555555547</v>
      </c>
      <c r="C33" s="1" t="s">
        <v>19</v>
      </c>
      <c r="D33" s="1">
        <v>4</v>
      </c>
      <c r="E33" s="1">
        <v>2</v>
      </c>
      <c r="F33" s="1" t="s">
        <v>44</v>
      </c>
      <c r="G33" s="1">
        <v>61.82</v>
      </c>
      <c r="H33" s="1">
        <f>1+COUNTIFS(A:A,A33,G:G,"&gt;"&amp;G33)</f>
        <v>1</v>
      </c>
      <c r="I33" s="2">
        <f>AVERAGEIF(A:A,A33,G:G)</f>
        <v>50.231428571428573</v>
      </c>
      <c r="J33" s="2">
        <f t="shared" ref="J33:J52" si="16">G33-I33</f>
        <v>11.588571428571427</v>
      </c>
      <c r="K33" s="2">
        <f t="shared" ref="K33:K52" si="17">90+J33</f>
        <v>101.58857142857143</v>
      </c>
      <c r="L33" s="2">
        <f t="shared" ref="L33:L52" si="18">EXP(0.06*K33)</f>
        <v>443.77349493228098</v>
      </c>
      <c r="M33" s="2">
        <f>SUMIF(A:A,A33,L:L)</f>
        <v>1871.7653303091233</v>
      </c>
      <c r="N33" s="3">
        <f t="shared" ref="N33:N52" si="19">L33/M33</f>
        <v>0.23708821172523348</v>
      </c>
      <c r="O33" s="6">
        <f t="shared" ref="O33:O52" si="20">1/N33</f>
        <v>4.2178393970887136</v>
      </c>
      <c r="P33" s="3">
        <f t="shared" ref="P33:P52" si="21">IF(O33&gt;21,"",N33)</f>
        <v>0.23708821172523348</v>
      </c>
      <c r="Q33" s="3">
        <f>IF(ISNUMBER(P33),SUMIF(A:A,A33,P:P),"")</f>
        <v>0.97457247437567651</v>
      </c>
      <c r="R33" s="3">
        <f t="shared" ref="R33:R52" si="22">IFERROR(P33*(1/Q33),"")</f>
        <v>0.24327406935755622</v>
      </c>
      <c r="S33" s="7">
        <f t="shared" ref="S33:S52" si="23">IFERROR(1/R33,"")</f>
        <v>4.1105901777399589</v>
      </c>
    </row>
    <row r="34" spans="1:19" x14ac:dyDescent="0.3">
      <c r="A34" s="1">
        <v>13</v>
      </c>
      <c r="B34" s="5">
        <v>0.71180555555555547</v>
      </c>
      <c r="C34" s="1" t="s">
        <v>19</v>
      </c>
      <c r="D34" s="1">
        <v>4</v>
      </c>
      <c r="E34" s="1">
        <v>1</v>
      </c>
      <c r="F34" s="1" t="s">
        <v>43</v>
      </c>
      <c r="G34" s="1">
        <v>60.01</v>
      </c>
      <c r="H34" s="1">
        <f>1+COUNTIFS(A:A,A34,G:G,"&gt;"&amp;G34)</f>
        <v>2</v>
      </c>
      <c r="I34" s="2">
        <f>AVERAGEIF(A:A,A34,G:G)</f>
        <v>50.231428571428573</v>
      </c>
      <c r="J34" s="2">
        <f t="shared" si="16"/>
        <v>9.7785714285714249</v>
      </c>
      <c r="K34" s="2">
        <f t="shared" si="17"/>
        <v>99.778571428571425</v>
      </c>
      <c r="L34" s="2">
        <f t="shared" si="18"/>
        <v>398.10440130168996</v>
      </c>
      <c r="M34" s="2">
        <f>SUMIF(A:A,A34,L:L)</f>
        <v>1871.7653303091233</v>
      </c>
      <c r="N34" s="3">
        <f t="shared" si="19"/>
        <v>0.21268926977931724</v>
      </c>
      <c r="O34" s="6">
        <f t="shared" si="20"/>
        <v>4.7016946413779266</v>
      </c>
      <c r="P34" s="3">
        <f t="shared" si="21"/>
        <v>0.21268926977931724</v>
      </c>
      <c r="Q34" s="3">
        <f>IF(ISNUMBER(P34),SUMIF(A:A,A34,P:P),"")</f>
        <v>0.97457247437567651</v>
      </c>
      <c r="R34" s="3">
        <f t="shared" si="22"/>
        <v>0.21823853573903645</v>
      </c>
      <c r="S34" s="7">
        <f t="shared" si="23"/>
        <v>4.5821421804065441</v>
      </c>
    </row>
    <row r="35" spans="1:19" x14ac:dyDescent="0.3">
      <c r="A35" s="1">
        <v>13</v>
      </c>
      <c r="B35" s="5">
        <v>0.71180555555555547</v>
      </c>
      <c r="C35" s="1" t="s">
        <v>19</v>
      </c>
      <c r="D35" s="1">
        <v>4</v>
      </c>
      <c r="E35" s="1">
        <v>3</v>
      </c>
      <c r="F35" s="1" t="s">
        <v>45</v>
      </c>
      <c r="G35" s="1">
        <v>56.63</v>
      </c>
      <c r="H35" s="1">
        <f>1+COUNTIFS(A:A,A35,G:G,"&gt;"&amp;G35)</f>
        <v>3</v>
      </c>
      <c r="I35" s="2">
        <f>AVERAGEIF(A:A,A35,G:G)</f>
        <v>50.231428571428573</v>
      </c>
      <c r="J35" s="2">
        <f t="shared" si="16"/>
        <v>6.3985714285714295</v>
      </c>
      <c r="K35" s="2">
        <f t="shared" si="17"/>
        <v>96.398571428571429</v>
      </c>
      <c r="L35" s="2">
        <f t="shared" si="18"/>
        <v>325.028959890171</v>
      </c>
      <c r="M35" s="2">
        <f>SUMIF(A:A,A35,L:L)</f>
        <v>1871.7653303091233</v>
      </c>
      <c r="N35" s="3">
        <f t="shared" si="19"/>
        <v>0.17364834930268327</v>
      </c>
      <c r="O35" s="6">
        <f t="shared" si="20"/>
        <v>5.7587647911176987</v>
      </c>
      <c r="P35" s="3">
        <f t="shared" si="21"/>
        <v>0.17364834930268327</v>
      </c>
      <c r="Q35" s="3">
        <f>IF(ISNUMBER(P35),SUMIF(A:A,A35,P:P),"")</f>
        <v>0.97457247437567651</v>
      </c>
      <c r="R35" s="3">
        <f t="shared" si="22"/>
        <v>0.17817900040109858</v>
      </c>
      <c r="S35" s="7">
        <f t="shared" si="23"/>
        <v>5.6123336518271003</v>
      </c>
    </row>
    <row r="36" spans="1:19" x14ac:dyDescent="0.3">
      <c r="A36" s="1">
        <v>13</v>
      </c>
      <c r="B36" s="5">
        <v>0.71180555555555547</v>
      </c>
      <c r="C36" s="1" t="s">
        <v>19</v>
      </c>
      <c r="D36" s="1">
        <v>4</v>
      </c>
      <c r="E36" s="1">
        <v>4</v>
      </c>
      <c r="F36" s="1" t="s">
        <v>46</v>
      </c>
      <c r="G36" s="1">
        <v>54.17</v>
      </c>
      <c r="H36" s="1">
        <f>1+COUNTIFS(A:A,A36,G:G,"&gt;"&amp;G36)</f>
        <v>4</v>
      </c>
      <c r="I36" s="2">
        <f>AVERAGEIF(A:A,A36,G:G)</f>
        <v>50.231428571428573</v>
      </c>
      <c r="J36" s="2">
        <f t="shared" si="16"/>
        <v>3.9385714285714286</v>
      </c>
      <c r="K36" s="2">
        <f t="shared" si="17"/>
        <v>93.938571428571436</v>
      </c>
      <c r="L36" s="2">
        <f t="shared" si="18"/>
        <v>280.42723673003763</v>
      </c>
      <c r="M36" s="2">
        <f>SUMIF(A:A,A36,L:L)</f>
        <v>1871.7653303091233</v>
      </c>
      <c r="N36" s="3">
        <f t="shared" si="19"/>
        <v>0.1498196553751345</v>
      </c>
      <c r="O36" s="6">
        <f t="shared" si="20"/>
        <v>6.6746916317227729</v>
      </c>
      <c r="P36" s="3">
        <f t="shared" si="21"/>
        <v>0.1498196553751345</v>
      </c>
      <c r="Q36" s="3">
        <f>IF(ISNUMBER(P36),SUMIF(A:A,A36,P:P),"")</f>
        <v>0.97457247437567651</v>
      </c>
      <c r="R36" s="3">
        <f t="shared" si="22"/>
        <v>0.15372859311577713</v>
      </c>
      <c r="S36" s="7">
        <f t="shared" si="23"/>
        <v>6.5049707392226841</v>
      </c>
    </row>
    <row r="37" spans="1:19" x14ac:dyDescent="0.3">
      <c r="A37" s="1">
        <v>13</v>
      </c>
      <c r="B37" s="5">
        <v>0.71180555555555547</v>
      </c>
      <c r="C37" s="1" t="s">
        <v>19</v>
      </c>
      <c r="D37" s="1">
        <v>4</v>
      </c>
      <c r="E37" s="1">
        <v>6</v>
      </c>
      <c r="F37" s="1" t="s">
        <v>47</v>
      </c>
      <c r="G37" s="1">
        <v>50.63</v>
      </c>
      <c r="H37" s="1">
        <f>1+COUNTIFS(A:A,A37,G:G,"&gt;"&amp;G37)</f>
        <v>5</v>
      </c>
      <c r="I37" s="2">
        <f>AVERAGEIF(A:A,A37,G:G)</f>
        <v>50.231428571428573</v>
      </c>
      <c r="J37" s="2">
        <f t="shared" si="16"/>
        <v>0.39857142857142946</v>
      </c>
      <c r="K37" s="2">
        <f t="shared" si="17"/>
        <v>90.398571428571429</v>
      </c>
      <c r="L37" s="2">
        <f t="shared" si="18"/>
        <v>226.76501060286316</v>
      </c>
      <c r="M37" s="2">
        <f>SUMIF(A:A,A37,L:L)</f>
        <v>1871.7653303091233</v>
      </c>
      <c r="N37" s="3">
        <f t="shared" si="19"/>
        <v>0.12115034236979523</v>
      </c>
      <c r="O37" s="6">
        <f t="shared" si="20"/>
        <v>8.2542069666434266</v>
      </c>
      <c r="P37" s="3">
        <f t="shared" si="21"/>
        <v>0.12115034236979523</v>
      </c>
      <c r="Q37" s="3">
        <f>IF(ISNUMBER(P37),SUMIF(A:A,A37,P:P),"")</f>
        <v>0.97457247437567651</v>
      </c>
      <c r="R37" s="3">
        <f t="shared" si="22"/>
        <v>0.1243112703828473</v>
      </c>
      <c r="S37" s="7">
        <f t="shared" si="23"/>
        <v>8.0443229074906295</v>
      </c>
    </row>
    <row r="38" spans="1:19" x14ac:dyDescent="0.3">
      <c r="A38" s="1">
        <v>13</v>
      </c>
      <c r="B38" s="5">
        <v>0.71180555555555547</v>
      </c>
      <c r="C38" s="1" t="s">
        <v>19</v>
      </c>
      <c r="D38" s="1">
        <v>4</v>
      </c>
      <c r="E38" s="1">
        <v>7</v>
      </c>
      <c r="F38" s="1" t="s">
        <v>48</v>
      </c>
      <c r="G38" s="1">
        <v>43.75</v>
      </c>
      <c r="H38" s="1">
        <f>1+COUNTIFS(A:A,A38,G:G,"&gt;"&amp;G38)</f>
        <v>6</v>
      </c>
      <c r="I38" s="2">
        <f>AVERAGEIF(A:A,A38,G:G)</f>
        <v>50.231428571428573</v>
      </c>
      <c r="J38" s="2">
        <f t="shared" si="16"/>
        <v>-6.4814285714285731</v>
      </c>
      <c r="K38" s="2">
        <f t="shared" si="17"/>
        <v>83.51857142857142</v>
      </c>
      <c r="L38" s="2">
        <f t="shared" si="18"/>
        <v>150.07186595292492</v>
      </c>
      <c r="M38" s="2">
        <f>SUMIF(A:A,A38,L:L)</f>
        <v>1871.7653303091233</v>
      </c>
      <c r="N38" s="3">
        <f t="shared" si="19"/>
        <v>8.0176645823512749E-2</v>
      </c>
      <c r="O38" s="6">
        <f t="shared" si="20"/>
        <v>12.472459900620315</v>
      </c>
      <c r="P38" s="3">
        <f t="shared" si="21"/>
        <v>8.0176645823512749E-2</v>
      </c>
      <c r="Q38" s="3">
        <f>IF(ISNUMBER(P38),SUMIF(A:A,A38,P:P),"")</f>
        <v>0.97457247437567651</v>
      </c>
      <c r="R38" s="3">
        <f t="shared" si="22"/>
        <v>8.2268531003684392E-2</v>
      </c>
      <c r="S38" s="7">
        <f t="shared" si="23"/>
        <v>12.155316106898944</v>
      </c>
    </row>
    <row r="39" spans="1:19" x14ac:dyDescent="0.3">
      <c r="A39" s="1">
        <v>13</v>
      </c>
      <c r="B39" s="5">
        <v>0.71180555555555547</v>
      </c>
      <c r="C39" s="1" t="s">
        <v>19</v>
      </c>
      <c r="D39" s="1">
        <v>4</v>
      </c>
      <c r="E39" s="1">
        <v>8</v>
      </c>
      <c r="F39" s="1" t="s">
        <v>49</v>
      </c>
      <c r="G39" s="1">
        <v>24.61</v>
      </c>
      <c r="H39" s="1">
        <f>1+COUNTIFS(A:A,A39,G:G,"&gt;"&amp;G39)</f>
        <v>7</v>
      </c>
      <c r="I39" s="2">
        <f>AVERAGEIF(A:A,A39,G:G)</f>
        <v>50.231428571428573</v>
      </c>
      <c r="J39" s="2">
        <f t="shared" si="16"/>
        <v>-25.621428571428574</v>
      </c>
      <c r="K39" s="2">
        <f t="shared" si="17"/>
        <v>64.378571428571433</v>
      </c>
      <c r="L39" s="2">
        <f t="shared" si="18"/>
        <v>47.594360899155305</v>
      </c>
      <c r="M39" s="2">
        <f>SUMIF(A:A,A39,L:L)</f>
        <v>1871.7653303091233</v>
      </c>
      <c r="N39" s="3">
        <f t="shared" si="19"/>
        <v>2.5427525624323356E-2</v>
      </c>
      <c r="O39" s="6">
        <f t="shared" si="20"/>
        <v>39.327460122326023</v>
      </c>
      <c r="P39" s="3" t="str">
        <f t="shared" si="21"/>
        <v/>
      </c>
      <c r="Q39" s="3" t="str">
        <f>IF(ISNUMBER(P39),SUMIF(A:A,A39,P:P),"")</f>
        <v/>
      </c>
      <c r="R39" s="3" t="str">
        <f t="shared" si="22"/>
        <v/>
      </c>
      <c r="S39" s="7" t="str">
        <f t="shared" si="23"/>
        <v/>
      </c>
    </row>
    <row r="40" spans="1:19" x14ac:dyDescent="0.3">
      <c r="A40" s="1"/>
      <c r="B40" s="5"/>
      <c r="C40" s="1"/>
      <c r="D40" s="1"/>
      <c r="E40" s="1"/>
      <c r="F40" s="1"/>
      <c r="G40" s="1"/>
      <c r="H40" s="1"/>
      <c r="I40" s="2"/>
      <c r="J40" s="2"/>
      <c r="K40" s="2"/>
      <c r="L40" s="2"/>
      <c r="M40" s="2"/>
      <c r="N40" s="3"/>
      <c r="O40" s="6"/>
      <c r="P40" s="3"/>
      <c r="Q40" s="3"/>
      <c r="R40" s="3"/>
      <c r="S40" s="7"/>
    </row>
    <row r="41" spans="1:19" x14ac:dyDescent="0.3">
      <c r="A41" s="1">
        <v>17</v>
      </c>
      <c r="B41" s="5">
        <v>0.73611111111111116</v>
      </c>
      <c r="C41" s="1" t="s">
        <v>19</v>
      </c>
      <c r="D41" s="1">
        <v>5</v>
      </c>
      <c r="E41" s="1">
        <v>2</v>
      </c>
      <c r="F41" s="1" t="s">
        <v>51</v>
      </c>
      <c r="G41" s="1">
        <v>67.17</v>
      </c>
      <c r="H41" s="1">
        <f>1+COUNTIFS(A:A,A41,G:G,"&gt;"&amp;G41)</f>
        <v>1</v>
      </c>
      <c r="I41" s="2">
        <f>AVERAGEIF(A:A,A41,G:G)</f>
        <v>48.635833333333331</v>
      </c>
      <c r="J41" s="2">
        <f t="shared" si="16"/>
        <v>18.534166666666671</v>
      </c>
      <c r="K41" s="2">
        <f t="shared" si="17"/>
        <v>108.53416666666666</v>
      </c>
      <c r="L41" s="2">
        <f t="shared" si="18"/>
        <v>673.20507438755476</v>
      </c>
      <c r="M41" s="2">
        <f>SUMIF(A:A,A41,L:L)</f>
        <v>3514.167794887067</v>
      </c>
      <c r="N41" s="3">
        <f t="shared" si="19"/>
        <v>0.1915688474998358</v>
      </c>
      <c r="O41" s="6">
        <f t="shared" si="20"/>
        <v>5.2200554163737776</v>
      </c>
      <c r="P41" s="3">
        <f t="shared" si="21"/>
        <v>0.1915688474998358</v>
      </c>
      <c r="Q41" s="3">
        <f>IF(ISNUMBER(P41),SUMIF(A:A,A41,P:P),"")</f>
        <v>0.84926428529640408</v>
      </c>
      <c r="R41" s="3">
        <f t="shared" si="22"/>
        <v>0.22557035638555767</v>
      </c>
      <c r="S41" s="7">
        <f t="shared" si="23"/>
        <v>4.4332066323942989</v>
      </c>
    </row>
    <row r="42" spans="1:19" x14ac:dyDescent="0.3">
      <c r="A42" s="1">
        <v>17</v>
      </c>
      <c r="B42" s="5">
        <v>0.73611111111111116</v>
      </c>
      <c r="C42" s="1" t="s">
        <v>19</v>
      </c>
      <c r="D42" s="1">
        <v>5</v>
      </c>
      <c r="E42" s="1">
        <v>5</v>
      </c>
      <c r="F42" s="1" t="s">
        <v>54</v>
      </c>
      <c r="G42" s="1">
        <v>65.56</v>
      </c>
      <c r="H42" s="1">
        <f>1+COUNTIFS(A:A,A42,G:G,"&gt;"&amp;G42)</f>
        <v>2</v>
      </c>
      <c r="I42" s="2">
        <f>AVERAGEIF(A:A,A42,G:G)</f>
        <v>48.635833333333331</v>
      </c>
      <c r="J42" s="2">
        <f t="shared" si="16"/>
        <v>16.924166666666672</v>
      </c>
      <c r="K42" s="2">
        <f t="shared" si="17"/>
        <v>106.92416666666668</v>
      </c>
      <c r="L42" s="2">
        <f t="shared" si="18"/>
        <v>611.21574602749297</v>
      </c>
      <c r="M42" s="2">
        <f>SUMIF(A:A,A42,L:L)</f>
        <v>3514.167794887067</v>
      </c>
      <c r="N42" s="3">
        <f t="shared" si="19"/>
        <v>0.1739290158303711</v>
      </c>
      <c r="O42" s="6">
        <f t="shared" si="20"/>
        <v>5.7494719626038515</v>
      </c>
      <c r="P42" s="3">
        <f t="shared" si="21"/>
        <v>0.1739290158303711</v>
      </c>
      <c r="Q42" s="3">
        <f>IF(ISNUMBER(P42),SUMIF(A:A,A42,P:P),"")</f>
        <v>0.84926428529640408</v>
      </c>
      <c r="R42" s="3">
        <f t="shared" si="22"/>
        <v>0.20479963521563566</v>
      </c>
      <c r="S42" s="7">
        <f t="shared" si="23"/>
        <v>4.8828211971524738</v>
      </c>
    </row>
    <row r="43" spans="1:19" x14ac:dyDescent="0.3">
      <c r="A43" s="1">
        <v>17</v>
      </c>
      <c r="B43" s="5">
        <v>0.73611111111111116</v>
      </c>
      <c r="C43" s="1" t="s">
        <v>19</v>
      </c>
      <c r="D43" s="1">
        <v>5</v>
      </c>
      <c r="E43" s="1">
        <v>1</v>
      </c>
      <c r="F43" s="1" t="s">
        <v>50</v>
      </c>
      <c r="G43" s="1">
        <v>64.84</v>
      </c>
      <c r="H43" s="1">
        <f>1+COUNTIFS(A:A,A43,G:G,"&gt;"&amp;G43)</f>
        <v>3</v>
      </c>
      <c r="I43" s="2">
        <f>AVERAGEIF(A:A,A43,G:G)</f>
        <v>48.635833333333331</v>
      </c>
      <c r="J43" s="2">
        <f t="shared" si="16"/>
        <v>16.204166666666673</v>
      </c>
      <c r="K43" s="2">
        <f t="shared" si="17"/>
        <v>106.20416666666668</v>
      </c>
      <c r="L43" s="2">
        <f t="shared" si="18"/>
        <v>585.37343851210096</v>
      </c>
      <c r="M43" s="2">
        <f>SUMIF(A:A,A43,L:L)</f>
        <v>3514.167794887067</v>
      </c>
      <c r="N43" s="3">
        <f t="shared" si="19"/>
        <v>0.16657526694194544</v>
      </c>
      <c r="O43" s="6">
        <f t="shared" si="20"/>
        <v>6.0032921955245522</v>
      </c>
      <c r="P43" s="3">
        <f t="shared" si="21"/>
        <v>0.16657526694194544</v>
      </c>
      <c r="Q43" s="3">
        <f>IF(ISNUMBER(P43),SUMIF(A:A,A43,P:P),"")</f>
        <v>0.84926428529640408</v>
      </c>
      <c r="R43" s="3">
        <f t="shared" si="22"/>
        <v>0.19614067119731585</v>
      </c>
      <c r="S43" s="7">
        <f t="shared" si="23"/>
        <v>5.0983816558576391</v>
      </c>
    </row>
    <row r="44" spans="1:19" x14ac:dyDescent="0.3">
      <c r="A44" s="1">
        <v>17</v>
      </c>
      <c r="B44" s="5">
        <v>0.73611111111111116</v>
      </c>
      <c r="C44" s="1" t="s">
        <v>19</v>
      </c>
      <c r="D44" s="1">
        <v>5</v>
      </c>
      <c r="E44" s="1">
        <v>9</v>
      </c>
      <c r="F44" s="1" t="s">
        <v>58</v>
      </c>
      <c r="G44" s="1">
        <v>54.73</v>
      </c>
      <c r="H44" s="1">
        <f>1+COUNTIFS(A:A,A44,G:G,"&gt;"&amp;G44)</f>
        <v>4</v>
      </c>
      <c r="I44" s="2">
        <f>AVERAGEIF(A:A,A44,G:G)</f>
        <v>48.635833333333331</v>
      </c>
      <c r="J44" s="2">
        <f t="shared" si="16"/>
        <v>6.0941666666666663</v>
      </c>
      <c r="K44" s="2">
        <f t="shared" si="17"/>
        <v>96.094166666666666</v>
      </c>
      <c r="L44" s="2">
        <f t="shared" si="18"/>
        <v>319.1464218053444</v>
      </c>
      <c r="M44" s="2">
        <f>SUMIF(A:A,A44,L:L)</f>
        <v>3514.167794887067</v>
      </c>
      <c r="N44" s="3">
        <f t="shared" si="19"/>
        <v>9.0817069768178396E-2</v>
      </c>
      <c r="O44" s="6">
        <f t="shared" si="20"/>
        <v>11.011145840232695</v>
      </c>
      <c r="P44" s="3">
        <f t="shared" si="21"/>
        <v>9.0817069768178396E-2</v>
      </c>
      <c r="Q44" s="3">
        <f>IF(ISNUMBER(P44),SUMIF(A:A,A44,P:P),"")</f>
        <v>0.84926428529640408</v>
      </c>
      <c r="R44" s="3">
        <f t="shared" si="22"/>
        <v>0.10693616974188673</v>
      </c>
      <c r="S44" s="7">
        <f t="shared" si="23"/>
        <v>9.3513729022996941</v>
      </c>
    </row>
    <row r="45" spans="1:19" x14ac:dyDescent="0.3">
      <c r="A45" s="1">
        <v>17</v>
      </c>
      <c r="B45" s="5">
        <v>0.73611111111111116</v>
      </c>
      <c r="C45" s="1" t="s">
        <v>19</v>
      </c>
      <c r="D45" s="1">
        <v>5</v>
      </c>
      <c r="E45" s="1">
        <v>4</v>
      </c>
      <c r="F45" s="1" t="s">
        <v>53</v>
      </c>
      <c r="G45" s="1">
        <v>51.95</v>
      </c>
      <c r="H45" s="1">
        <f>1+COUNTIFS(A:A,A45,G:G,"&gt;"&amp;G45)</f>
        <v>5</v>
      </c>
      <c r="I45" s="2">
        <f>AVERAGEIF(A:A,A45,G:G)</f>
        <v>48.635833333333331</v>
      </c>
      <c r="J45" s="2">
        <f t="shared" si="16"/>
        <v>3.3141666666666723</v>
      </c>
      <c r="K45" s="2">
        <f t="shared" si="17"/>
        <v>93.314166666666665</v>
      </c>
      <c r="L45" s="2">
        <f t="shared" si="18"/>
        <v>270.11559580854663</v>
      </c>
      <c r="M45" s="2">
        <f>SUMIF(A:A,A45,L:L)</f>
        <v>3514.167794887067</v>
      </c>
      <c r="N45" s="3">
        <f t="shared" si="19"/>
        <v>7.686474055153282E-2</v>
      </c>
      <c r="O45" s="6">
        <f t="shared" si="20"/>
        <v>13.009866329146911</v>
      </c>
      <c r="P45" s="3">
        <f t="shared" si="21"/>
        <v>7.686474055153282E-2</v>
      </c>
      <c r="Q45" s="3">
        <f>IF(ISNUMBER(P45),SUMIF(A:A,A45,P:P),"")</f>
        <v>0.84926428529640408</v>
      </c>
      <c r="R45" s="3">
        <f t="shared" si="22"/>
        <v>9.0507444952434374E-2</v>
      </c>
      <c r="S45" s="7">
        <f t="shared" si="23"/>
        <v>11.048814829824705</v>
      </c>
    </row>
    <row r="46" spans="1:19" x14ac:dyDescent="0.3">
      <c r="A46" s="1">
        <v>17</v>
      </c>
      <c r="B46" s="5">
        <v>0.73611111111111116</v>
      </c>
      <c r="C46" s="1" t="s">
        <v>19</v>
      </c>
      <c r="D46" s="1">
        <v>5</v>
      </c>
      <c r="E46" s="1">
        <v>3</v>
      </c>
      <c r="F46" s="1" t="s">
        <v>52</v>
      </c>
      <c r="G46" s="1">
        <v>51.93</v>
      </c>
      <c r="H46" s="1">
        <f>1+COUNTIFS(A:A,A46,G:G,"&gt;"&amp;G46)</f>
        <v>6</v>
      </c>
      <c r="I46" s="2">
        <f>AVERAGEIF(A:A,A46,G:G)</f>
        <v>48.635833333333331</v>
      </c>
      <c r="J46" s="2">
        <f t="shared" si="16"/>
        <v>3.2941666666666691</v>
      </c>
      <c r="K46" s="2">
        <f t="shared" si="17"/>
        <v>93.294166666666669</v>
      </c>
      <c r="L46" s="2">
        <f t="shared" si="18"/>
        <v>269.79165149903542</v>
      </c>
      <c r="M46" s="2">
        <f>SUMIF(A:A,A46,L:L)</f>
        <v>3514.167794887067</v>
      </c>
      <c r="N46" s="3">
        <f t="shared" si="19"/>
        <v>7.6772558183353781E-2</v>
      </c>
      <c r="O46" s="6">
        <f t="shared" si="20"/>
        <v>13.025487539593609</v>
      </c>
      <c r="P46" s="3">
        <f t="shared" si="21"/>
        <v>7.6772558183353781E-2</v>
      </c>
      <c r="Q46" s="3">
        <f>IF(ISNUMBER(P46),SUMIF(A:A,A46,P:P),"")</f>
        <v>0.84926428529640408</v>
      </c>
      <c r="R46" s="3">
        <f t="shared" si="22"/>
        <v>9.0398901157793504E-2</v>
      </c>
      <c r="S46" s="7">
        <f t="shared" si="23"/>
        <v>11.062081365950183</v>
      </c>
    </row>
    <row r="47" spans="1:19" x14ac:dyDescent="0.3">
      <c r="A47" s="1">
        <v>17</v>
      </c>
      <c r="B47" s="5">
        <v>0.73611111111111116</v>
      </c>
      <c r="C47" s="1" t="s">
        <v>19</v>
      </c>
      <c r="D47" s="1">
        <v>5</v>
      </c>
      <c r="E47" s="1">
        <v>10</v>
      </c>
      <c r="F47" s="1" t="s">
        <v>59</v>
      </c>
      <c r="G47" s="1">
        <v>51.03</v>
      </c>
      <c r="H47" s="1">
        <f>1+COUNTIFS(A:A,A47,G:G,"&gt;"&amp;G47)</f>
        <v>7</v>
      </c>
      <c r="I47" s="2">
        <f>AVERAGEIF(A:A,A47,G:G)</f>
        <v>48.635833333333331</v>
      </c>
      <c r="J47" s="2">
        <f t="shared" si="16"/>
        <v>2.3941666666666706</v>
      </c>
      <c r="K47" s="2">
        <f t="shared" si="17"/>
        <v>92.394166666666678</v>
      </c>
      <c r="L47" s="2">
        <f t="shared" si="18"/>
        <v>255.60927269633032</v>
      </c>
      <c r="M47" s="2">
        <f>SUMIF(A:A,A47,L:L)</f>
        <v>3514.167794887067</v>
      </c>
      <c r="N47" s="3">
        <f t="shared" si="19"/>
        <v>7.2736786521186786E-2</v>
      </c>
      <c r="O47" s="6">
        <f t="shared" si="20"/>
        <v>13.748201533603904</v>
      </c>
      <c r="P47" s="3">
        <f t="shared" si="21"/>
        <v>7.2736786521186786E-2</v>
      </c>
      <c r="Q47" s="3">
        <f>IF(ISNUMBER(P47),SUMIF(A:A,A47,P:P),"")</f>
        <v>0.84926428529640408</v>
      </c>
      <c r="R47" s="3">
        <f t="shared" si="22"/>
        <v>8.5646821349376193E-2</v>
      </c>
      <c r="S47" s="7">
        <f t="shared" si="23"/>
        <v>11.675856549547049</v>
      </c>
    </row>
    <row r="48" spans="1:19" x14ac:dyDescent="0.3">
      <c r="A48" s="1">
        <v>17</v>
      </c>
      <c r="B48" s="5">
        <v>0.73611111111111116</v>
      </c>
      <c r="C48" s="1" t="s">
        <v>19</v>
      </c>
      <c r="D48" s="1">
        <v>5</v>
      </c>
      <c r="E48" s="1">
        <v>6</v>
      </c>
      <c r="F48" s="1" t="s">
        <v>55</v>
      </c>
      <c r="G48" s="1">
        <v>39.590000000000003</v>
      </c>
      <c r="H48" s="1">
        <f>1+COUNTIFS(A:A,A48,G:G,"&gt;"&amp;G48)</f>
        <v>8</v>
      </c>
      <c r="I48" s="2">
        <f>AVERAGEIF(A:A,A48,G:G)</f>
        <v>48.635833333333331</v>
      </c>
      <c r="J48" s="2">
        <f t="shared" si="16"/>
        <v>-9.0458333333333272</v>
      </c>
      <c r="K48" s="2">
        <f t="shared" si="17"/>
        <v>80.95416666666668</v>
      </c>
      <c r="L48" s="2">
        <f t="shared" si="18"/>
        <v>128.66987297743779</v>
      </c>
      <c r="M48" s="2">
        <f>SUMIF(A:A,A48,L:L)</f>
        <v>3514.167794887067</v>
      </c>
      <c r="N48" s="3">
        <f t="shared" si="19"/>
        <v>3.6614607067040401E-2</v>
      </c>
      <c r="O48" s="6">
        <f t="shared" si="20"/>
        <v>27.311504344946972</v>
      </c>
      <c r="P48" s="3" t="str">
        <f t="shared" si="21"/>
        <v/>
      </c>
      <c r="Q48" s="3" t="str">
        <f>IF(ISNUMBER(P48),SUMIF(A:A,A48,P:P),"")</f>
        <v/>
      </c>
      <c r="R48" s="3" t="str">
        <f t="shared" si="22"/>
        <v/>
      </c>
      <c r="S48" s="7" t="str">
        <f t="shared" si="23"/>
        <v/>
      </c>
    </row>
    <row r="49" spans="1:19" x14ac:dyDescent="0.3">
      <c r="A49" s="1">
        <v>17</v>
      </c>
      <c r="B49" s="5">
        <v>0.73611111111111116</v>
      </c>
      <c r="C49" s="1" t="s">
        <v>19</v>
      </c>
      <c r="D49" s="1">
        <v>5</v>
      </c>
      <c r="E49" s="1">
        <v>12</v>
      </c>
      <c r="F49" s="1" t="s">
        <v>61</v>
      </c>
      <c r="G49" s="1">
        <v>38.630000000000003</v>
      </c>
      <c r="H49" s="1">
        <f>1+COUNTIFS(A:A,A49,G:G,"&gt;"&amp;G49)</f>
        <v>9</v>
      </c>
      <c r="I49" s="2">
        <f>AVERAGEIF(A:A,A49,G:G)</f>
        <v>48.635833333333331</v>
      </c>
      <c r="J49" s="2">
        <f t="shared" si="16"/>
        <v>-10.005833333333328</v>
      </c>
      <c r="K49" s="2">
        <f t="shared" si="17"/>
        <v>79.994166666666672</v>
      </c>
      <c r="L49" s="2">
        <f t="shared" si="18"/>
        <v>121.46789631424815</v>
      </c>
      <c r="M49" s="2">
        <f>SUMIF(A:A,A49,L:L)</f>
        <v>3514.167794887067</v>
      </c>
      <c r="N49" s="3">
        <f t="shared" si="19"/>
        <v>3.4565195347523725E-2</v>
      </c>
      <c r="O49" s="6">
        <f t="shared" si="20"/>
        <v>28.930836060547268</v>
      </c>
      <c r="P49" s="3" t="str">
        <f t="shared" si="21"/>
        <v/>
      </c>
      <c r="Q49" s="3" t="str">
        <f>IF(ISNUMBER(P49),SUMIF(A:A,A49,P:P),"")</f>
        <v/>
      </c>
      <c r="R49" s="3" t="str">
        <f t="shared" si="22"/>
        <v/>
      </c>
      <c r="S49" s="7" t="str">
        <f t="shared" si="23"/>
        <v/>
      </c>
    </row>
    <row r="50" spans="1:19" x14ac:dyDescent="0.3">
      <c r="A50" s="1">
        <v>17</v>
      </c>
      <c r="B50" s="5">
        <v>0.73611111111111116</v>
      </c>
      <c r="C50" s="1" t="s">
        <v>19</v>
      </c>
      <c r="D50" s="1">
        <v>5</v>
      </c>
      <c r="E50" s="1">
        <v>7</v>
      </c>
      <c r="F50" s="1" t="s">
        <v>56</v>
      </c>
      <c r="G50" s="1">
        <v>38.619999999999997</v>
      </c>
      <c r="H50" s="1">
        <f>1+COUNTIFS(A:A,A50,G:G,"&gt;"&amp;G50)</f>
        <v>10</v>
      </c>
      <c r="I50" s="2">
        <f>AVERAGEIF(A:A,A50,G:G)</f>
        <v>48.635833333333331</v>
      </c>
      <c r="J50" s="2">
        <f t="shared" si="16"/>
        <v>-10.015833333333333</v>
      </c>
      <c r="K50" s="2">
        <f t="shared" si="17"/>
        <v>79.984166666666667</v>
      </c>
      <c r="L50" s="2">
        <f t="shared" si="18"/>
        <v>121.39503743630881</v>
      </c>
      <c r="M50" s="2">
        <f>SUMIF(A:A,A50,L:L)</f>
        <v>3514.167794887067</v>
      </c>
      <c r="N50" s="3">
        <f t="shared" si="19"/>
        <v>3.4544462450806231E-2</v>
      </c>
      <c r="O50" s="6">
        <f t="shared" si="20"/>
        <v>28.948199770775737</v>
      </c>
      <c r="P50" s="3" t="str">
        <f t="shared" si="21"/>
        <v/>
      </c>
      <c r="Q50" s="3" t="str">
        <f>IF(ISNUMBER(P50),SUMIF(A:A,A50,P:P),"")</f>
        <v/>
      </c>
      <c r="R50" s="3" t="str">
        <f t="shared" si="22"/>
        <v/>
      </c>
      <c r="S50" s="7" t="str">
        <f t="shared" si="23"/>
        <v/>
      </c>
    </row>
    <row r="51" spans="1:19" x14ac:dyDescent="0.3">
      <c r="A51" s="1">
        <v>17</v>
      </c>
      <c r="B51" s="5">
        <v>0.73611111111111116</v>
      </c>
      <c r="C51" s="1" t="s">
        <v>19</v>
      </c>
      <c r="D51" s="1">
        <v>5</v>
      </c>
      <c r="E51" s="1">
        <v>8</v>
      </c>
      <c r="F51" s="1" t="s">
        <v>57</v>
      </c>
      <c r="G51" s="1">
        <v>37.42</v>
      </c>
      <c r="H51" s="1">
        <f>1+COUNTIFS(A:A,A51,G:G,"&gt;"&amp;G51)</f>
        <v>11</v>
      </c>
      <c r="I51" s="2">
        <f>AVERAGEIF(A:A,A51,G:G)</f>
        <v>48.635833333333331</v>
      </c>
      <c r="J51" s="2">
        <f t="shared" si="16"/>
        <v>-11.215833333333329</v>
      </c>
      <c r="K51" s="2">
        <f t="shared" si="17"/>
        <v>78.784166666666664</v>
      </c>
      <c r="L51" s="2">
        <f t="shared" si="18"/>
        <v>112.96183293264319</v>
      </c>
      <c r="M51" s="2">
        <f>SUMIF(A:A,A51,L:L)</f>
        <v>3514.167794887067</v>
      </c>
      <c r="N51" s="3">
        <f t="shared" si="19"/>
        <v>3.2144689589665251E-2</v>
      </c>
      <c r="O51" s="6">
        <f t="shared" si="20"/>
        <v>31.10933758469104</v>
      </c>
      <c r="P51" s="3" t="str">
        <f t="shared" si="21"/>
        <v/>
      </c>
      <c r="Q51" s="3" t="str">
        <f>IF(ISNUMBER(P51),SUMIF(A:A,A51,P:P),"")</f>
        <v/>
      </c>
      <c r="R51" s="3" t="str">
        <f t="shared" si="22"/>
        <v/>
      </c>
      <c r="S51" s="7" t="str">
        <f t="shared" si="23"/>
        <v/>
      </c>
    </row>
    <row r="52" spans="1:19" x14ac:dyDescent="0.3">
      <c r="A52" s="1">
        <v>17</v>
      </c>
      <c r="B52" s="5">
        <v>0.73611111111111116</v>
      </c>
      <c r="C52" s="1" t="s">
        <v>19</v>
      </c>
      <c r="D52" s="1">
        <v>5</v>
      </c>
      <c r="E52" s="1">
        <v>11</v>
      </c>
      <c r="F52" s="1" t="s">
        <v>60</v>
      </c>
      <c r="G52" s="1">
        <v>22.16</v>
      </c>
      <c r="H52" s="1">
        <f>1+COUNTIFS(A:A,A52,G:G,"&gt;"&amp;G52)</f>
        <v>12</v>
      </c>
      <c r="I52" s="2">
        <f>AVERAGEIF(A:A,A52,G:G)</f>
        <v>48.635833333333331</v>
      </c>
      <c r="J52" s="2">
        <f t="shared" si="16"/>
        <v>-26.47583333333333</v>
      </c>
      <c r="K52" s="2">
        <f t="shared" si="17"/>
        <v>63.524166666666673</v>
      </c>
      <c r="L52" s="2">
        <f t="shared" si="18"/>
        <v>45.215954490023194</v>
      </c>
      <c r="M52" s="2">
        <f>SUMIF(A:A,A52,L:L)</f>
        <v>3514.167794887067</v>
      </c>
      <c r="N52" s="3">
        <f t="shared" si="19"/>
        <v>1.286676024856015E-2</v>
      </c>
      <c r="O52" s="6">
        <f t="shared" si="20"/>
        <v>77.719641983062886</v>
      </c>
      <c r="P52" s="3" t="str">
        <f t="shared" si="21"/>
        <v/>
      </c>
      <c r="Q52" s="3" t="str">
        <f>IF(ISNUMBER(P52),SUMIF(A:A,A52,P:P),"")</f>
        <v/>
      </c>
      <c r="R52" s="3" t="str">
        <f t="shared" si="22"/>
        <v/>
      </c>
      <c r="S52" s="7" t="str">
        <f t="shared" si="23"/>
        <v/>
      </c>
    </row>
    <row r="53" spans="1:19" x14ac:dyDescent="0.3">
      <c r="A53" s="1"/>
      <c r="B53" s="5"/>
      <c r="C53" s="1"/>
      <c r="D53" s="1"/>
      <c r="E53" s="1"/>
      <c r="F53" s="1"/>
      <c r="G53" s="1"/>
      <c r="H53" s="1"/>
      <c r="I53" s="2"/>
      <c r="J53" s="2"/>
      <c r="K53" s="2"/>
      <c r="L53" s="2"/>
      <c r="M53" s="2"/>
      <c r="N53" s="3"/>
      <c r="O53" s="6"/>
      <c r="P53" s="3"/>
      <c r="Q53" s="3"/>
      <c r="R53" s="3"/>
      <c r="S53" s="7"/>
    </row>
    <row r="54" spans="1:19" x14ac:dyDescent="0.3">
      <c r="A54" s="1">
        <v>20</v>
      </c>
      <c r="B54" s="5">
        <v>0.75694444444444453</v>
      </c>
      <c r="C54" s="1" t="s">
        <v>19</v>
      </c>
      <c r="D54" s="1">
        <v>6</v>
      </c>
      <c r="E54" s="1">
        <v>5</v>
      </c>
      <c r="F54" s="1" t="s">
        <v>66</v>
      </c>
      <c r="G54" s="1">
        <v>71.180000000000007</v>
      </c>
      <c r="H54" s="1">
        <f>1+COUNTIFS(A:A,A54,G:G,"&gt;"&amp;G54)</f>
        <v>1</v>
      </c>
      <c r="I54" s="2">
        <f>AVERAGEIF(A:A,A54,G:G)</f>
        <v>48.792500000000004</v>
      </c>
      <c r="J54" s="2">
        <f t="shared" ref="J54:J73" si="24">G54-I54</f>
        <v>22.387500000000003</v>
      </c>
      <c r="K54" s="2">
        <f t="shared" ref="K54:K73" si="25">90+J54</f>
        <v>112.3875</v>
      </c>
      <c r="L54" s="2">
        <f t="shared" ref="L54:L73" si="26">EXP(0.06*K54)</f>
        <v>848.31327870187408</v>
      </c>
      <c r="M54" s="2">
        <f>SUMIF(A:A,A54,L:L)</f>
        <v>2230.7147000124392</v>
      </c>
      <c r="N54" s="3">
        <f t="shared" ref="N54:N73" si="27">L54/M54</f>
        <v>0.3802876623788527</v>
      </c>
      <c r="O54" s="6">
        <f t="shared" ref="O54:O73" si="28">1/N54</f>
        <v>2.6295883325391012</v>
      </c>
      <c r="P54" s="3">
        <f t="shared" ref="P54:P73" si="29">IF(O54&gt;21,"",N54)</f>
        <v>0.3802876623788527</v>
      </c>
      <c r="Q54" s="3">
        <f>IF(ISNUMBER(P54),SUMIF(A:A,A54,P:P),"")</f>
        <v>0.90942369545934765</v>
      </c>
      <c r="R54" s="3">
        <f t="shared" ref="R54:R73" si="30">IFERROR(P54*(1/Q54),"")</f>
        <v>0.4181633536464765</v>
      </c>
      <c r="S54" s="7">
        <f t="shared" ref="S54:S73" si="31">IFERROR(1/R54,"")</f>
        <v>2.3914099389144932</v>
      </c>
    </row>
    <row r="55" spans="1:19" x14ac:dyDescent="0.3">
      <c r="A55" s="1">
        <v>20</v>
      </c>
      <c r="B55" s="5">
        <v>0.75694444444444453</v>
      </c>
      <c r="C55" s="1" t="s">
        <v>19</v>
      </c>
      <c r="D55" s="1">
        <v>6</v>
      </c>
      <c r="E55" s="1">
        <v>3</v>
      </c>
      <c r="F55" s="1" t="s">
        <v>64</v>
      </c>
      <c r="G55" s="1">
        <v>54.26</v>
      </c>
      <c r="H55" s="1">
        <f>1+COUNTIFS(A:A,A55,G:G,"&gt;"&amp;G55)</f>
        <v>2</v>
      </c>
      <c r="I55" s="2">
        <f>AVERAGEIF(A:A,A55,G:G)</f>
        <v>48.792500000000004</v>
      </c>
      <c r="J55" s="2">
        <f t="shared" si="24"/>
        <v>5.467499999999994</v>
      </c>
      <c r="K55" s="2">
        <f t="shared" si="25"/>
        <v>95.467500000000001</v>
      </c>
      <c r="L55" s="2">
        <f t="shared" si="26"/>
        <v>307.36931345023953</v>
      </c>
      <c r="M55" s="2">
        <f>SUMIF(A:A,A55,L:L)</f>
        <v>2230.7147000124392</v>
      </c>
      <c r="N55" s="3">
        <f t="shared" si="27"/>
        <v>0.13778961220299735</v>
      </c>
      <c r="O55" s="6">
        <f t="shared" si="28"/>
        <v>7.2574411380645927</v>
      </c>
      <c r="P55" s="3">
        <f t="shared" si="29"/>
        <v>0.13778961220299735</v>
      </c>
      <c r="Q55" s="3">
        <f>IF(ISNUMBER(P55),SUMIF(A:A,A55,P:P),"")</f>
        <v>0.90942369545934765</v>
      </c>
      <c r="R55" s="3">
        <f t="shared" si="30"/>
        <v>0.1515131097759666</v>
      </c>
      <c r="S55" s="7">
        <f t="shared" si="31"/>
        <v>6.6000889393573949</v>
      </c>
    </row>
    <row r="56" spans="1:19" x14ac:dyDescent="0.3">
      <c r="A56" s="1">
        <v>20</v>
      </c>
      <c r="B56" s="5">
        <v>0.75694444444444453</v>
      </c>
      <c r="C56" s="1" t="s">
        <v>19</v>
      </c>
      <c r="D56" s="1">
        <v>6</v>
      </c>
      <c r="E56" s="1">
        <v>4</v>
      </c>
      <c r="F56" s="1" t="s">
        <v>65</v>
      </c>
      <c r="G56" s="1">
        <v>52.27</v>
      </c>
      <c r="H56" s="1">
        <f>1+COUNTIFS(A:A,A56,G:G,"&gt;"&amp;G56)</f>
        <v>3</v>
      </c>
      <c r="I56" s="2">
        <f>AVERAGEIF(A:A,A56,G:G)</f>
        <v>48.792500000000004</v>
      </c>
      <c r="J56" s="2">
        <f t="shared" si="24"/>
        <v>3.4774999999999991</v>
      </c>
      <c r="K56" s="2">
        <f t="shared" si="25"/>
        <v>93.477499999999992</v>
      </c>
      <c r="L56" s="2">
        <f t="shared" si="26"/>
        <v>272.77574207416853</v>
      </c>
      <c r="M56" s="2">
        <f>SUMIF(A:A,A56,L:L)</f>
        <v>2230.7147000124392</v>
      </c>
      <c r="N56" s="3">
        <f t="shared" si="27"/>
        <v>0.1222817700859045</v>
      </c>
      <c r="O56" s="6">
        <f t="shared" si="28"/>
        <v>8.1778338610692938</v>
      </c>
      <c r="P56" s="3">
        <f t="shared" si="29"/>
        <v>0.1222817700859045</v>
      </c>
      <c r="Q56" s="3">
        <f>IF(ISNUMBER(P56),SUMIF(A:A,A56,P:P),"")</f>
        <v>0.90942369545934765</v>
      </c>
      <c r="R56" s="3">
        <f t="shared" si="30"/>
        <v>0.13446072572822099</v>
      </c>
      <c r="S56" s="7">
        <f t="shared" si="31"/>
        <v>7.4371158907862212</v>
      </c>
    </row>
    <row r="57" spans="1:19" x14ac:dyDescent="0.3">
      <c r="A57" s="1">
        <v>20</v>
      </c>
      <c r="B57" s="5">
        <v>0.75694444444444453</v>
      </c>
      <c r="C57" s="1" t="s">
        <v>19</v>
      </c>
      <c r="D57" s="1">
        <v>6</v>
      </c>
      <c r="E57" s="1">
        <v>1</v>
      </c>
      <c r="F57" s="1" t="s">
        <v>62</v>
      </c>
      <c r="G57" s="1">
        <v>48.48</v>
      </c>
      <c r="H57" s="1">
        <f>1+COUNTIFS(A:A,A57,G:G,"&gt;"&amp;G57)</f>
        <v>4</v>
      </c>
      <c r="I57" s="2">
        <f>AVERAGEIF(A:A,A57,G:G)</f>
        <v>48.792500000000004</v>
      </c>
      <c r="J57" s="2">
        <f t="shared" si="24"/>
        <v>-0.31250000000000711</v>
      </c>
      <c r="K57" s="2">
        <f t="shared" si="25"/>
        <v>89.6875</v>
      </c>
      <c r="L57" s="2">
        <f t="shared" si="26"/>
        <v>217.29372288854861</v>
      </c>
      <c r="M57" s="2">
        <f>SUMIF(A:A,A57,L:L)</f>
        <v>2230.7147000124392</v>
      </c>
      <c r="N57" s="3">
        <f t="shared" si="27"/>
        <v>9.7409912118002775E-2</v>
      </c>
      <c r="O57" s="6">
        <f t="shared" si="28"/>
        <v>10.265895721049372</v>
      </c>
      <c r="P57" s="3">
        <f t="shared" si="29"/>
        <v>9.7409912118002775E-2</v>
      </c>
      <c r="Q57" s="3">
        <f>IF(ISNUMBER(P57),SUMIF(A:A,A57,P:P),"")</f>
        <v>0.90942369545934765</v>
      </c>
      <c r="R57" s="3">
        <f t="shared" si="30"/>
        <v>0.10711169348716088</v>
      </c>
      <c r="S57" s="7">
        <f t="shared" si="31"/>
        <v>9.3360488238370234</v>
      </c>
    </row>
    <row r="58" spans="1:19" x14ac:dyDescent="0.3">
      <c r="A58" s="1">
        <v>20</v>
      </c>
      <c r="B58" s="5">
        <v>0.75694444444444453</v>
      </c>
      <c r="C58" s="1" t="s">
        <v>19</v>
      </c>
      <c r="D58" s="1">
        <v>6</v>
      </c>
      <c r="E58" s="1">
        <v>2</v>
      </c>
      <c r="F58" s="1" t="s">
        <v>63</v>
      </c>
      <c r="G58" s="1">
        <v>46.78</v>
      </c>
      <c r="H58" s="1">
        <f>1+COUNTIFS(A:A,A58,G:G,"&gt;"&amp;G58)</f>
        <v>5</v>
      </c>
      <c r="I58" s="2">
        <f>AVERAGEIF(A:A,A58,G:G)</f>
        <v>48.792500000000004</v>
      </c>
      <c r="J58" s="2">
        <f t="shared" si="24"/>
        <v>-2.0125000000000028</v>
      </c>
      <c r="K58" s="2">
        <f t="shared" si="25"/>
        <v>87.987499999999997</v>
      </c>
      <c r="L58" s="2">
        <f t="shared" si="26"/>
        <v>196.22265316050715</v>
      </c>
      <c r="M58" s="2">
        <f>SUMIF(A:A,A58,L:L)</f>
        <v>2230.7147000124392</v>
      </c>
      <c r="N58" s="3">
        <f t="shared" si="27"/>
        <v>8.7964029268024713E-2</v>
      </c>
      <c r="O58" s="6">
        <f t="shared" si="28"/>
        <v>11.368283243972591</v>
      </c>
      <c r="P58" s="3">
        <f t="shared" si="29"/>
        <v>8.7964029268024713E-2</v>
      </c>
      <c r="Q58" s="3">
        <f>IF(ISNUMBER(P58),SUMIF(A:A,A58,P:P),"")</f>
        <v>0.90942369545934765</v>
      </c>
      <c r="R58" s="3">
        <f t="shared" si="30"/>
        <v>9.6725024548205016E-2</v>
      </c>
      <c r="S58" s="7">
        <f t="shared" si="31"/>
        <v>10.338586158762133</v>
      </c>
    </row>
    <row r="59" spans="1:19" x14ac:dyDescent="0.3">
      <c r="A59" s="1">
        <v>20</v>
      </c>
      <c r="B59" s="5">
        <v>0.75694444444444453</v>
      </c>
      <c r="C59" s="1" t="s">
        <v>19</v>
      </c>
      <c r="D59" s="1">
        <v>6</v>
      </c>
      <c r="E59" s="1">
        <v>9</v>
      </c>
      <c r="F59" s="1" t="s">
        <v>68</v>
      </c>
      <c r="G59" s="1">
        <v>45.95</v>
      </c>
      <c r="H59" s="1">
        <f>1+COUNTIFS(A:A,A59,G:G,"&gt;"&amp;G59)</f>
        <v>6</v>
      </c>
      <c r="I59" s="2">
        <f>AVERAGEIF(A:A,A59,G:G)</f>
        <v>48.792500000000004</v>
      </c>
      <c r="J59" s="2">
        <f t="shared" si="24"/>
        <v>-2.8425000000000011</v>
      </c>
      <c r="K59" s="2">
        <f t="shared" si="25"/>
        <v>87.157499999999999</v>
      </c>
      <c r="L59" s="2">
        <f t="shared" si="26"/>
        <v>186.69009572546463</v>
      </c>
      <c r="M59" s="2">
        <f>SUMIF(A:A,A59,L:L)</f>
        <v>2230.7147000124392</v>
      </c>
      <c r="N59" s="3">
        <f t="shared" si="27"/>
        <v>8.3690709405565666E-2</v>
      </c>
      <c r="O59" s="6">
        <f t="shared" si="28"/>
        <v>11.9487575992933</v>
      </c>
      <c r="P59" s="3">
        <f t="shared" si="29"/>
        <v>8.3690709405565666E-2</v>
      </c>
      <c r="Q59" s="3">
        <f>IF(ISNUMBER(P59),SUMIF(A:A,A59,P:P),"")</f>
        <v>0.90942369545934765</v>
      </c>
      <c r="R59" s="3">
        <f t="shared" si="30"/>
        <v>9.2026092813970173E-2</v>
      </c>
      <c r="S59" s="7">
        <f t="shared" si="31"/>
        <v>10.866483292097275</v>
      </c>
    </row>
    <row r="60" spans="1:19" x14ac:dyDescent="0.3">
      <c r="A60" s="1">
        <v>20</v>
      </c>
      <c r="B60" s="5">
        <v>0.75694444444444453</v>
      </c>
      <c r="C60" s="1" t="s">
        <v>19</v>
      </c>
      <c r="D60" s="1">
        <v>6</v>
      </c>
      <c r="E60" s="1">
        <v>6</v>
      </c>
      <c r="F60" s="1" t="s">
        <v>67</v>
      </c>
      <c r="G60" s="1">
        <v>36.130000000000003</v>
      </c>
      <c r="H60" s="1">
        <f>1+COUNTIFS(A:A,A60,G:G,"&gt;"&amp;G60)</f>
        <v>7</v>
      </c>
      <c r="I60" s="2">
        <f>AVERAGEIF(A:A,A60,G:G)</f>
        <v>48.792500000000004</v>
      </c>
      <c r="J60" s="2">
        <f t="shared" si="24"/>
        <v>-12.662500000000001</v>
      </c>
      <c r="K60" s="2">
        <f t="shared" si="25"/>
        <v>77.337500000000006</v>
      </c>
      <c r="L60" s="2">
        <f t="shared" si="26"/>
        <v>103.57023690620738</v>
      </c>
      <c r="M60" s="2">
        <f>SUMIF(A:A,A60,L:L)</f>
        <v>2230.7147000124392</v>
      </c>
      <c r="N60" s="3">
        <f t="shared" si="27"/>
        <v>4.6429172186667277E-2</v>
      </c>
      <c r="O60" s="6">
        <f t="shared" si="28"/>
        <v>21.53818284718767</v>
      </c>
      <c r="P60" s="3" t="str">
        <f t="shared" si="29"/>
        <v/>
      </c>
      <c r="Q60" s="3" t="str">
        <f>IF(ISNUMBER(P60),SUMIF(A:A,A60,P:P),"")</f>
        <v/>
      </c>
      <c r="R60" s="3" t="str">
        <f t="shared" si="30"/>
        <v/>
      </c>
      <c r="S60" s="7" t="str">
        <f t="shared" si="31"/>
        <v/>
      </c>
    </row>
    <row r="61" spans="1:19" x14ac:dyDescent="0.3">
      <c r="A61" s="1">
        <v>20</v>
      </c>
      <c r="B61" s="5">
        <v>0.75694444444444453</v>
      </c>
      <c r="C61" s="1" t="s">
        <v>19</v>
      </c>
      <c r="D61" s="1">
        <v>6</v>
      </c>
      <c r="E61" s="1">
        <v>10</v>
      </c>
      <c r="F61" s="1" t="s">
        <v>69</v>
      </c>
      <c r="G61" s="1">
        <v>35.29</v>
      </c>
      <c r="H61" s="1">
        <f>1+COUNTIFS(A:A,A61,G:G,"&gt;"&amp;G61)</f>
        <v>8</v>
      </c>
      <c r="I61" s="2">
        <f>AVERAGEIF(A:A,A61,G:G)</f>
        <v>48.792500000000004</v>
      </c>
      <c r="J61" s="2">
        <f t="shared" si="24"/>
        <v>-13.502500000000005</v>
      </c>
      <c r="K61" s="2">
        <f t="shared" si="25"/>
        <v>76.497500000000002</v>
      </c>
      <c r="L61" s="2">
        <f t="shared" si="26"/>
        <v>98.479657105428998</v>
      </c>
      <c r="M61" s="2">
        <f>SUMIF(A:A,A61,L:L)</f>
        <v>2230.7147000124392</v>
      </c>
      <c r="N61" s="3">
        <f t="shared" si="27"/>
        <v>4.4147132353984958E-2</v>
      </c>
      <c r="O61" s="6">
        <f t="shared" si="28"/>
        <v>22.651527894987602</v>
      </c>
      <c r="P61" s="3" t="str">
        <f t="shared" si="29"/>
        <v/>
      </c>
      <c r="Q61" s="3" t="str">
        <f>IF(ISNUMBER(P61),SUMIF(A:A,A61,P:P),"")</f>
        <v/>
      </c>
      <c r="R61" s="3" t="str">
        <f t="shared" si="30"/>
        <v/>
      </c>
      <c r="S61" s="7" t="str">
        <f t="shared" si="31"/>
        <v/>
      </c>
    </row>
    <row r="62" spans="1:19" x14ac:dyDescent="0.3">
      <c r="A62" s="1"/>
      <c r="B62" s="5"/>
      <c r="C62" s="1"/>
      <c r="D62" s="1"/>
      <c r="E62" s="1"/>
      <c r="F62" s="1"/>
      <c r="G62" s="1"/>
      <c r="H62" s="1"/>
      <c r="I62" s="2"/>
      <c r="J62" s="2"/>
      <c r="K62" s="2"/>
      <c r="L62" s="2"/>
      <c r="M62" s="2"/>
      <c r="N62" s="3"/>
      <c r="O62" s="6"/>
      <c r="P62" s="3"/>
      <c r="Q62" s="3"/>
      <c r="R62" s="3"/>
      <c r="S62" s="7"/>
    </row>
    <row r="63" spans="1:19" x14ac:dyDescent="0.3">
      <c r="A63" s="1">
        <v>23</v>
      </c>
      <c r="B63" s="5">
        <v>0.77777777777777779</v>
      </c>
      <c r="C63" s="1" t="s">
        <v>19</v>
      </c>
      <c r="D63" s="1">
        <v>7</v>
      </c>
      <c r="E63" s="1">
        <v>7</v>
      </c>
      <c r="F63" s="1" t="s">
        <v>75</v>
      </c>
      <c r="G63" s="1">
        <v>73.91</v>
      </c>
      <c r="H63" s="1">
        <f>1+COUNTIFS(A:A,A63,G:G,"&gt;"&amp;G63)</f>
        <v>1</v>
      </c>
      <c r="I63" s="2">
        <f>AVERAGEIF(A:A,A63,G:G)</f>
        <v>47.365454545454547</v>
      </c>
      <c r="J63" s="2">
        <f t="shared" si="24"/>
        <v>26.54454545454545</v>
      </c>
      <c r="K63" s="2">
        <f t="shared" si="25"/>
        <v>116.54454545454544</v>
      </c>
      <c r="L63" s="2">
        <f t="shared" si="26"/>
        <v>1088.6271949530621</v>
      </c>
      <c r="M63" s="2">
        <f>SUMIF(A:A,A63,L:L)</f>
        <v>3567.508599278493</v>
      </c>
      <c r="N63" s="3">
        <f t="shared" si="27"/>
        <v>0.30515054544598164</v>
      </c>
      <c r="O63" s="6">
        <f t="shared" si="28"/>
        <v>3.2770709897912407</v>
      </c>
      <c r="P63" s="3">
        <f t="shared" si="29"/>
        <v>0.30515054544598164</v>
      </c>
      <c r="Q63" s="3">
        <f>IF(ISNUMBER(P63),SUMIF(A:A,A63,P:P),"")</f>
        <v>0.90093339931513094</v>
      </c>
      <c r="R63" s="3">
        <f t="shared" si="30"/>
        <v>0.33870488726242159</v>
      </c>
      <c r="S63" s="7">
        <f t="shared" si="31"/>
        <v>2.9524227066296227</v>
      </c>
    </row>
    <row r="64" spans="1:19" x14ac:dyDescent="0.3">
      <c r="A64" s="1">
        <v>23</v>
      </c>
      <c r="B64" s="5">
        <v>0.77777777777777779</v>
      </c>
      <c r="C64" s="1" t="s">
        <v>19</v>
      </c>
      <c r="D64" s="1">
        <v>7</v>
      </c>
      <c r="E64" s="1">
        <v>3</v>
      </c>
      <c r="F64" s="1" t="s">
        <v>71</v>
      </c>
      <c r="G64" s="1">
        <v>63.14</v>
      </c>
      <c r="H64" s="1">
        <f>1+COUNTIFS(A:A,A64,G:G,"&gt;"&amp;G64)</f>
        <v>2</v>
      </c>
      <c r="I64" s="2">
        <f>AVERAGEIF(A:A,A64,G:G)</f>
        <v>47.365454545454547</v>
      </c>
      <c r="J64" s="2">
        <f t="shared" si="24"/>
        <v>15.774545454545454</v>
      </c>
      <c r="K64" s="2">
        <f t="shared" si="25"/>
        <v>105.77454545454546</v>
      </c>
      <c r="L64" s="2">
        <f t="shared" si="26"/>
        <v>570.47692828876234</v>
      </c>
      <c r="M64" s="2">
        <f>SUMIF(A:A,A64,L:L)</f>
        <v>3567.508599278493</v>
      </c>
      <c r="N64" s="3">
        <f t="shared" si="27"/>
        <v>0.15990905485249227</v>
      </c>
      <c r="O64" s="6">
        <f t="shared" si="28"/>
        <v>6.2535545652649107</v>
      </c>
      <c r="P64" s="3">
        <f t="shared" si="29"/>
        <v>0.15990905485249227</v>
      </c>
      <c r="Q64" s="3">
        <f>IF(ISNUMBER(P64),SUMIF(A:A,A64,P:P),"")</f>
        <v>0.90093339931513094</v>
      </c>
      <c r="R64" s="3">
        <f t="shared" si="30"/>
        <v>0.17749264815140775</v>
      </c>
      <c r="S64" s="7">
        <f t="shared" si="31"/>
        <v>5.6340361722867716</v>
      </c>
    </row>
    <row r="65" spans="1:19" x14ac:dyDescent="0.3">
      <c r="A65" s="1">
        <v>23</v>
      </c>
      <c r="B65" s="5">
        <v>0.77777777777777779</v>
      </c>
      <c r="C65" s="1" t="s">
        <v>19</v>
      </c>
      <c r="D65" s="1">
        <v>7</v>
      </c>
      <c r="E65" s="1">
        <v>6</v>
      </c>
      <c r="F65" s="1" t="s">
        <v>74</v>
      </c>
      <c r="G65" s="1">
        <v>57.01</v>
      </c>
      <c r="H65" s="1">
        <f>1+COUNTIFS(A:A,A65,G:G,"&gt;"&amp;G65)</f>
        <v>3</v>
      </c>
      <c r="I65" s="2">
        <f>AVERAGEIF(A:A,A65,G:G)</f>
        <v>47.365454545454547</v>
      </c>
      <c r="J65" s="2">
        <f t="shared" si="24"/>
        <v>9.644545454545451</v>
      </c>
      <c r="K65" s="2">
        <f t="shared" si="25"/>
        <v>99.644545454545451</v>
      </c>
      <c r="L65" s="2">
        <f t="shared" si="26"/>
        <v>394.91585909969115</v>
      </c>
      <c r="M65" s="2">
        <f>SUMIF(A:A,A65,L:L)</f>
        <v>3567.508599278493</v>
      </c>
      <c r="N65" s="3">
        <f t="shared" si="27"/>
        <v>0.11069794174555332</v>
      </c>
      <c r="O65" s="6">
        <f t="shared" si="28"/>
        <v>9.0335916299019132</v>
      </c>
      <c r="P65" s="3">
        <f t="shared" si="29"/>
        <v>0.11069794174555332</v>
      </c>
      <c r="Q65" s="3">
        <f>IF(ISNUMBER(P65),SUMIF(A:A,A65,P:P),"")</f>
        <v>0.90093339931513094</v>
      </c>
      <c r="R65" s="3">
        <f t="shared" si="30"/>
        <v>0.12287028300838151</v>
      </c>
      <c r="S65" s="7">
        <f t="shared" si="31"/>
        <v>8.1386644151522436</v>
      </c>
    </row>
    <row r="66" spans="1:19" x14ac:dyDescent="0.3">
      <c r="A66" s="1">
        <v>23</v>
      </c>
      <c r="B66" s="5">
        <v>0.77777777777777779</v>
      </c>
      <c r="C66" s="1" t="s">
        <v>19</v>
      </c>
      <c r="D66" s="1">
        <v>7</v>
      </c>
      <c r="E66" s="1">
        <v>8</v>
      </c>
      <c r="F66" s="1" t="s">
        <v>76</v>
      </c>
      <c r="G66" s="1">
        <v>56.61</v>
      </c>
      <c r="H66" s="1">
        <f>1+COUNTIFS(A:A,A66,G:G,"&gt;"&amp;G66)</f>
        <v>4</v>
      </c>
      <c r="I66" s="2">
        <f>AVERAGEIF(A:A,A66,G:G)</f>
        <v>47.365454545454547</v>
      </c>
      <c r="J66" s="2">
        <f t="shared" si="24"/>
        <v>9.2445454545454524</v>
      </c>
      <c r="K66" s="2">
        <f t="shared" si="25"/>
        <v>99.24454545454546</v>
      </c>
      <c r="L66" s="2">
        <f t="shared" si="26"/>
        <v>385.55070979579682</v>
      </c>
      <c r="M66" s="2">
        <f>SUMIF(A:A,A66,L:L)</f>
        <v>3567.508599278493</v>
      </c>
      <c r="N66" s="3">
        <f t="shared" si="27"/>
        <v>0.10807281862579732</v>
      </c>
      <c r="O66" s="6">
        <f t="shared" si="28"/>
        <v>9.2530204422862798</v>
      </c>
      <c r="P66" s="3">
        <f t="shared" si="29"/>
        <v>0.10807281862579732</v>
      </c>
      <c r="Q66" s="3">
        <f>IF(ISNUMBER(P66),SUMIF(A:A,A66,P:P),"")</f>
        <v>0.90093339931513094</v>
      </c>
      <c r="R66" s="3">
        <f t="shared" si="30"/>
        <v>0.11995650145499304</v>
      </c>
      <c r="S66" s="7">
        <f t="shared" si="31"/>
        <v>8.3363551610013733</v>
      </c>
    </row>
    <row r="67" spans="1:19" x14ac:dyDescent="0.3">
      <c r="A67" s="1">
        <v>23</v>
      </c>
      <c r="B67" s="5">
        <v>0.77777777777777779</v>
      </c>
      <c r="C67" s="1" t="s">
        <v>19</v>
      </c>
      <c r="D67" s="1">
        <v>7</v>
      </c>
      <c r="E67" s="1">
        <v>2</v>
      </c>
      <c r="F67" s="1" t="s">
        <v>70</v>
      </c>
      <c r="G67" s="1">
        <v>54.57</v>
      </c>
      <c r="H67" s="1">
        <f>1+COUNTIFS(A:A,A67,G:G,"&gt;"&amp;G67)</f>
        <v>5</v>
      </c>
      <c r="I67" s="2">
        <f>AVERAGEIF(A:A,A67,G:G)</f>
        <v>47.365454545454547</v>
      </c>
      <c r="J67" s="2">
        <f t="shared" si="24"/>
        <v>7.2045454545454533</v>
      </c>
      <c r="K67" s="2">
        <f t="shared" si="25"/>
        <v>97.204545454545453</v>
      </c>
      <c r="L67" s="2">
        <f t="shared" si="26"/>
        <v>341.13310121600551</v>
      </c>
      <c r="M67" s="2">
        <f>SUMIF(A:A,A67,L:L)</f>
        <v>3567.508599278493</v>
      </c>
      <c r="N67" s="3">
        <f t="shared" si="27"/>
        <v>9.5622222546288355E-2</v>
      </c>
      <c r="O67" s="6">
        <f t="shared" si="28"/>
        <v>10.457820090052024</v>
      </c>
      <c r="P67" s="3">
        <f t="shared" si="29"/>
        <v>9.5622222546288355E-2</v>
      </c>
      <c r="Q67" s="3">
        <f>IF(ISNUMBER(P67),SUMIF(A:A,A67,P:P),"")</f>
        <v>0.90093339931513094</v>
      </c>
      <c r="R67" s="3">
        <f t="shared" si="30"/>
        <v>0.10613683832676001</v>
      </c>
      <c r="S67" s="7">
        <f t="shared" si="31"/>
        <v>9.4217994031566388</v>
      </c>
    </row>
    <row r="68" spans="1:19" x14ac:dyDescent="0.3">
      <c r="A68" s="1">
        <v>23</v>
      </c>
      <c r="B68" s="5">
        <v>0.77777777777777779</v>
      </c>
      <c r="C68" s="1" t="s">
        <v>19</v>
      </c>
      <c r="D68" s="1">
        <v>7</v>
      </c>
      <c r="E68" s="1">
        <v>9</v>
      </c>
      <c r="F68" s="1" t="s">
        <v>77</v>
      </c>
      <c r="G68" s="1">
        <v>50.13</v>
      </c>
      <c r="H68" s="1">
        <f>1+COUNTIFS(A:A,A68,G:G,"&gt;"&amp;G68)</f>
        <v>6</v>
      </c>
      <c r="I68" s="2">
        <f>AVERAGEIF(A:A,A68,G:G)</f>
        <v>47.365454545454547</v>
      </c>
      <c r="J68" s="2">
        <f t="shared" si="24"/>
        <v>2.7645454545454555</v>
      </c>
      <c r="K68" s="2">
        <f t="shared" si="25"/>
        <v>92.764545454545456</v>
      </c>
      <c r="L68" s="2">
        <f t="shared" si="26"/>
        <v>261.35319426896098</v>
      </c>
      <c r="M68" s="2">
        <f>SUMIF(A:A,A68,L:L)</f>
        <v>3567.508599278493</v>
      </c>
      <c r="N68" s="3">
        <f t="shared" si="27"/>
        <v>7.3259303235265666E-2</v>
      </c>
      <c r="O68" s="6">
        <f t="shared" si="28"/>
        <v>13.65014347445525</v>
      </c>
      <c r="P68" s="3">
        <f t="shared" si="29"/>
        <v>7.3259303235265666E-2</v>
      </c>
      <c r="Q68" s="3">
        <f>IF(ISNUMBER(P68),SUMIF(A:A,A68,P:P),"")</f>
        <v>0.90093339931513094</v>
      </c>
      <c r="R68" s="3">
        <f t="shared" si="30"/>
        <v>8.1314893299499966E-2</v>
      </c>
      <c r="S68" s="7">
        <f t="shared" si="31"/>
        <v>12.297870161580221</v>
      </c>
    </row>
    <row r="69" spans="1:19" x14ac:dyDescent="0.3">
      <c r="A69" s="1">
        <v>23</v>
      </c>
      <c r="B69" s="5">
        <v>0.77777777777777779</v>
      </c>
      <c r="C69" s="1" t="s">
        <v>19</v>
      </c>
      <c r="D69" s="1">
        <v>7</v>
      </c>
      <c r="E69" s="1">
        <v>10</v>
      </c>
      <c r="F69" s="1" t="s">
        <v>78</v>
      </c>
      <c r="G69" s="1">
        <v>43.16</v>
      </c>
      <c r="H69" s="1">
        <f>1+COUNTIFS(A:A,A69,G:G,"&gt;"&amp;G69)</f>
        <v>7</v>
      </c>
      <c r="I69" s="2">
        <f>AVERAGEIF(A:A,A69,G:G)</f>
        <v>47.365454545454547</v>
      </c>
      <c r="J69" s="2">
        <f t="shared" si="24"/>
        <v>-4.2054545454545504</v>
      </c>
      <c r="K69" s="2">
        <f t="shared" si="25"/>
        <v>85.794545454545442</v>
      </c>
      <c r="L69" s="2">
        <f t="shared" si="26"/>
        <v>172.03066181165485</v>
      </c>
      <c r="M69" s="2">
        <f>SUMIF(A:A,A69,L:L)</f>
        <v>3567.508599278493</v>
      </c>
      <c r="N69" s="3">
        <f t="shared" si="27"/>
        <v>4.8221512863752314E-2</v>
      </c>
      <c r="O69" s="6">
        <f t="shared" si="28"/>
        <v>20.737632243630646</v>
      </c>
      <c r="P69" s="3">
        <f t="shared" si="29"/>
        <v>4.8221512863752314E-2</v>
      </c>
      <c r="Q69" s="3">
        <f>IF(ISNUMBER(P69),SUMIF(A:A,A69,P:P),"")</f>
        <v>0.90093339931513094</v>
      </c>
      <c r="R69" s="3">
        <f t="shared" si="30"/>
        <v>5.3523948496536161E-2</v>
      </c>
      <c r="S69" s="7">
        <f t="shared" si="31"/>
        <v>18.683225511001222</v>
      </c>
    </row>
    <row r="70" spans="1:19" x14ac:dyDescent="0.3">
      <c r="A70" s="1">
        <v>23</v>
      </c>
      <c r="B70" s="5">
        <v>0.77777777777777779</v>
      </c>
      <c r="C70" s="1" t="s">
        <v>19</v>
      </c>
      <c r="D70" s="1">
        <v>7</v>
      </c>
      <c r="E70" s="1">
        <v>4</v>
      </c>
      <c r="F70" s="1" t="s">
        <v>72</v>
      </c>
      <c r="G70" s="1">
        <v>40.49</v>
      </c>
      <c r="H70" s="1">
        <f>1+COUNTIFS(A:A,A70,G:G,"&gt;"&amp;G70)</f>
        <v>8</v>
      </c>
      <c r="I70" s="2">
        <f>AVERAGEIF(A:A,A70,G:G)</f>
        <v>47.365454545454547</v>
      </c>
      <c r="J70" s="2">
        <f t="shared" si="24"/>
        <v>-6.875454545454545</v>
      </c>
      <c r="K70" s="2">
        <f t="shared" si="25"/>
        <v>83.124545454545455</v>
      </c>
      <c r="L70" s="2">
        <f t="shared" si="26"/>
        <v>146.56554393425537</v>
      </c>
      <c r="M70" s="2">
        <f>SUMIF(A:A,A70,L:L)</f>
        <v>3567.508599278493</v>
      </c>
      <c r="N70" s="3">
        <f t="shared" si="27"/>
        <v>4.1083445170643003E-2</v>
      </c>
      <c r="O70" s="6">
        <f t="shared" si="28"/>
        <v>24.34070453065533</v>
      </c>
      <c r="P70" s="3" t="str">
        <f t="shared" si="29"/>
        <v/>
      </c>
      <c r="Q70" s="3" t="str">
        <f>IF(ISNUMBER(P70),SUMIF(A:A,A70,P:P),"")</f>
        <v/>
      </c>
      <c r="R70" s="3" t="str">
        <f t="shared" si="30"/>
        <v/>
      </c>
      <c r="S70" s="7" t="str">
        <f t="shared" si="31"/>
        <v/>
      </c>
    </row>
    <row r="71" spans="1:19" x14ac:dyDescent="0.3">
      <c r="A71" s="1">
        <v>23</v>
      </c>
      <c r="B71" s="5">
        <v>0.77777777777777779</v>
      </c>
      <c r="C71" s="1" t="s">
        <v>19</v>
      </c>
      <c r="D71" s="1">
        <v>7</v>
      </c>
      <c r="E71" s="1">
        <v>5</v>
      </c>
      <c r="F71" s="1" t="s">
        <v>73</v>
      </c>
      <c r="G71" s="1">
        <v>32.08</v>
      </c>
      <c r="H71" s="1">
        <f>1+COUNTIFS(A:A,A71,G:G,"&gt;"&amp;G71)</f>
        <v>9</v>
      </c>
      <c r="I71" s="2">
        <f>AVERAGEIF(A:A,A71,G:G)</f>
        <v>47.365454545454547</v>
      </c>
      <c r="J71" s="2">
        <f t="shared" si="24"/>
        <v>-15.285454545454549</v>
      </c>
      <c r="K71" s="2">
        <f t="shared" si="25"/>
        <v>74.714545454545458</v>
      </c>
      <c r="L71" s="2">
        <f t="shared" si="26"/>
        <v>88.488511256185348</v>
      </c>
      <c r="M71" s="2">
        <f>SUMIF(A:A,A71,L:L)</f>
        <v>3567.508599278493</v>
      </c>
      <c r="N71" s="3">
        <f t="shared" si="27"/>
        <v>2.4804007837313024E-2</v>
      </c>
      <c r="O71" s="6">
        <f t="shared" si="28"/>
        <v>40.316065313271096</v>
      </c>
      <c r="P71" s="3" t="str">
        <f t="shared" si="29"/>
        <v/>
      </c>
      <c r="Q71" s="3" t="str">
        <f>IF(ISNUMBER(P71),SUMIF(A:A,A71,P:P),"")</f>
        <v/>
      </c>
      <c r="R71" s="3" t="str">
        <f t="shared" si="30"/>
        <v/>
      </c>
      <c r="S71" s="7" t="str">
        <f t="shared" si="31"/>
        <v/>
      </c>
    </row>
    <row r="72" spans="1:19" x14ac:dyDescent="0.3">
      <c r="A72" s="1">
        <v>23</v>
      </c>
      <c r="B72" s="5">
        <v>0.77777777777777779</v>
      </c>
      <c r="C72" s="1" t="s">
        <v>19</v>
      </c>
      <c r="D72" s="1">
        <v>7</v>
      </c>
      <c r="E72" s="1">
        <v>11</v>
      </c>
      <c r="F72" s="1" t="s">
        <v>79</v>
      </c>
      <c r="G72" s="1">
        <v>28.7</v>
      </c>
      <c r="H72" s="1">
        <f>1+COUNTIFS(A:A,A72,G:G,"&gt;"&amp;G72)</f>
        <v>10</v>
      </c>
      <c r="I72" s="2">
        <f>AVERAGEIF(A:A,A72,G:G)</f>
        <v>47.365454545454547</v>
      </c>
      <c r="J72" s="2">
        <f t="shared" si="24"/>
        <v>-18.665454545454548</v>
      </c>
      <c r="K72" s="2">
        <f t="shared" si="25"/>
        <v>71.334545454545449</v>
      </c>
      <c r="L72" s="2">
        <f t="shared" si="26"/>
        <v>72.245694048561433</v>
      </c>
      <c r="M72" s="2">
        <f>SUMIF(A:A,A72,L:L)</f>
        <v>3567.508599278493</v>
      </c>
      <c r="N72" s="3">
        <f t="shared" si="27"/>
        <v>2.0251021697094911E-2</v>
      </c>
      <c r="O72" s="6">
        <f t="shared" si="28"/>
        <v>49.380224610763911</v>
      </c>
      <c r="P72" s="3" t="str">
        <f t="shared" si="29"/>
        <v/>
      </c>
      <c r="Q72" s="3" t="str">
        <f>IF(ISNUMBER(P72),SUMIF(A:A,A72,P:P),"")</f>
        <v/>
      </c>
      <c r="R72" s="3" t="str">
        <f t="shared" si="30"/>
        <v/>
      </c>
      <c r="S72" s="7" t="str">
        <f t="shared" si="31"/>
        <v/>
      </c>
    </row>
    <row r="73" spans="1:19" x14ac:dyDescent="0.3">
      <c r="A73" s="1">
        <v>23</v>
      </c>
      <c r="B73" s="5">
        <v>0.77777777777777779</v>
      </c>
      <c r="C73" s="1" t="s">
        <v>19</v>
      </c>
      <c r="D73" s="1">
        <v>7</v>
      </c>
      <c r="E73" s="1">
        <v>12</v>
      </c>
      <c r="F73" s="1" t="s">
        <v>80</v>
      </c>
      <c r="G73" s="1">
        <v>21.22</v>
      </c>
      <c r="H73" s="1">
        <f>1+COUNTIFS(A:A,A73,G:G,"&gt;"&amp;G73)</f>
        <v>11</v>
      </c>
      <c r="I73" s="2">
        <f>AVERAGEIF(A:A,A73,G:G)</f>
        <v>47.365454545454547</v>
      </c>
      <c r="J73" s="2">
        <f t="shared" si="24"/>
        <v>-26.145454545454548</v>
      </c>
      <c r="K73" s="2">
        <f t="shared" si="25"/>
        <v>63.854545454545452</v>
      </c>
      <c r="L73" s="2">
        <f t="shared" si="26"/>
        <v>46.121200605557533</v>
      </c>
      <c r="M73" s="2">
        <f>SUMIF(A:A,A73,L:L)</f>
        <v>3567.508599278493</v>
      </c>
      <c r="N73" s="3">
        <f t="shared" si="27"/>
        <v>1.2928125979818315E-2</v>
      </c>
      <c r="O73" s="6">
        <f t="shared" si="28"/>
        <v>77.350731386828073</v>
      </c>
      <c r="P73" s="3" t="str">
        <f t="shared" si="29"/>
        <v/>
      </c>
      <c r="Q73" s="3" t="str">
        <f>IF(ISNUMBER(P73),SUMIF(A:A,A73,P:P),"")</f>
        <v/>
      </c>
      <c r="R73" s="3" t="str">
        <f t="shared" si="30"/>
        <v/>
      </c>
      <c r="S73" s="7" t="str">
        <f t="shared" si="31"/>
        <v/>
      </c>
    </row>
  </sheetData>
  <autoFilter ref="A7:S31" xr:uid="{00000000-0009-0000-0000-000000000000}"/>
  <sortState xmlns:xlrd2="http://schemas.microsoft.com/office/spreadsheetml/2017/richdata2" ref="A8:T73">
    <sortCondition ref="B8:B73"/>
    <sortCondition ref="H8:H73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33:G1048576 G7">
    <cfRule type="colorScale" priority="1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8:G32">
    <cfRule type="colorScale" priority="1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83" fitToHeight="0" orientation="portrait" r:id="rId1"/>
  <rowBreaks count="1" manualBreakCount="1">
    <brk id="5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14122022 - Strathalbyn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2022-12-13T22:27:25Z</cp:lastPrinted>
  <dcterms:created xsi:type="dcterms:W3CDTF">2016-03-11T05:58:01Z</dcterms:created>
  <dcterms:modified xsi:type="dcterms:W3CDTF">2022-12-13T22:27:31Z</dcterms:modified>
</cp:coreProperties>
</file>