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765C98B3-D90E-4E31-BEC6-9301E5B87E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6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26082022 - PREMIUM'!$A$7:$S$15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" l="1"/>
  <c r="I42" i="1"/>
  <c r="J42" i="1" s="1"/>
  <c r="K42" i="1" s="1"/>
  <c r="L42" i="1" s="1"/>
  <c r="H44" i="1"/>
  <c r="I44" i="1"/>
  <c r="J44" i="1" s="1"/>
  <c r="K44" i="1" s="1"/>
  <c r="L44" i="1" s="1"/>
  <c r="H47" i="1"/>
  <c r="I47" i="1"/>
  <c r="J47" i="1" s="1"/>
  <c r="K47" i="1" s="1"/>
  <c r="L47" i="1" s="1"/>
  <c r="H45" i="1"/>
  <c r="I45" i="1"/>
  <c r="J45" i="1" s="1"/>
  <c r="K45" i="1" s="1"/>
  <c r="L45" i="1" s="1"/>
  <c r="H43" i="1"/>
  <c r="I43" i="1"/>
  <c r="J43" i="1" s="1"/>
  <c r="K43" i="1" s="1"/>
  <c r="L43" i="1" s="1"/>
  <c r="H49" i="1"/>
  <c r="I49" i="1"/>
  <c r="J49" i="1" s="1"/>
  <c r="K49" i="1" s="1"/>
  <c r="L49" i="1" s="1"/>
  <c r="H48" i="1"/>
  <c r="I48" i="1"/>
  <c r="J48" i="1" s="1"/>
  <c r="K48" i="1" s="1"/>
  <c r="L48" i="1"/>
  <c r="H50" i="1"/>
  <c r="I50" i="1"/>
  <c r="J50" i="1" s="1"/>
  <c r="K50" i="1" s="1"/>
  <c r="L50" i="1" s="1"/>
  <c r="H56" i="1"/>
  <c r="I56" i="1"/>
  <c r="J56" i="1" s="1"/>
  <c r="K56" i="1" s="1"/>
  <c r="L56" i="1" s="1"/>
  <c r="H57" i="1"/>
  <c r="I57" i="1"/>
  <c r="J57" i="1" s="1"/>
  <c r="K57" i="1" s="1"/>
  <c r="L57" i="1" s="1"/>
  <c r="H53" i="1"/>
  <c r="I53" i="1"/>
  <c r="J53" i="1" s="1"/>
  <c r="K53" i="1" s="1"/>
  <c r="L53" i="1" s="1"/>
  <c r="H52" i="1"/>
  <c r="I52" i="1"/>
  <c r="J52" i="1" s="1"/>
  <c r="K52" i="1" s="1"/>
  <c r="L52" i="1" s="1"/>
  <c r="H60" i="1"/>
  <c r="I60" i="1"/>
  <c r="J60" i="1" s="1"/>
  <c r="K60" i="1" s="1"/>
  <c r="L60" i="1" s="1"/>
  <c r="H55" i="1"/>
  <c r="I55" i="1"/>
  <c r="J55" i="1" s="1"/>
  <c r="K55" i="1" s="1"/>
  <c r="L55" i="1" s="1"/>
  <c r="H51" i="1"/>
  <c r="I51" i="1"/>
  <c r="J51" i="1" s="1"/>
  <c r="K51" i="1" s="1"/>
  <c r="L51" i="1" s="1"/>
  <c r="H58" i="1"/>
  <c r="I58" i="1"/>
  <c r="J58" i="1" s="1"/>
  <c r="K58" i="1" s="1"/>
  <c r="L58" i="1" s="1"/>
  <c r="H59" i="1"/>
  <c r="I59" i="1"/>
  <c r="J59" i="1" s="1"/>
  <c r="K59" i="1" s="1"/>
  <c r="L59" i="1" s="1"/>
  <c r="H54" i="1"/>
  <c r="I54" i="1"/>
  <c r="J54" i="1" s="1"/>
  <c r="K54" i="1" s="1"/>
  <c r="L54" i="1" s="1"/>
  <c r="H33" i="1"/>
  <c r="I33" i="1"/>
  <c r="J33" i="1" s="1"/>
  <c r="K33" i="1" s="1"/>
  <c r="L33" i="1" s="1"/>
  <c r="H34" i="1"/>
  <c r="I34" i="1"/>
  <c r="J34" i="1" s="1"/>
  <c r="K34" i="1" s="1"/>
  <c r="L34" i="1" s="1"/>
  <c r="H36" i="1"/>
  <c r="I36" i="1"/>
  <c r="J36" i="1" s="1"/>
  <c r="K36" i="1" s="1"/>
  <c r="L36" i="1" s="1"/>
  <c r="H35" i="1"/>
  <c r="I35" i="1"/>
  <c r="J35" i="1" s="1"/>
  <c r="K35" i="1" s="1"/>
  <c r="L35" i="1" s="1"/>
  <c r="H37" i="1"/>
  <c r="I37" i="1"/>
  <c r="J37" i="1" s="1"/>
  <c r="K37" i="1" s="1"/>
  <c r="L37" i="1" s="1"/>
  <c r="H39" i="1"/>
  <c r="I39" i="1"/>
  <c r="J39" i="1" s="1"/>
  <c r="K39" i="1" s="1"/>
  <c r="L39" i="1" s="1"/>
  <c r="H38" i="1"/>
  <c r="I38" i="1"/>
  <c r="J38" i="1" s="1"/>
  <c r="K38" i="1" s="1"/>
  <c r="L38" i="1" s="1"/>
  <c r="H40" i="1"/>
  <c r="I40" i="1"/>
  <c r="J40" i="1" s="1"/>
  <c r="K40" i="1" s="1"/>
  <c r="L40" i="1" s="1"/>
  <c r="H41" i="1"/>
  <c r="I41" i="1"/>
  <c r="J41" i="1" s="1"/>
  <c r="K41" i="1" s="1"/>
  <c r="L41" i="1" s="1"/>
  <c r="H46" i="1"/>
  <c r="I46" i="1"/>
  <c r="J46" i="1" s="1"/>
  <c r="K46" i="1" s="1"/>
  <c r="L46" i="1" s="1"/>
  <c r="H31" i="1"/>
  <c r="I31" i="1"/>
  <c r="J31" i="1" s="1"/>
  <c r="K31" i="1" s="1"/>
  <c r="L31" i="1" s="1"/>
  <c r="H24" i="1"/>
  <c r="I24" i="1"/>
  <c r="J24" i="1" s="1"/>
  <c r="K24" i="1" s="1"/>
  <c r="L24" i="1" s="1"/>
  <c r="H25" i="1"/>
  <c r="I25" i="1"/>
  <c r="J25" i="1" s="1"/>
  <c r="K25" i="1" s="1"/>
  <c r="L25" i="1" s="1"/>
  <c r="H26" i="1"/>
  <c r="I26" i="1"/>
  <c r="J26" i="1" s="1"/>
  <c r="K26" i="1" s="1"/>
  <c r="L26" i="1" s="1"/>
  <c r="H30" i="1"/>
  <c r="I30" i="1"/>
  <c r="J30" i="1" s="1"/>
  <c r="K30" i="1" s="1"/>
  <c r="L30" i="1" s="1"/>
  <c r="H29" i="1"/>
  <c r="I29" i="1"/>
  <c r="J29" i="1" s="1"/>
  <c r="K29" i="1" s="1"/>
  <c r="L29" i="1" s="1"/>
  <c r="H27" i="1"/>
  <c r="I27" i="1"/>
  <c r="J27" i="1" s="1"/>
  <c r="K27" i="1" s="1"/>
  <c r="L27" i="1" s="1"/>
  <c r="H28" i="1"/>
  <c r="I28" i="1"/>
  <c r="J28" i="1" s="1"/>
  <c r="K28" i="1" s="1"/>
  <c r="L28" i="1" s="1"/>
  <c r="H32" i="1"/>
  <c r="I32" i="1"/>
  <c r="J32" i="1" s="1"/>
  <c r="K32" i="1" s="1"/>
  <c r="L32" i="1" s="1"/>
  <c r="H13" i="1"/>
  <c r="I13" i="1"/>
  <c r="J13" i="1" s="1"/>
  <c r="K13" i="1" s="1"/>
  <c r="L13" i="1" s="1"/>
  <c r="H12" i="1"/>
  <c r="I12" i="1"/>
  <c r="J12" i="1" s="1"/>
  <c r="K12" i="1" s="1"/>
  <c r="L12" i="1" s="1"/>
  <c r="H9" i="1"/>
  <c r="I9" i="1"/>
  <c r="J9" i="1" s="1"/>
  <c r="K9" i="1" s="1"/>
  <c r="L9" i="1" s="1"/>
  <c r="H10" i="1"/>
  <c r="I10" i="1"/>
  <c r="J10" i="1" s="1"/>
  <c r="K10" i="1" s="1"/>
  <c r="L10" i="1" s="1"/>
  <c r="H11" i="1"/>
  <c r="I11" i="1"/>
  <c r="J11" i="1" s="1"/>
  <c r="K11" i="1" s="1"/>
  <c r="L11" i="1" s="1"/>
  <c r="H8" i="1"/>
  <c r="I8" i="1"/>
  <c r="J8" i="1" s="1"/>
  <c r="K8" i="1" s="1"/>
  <c r="L8" i="1" s="1"/>
  <c r="H14" i="1"/>
  <c r="I14" i="1"/>
  <c r="J14" i="1" s="1"/>
  <c r="K14" i="1" s="1"/>
  <c r="L14" i="1" s="1"/>
  <c r="H15" i="1"/>
  <c r="I15" i="1"/>
  <c r="J15" i="1" s="1"/>
  <c r="K15" i="1" s="1"/>
  <c r="L15" i="1" s="1"/>
  <c r="H21" i="1"/>
  <c r="I21" i="1"/>
  <c r="J21" i="1" s="1"/>
  <c r="K21" i="1" s="1"/>
  <c r="L21" i="1" s="1"/>
  <c r="H20" i="1"/>
  <c r="I20" i="1"/>
  <c r="J20" i="1" s="1"/>
  <c r="K20" i="1" s="1"/>
  <c r="L20" i="1" s="1"/>
  <c r="H22" i="1"/>
  <c r="I22" i="1"/>
  <c r="J22" i="1" s="1"/>
  <c r="K22" i="1" s="1"/>
  <c r="L22" i="1" s="1"/>
  <c r="H17" i="1"/>
  <c r="I17" i="1"/>
  <c r="J17" i="1" s="1"/>
  <c r="K17" i="1" s="1"/>
  <c r="L17" i="1" s="1"/>
  <c r="H23" i="1"/>
  <c r="I23" i="1"/>
  <c r="J23" i="1" s="1"/>
  <c r="K23" i="1" s="1"/>
  <c r="L23" i="1" s="1"/>
  <c r="H18" i="1"/>
  <c r="I18" i="1"/>
  <c r="J18" i="1" s="1"/>
  <c r="K18" i="1" s="1"/>
  <c r="L18" i="1" s="1"/>
  <c r="H16" i="1"/>
  <c r="I16" i="1"/>
  <c r="J16" i="1" s="1"/>
  <c r="K16" i="1" s="1"/>
  <c r="L16" i="1" s="1"/>
  <c r="H19" i="1"/>
  <c r="I19" i="1"/>
  <c r="J19" i="1" s="1"/>
  <c r="K19" i="1" s="1"/>
  <c r="L19" i="1" s="1"/>
  <c r="M49" i="1" l="1"/>
  <c r="M60" i="1"/>
  <c r="N60" i="1" s="1"/>
  <c r="O60" i="1" s="1"/>
  <c r="P60" i="1" s="1"/>
  <c r="M54" i="1"/>
  <c r="N54" i="1" s="1"/>
  <c r="O54" i="1" s="1"/>
  <c r="P54" i="1" s="1"/>
  <c r="M53" i="1"/>
  <c r="N53" i="1" s="1"/>
  <c r="O53" i="1" s="1"/>
  <c r="P53" i="1" s="1"/>
  <c r="M59" i="1"/>
  <c r="N59" i="1" s="1"/>
  <c r="O59" i="1" s="1"/>
  <c r="P59" i="1" s="1"/>
  <c r="M56" i="1"/>
  <c r="N56" i="1" s="1"/>
  <c r="O56" i="1" s="1"/>
  <c r="P56" i="1" s="1"/>
  <c r="M51" i="1"/>
  <c r="N51" i="1" s="1"/>
  <c r="O51" i="1" s="1"/>
  <c r="P51" i="1" s="1"/>
  <c r="M55" i="1"/>
  <c r="N55" i="1" s="1"/>
  <c r="O55" i="1" s="1"/>
  <c r="P55" i="1" s="1"/>
  <c r="M52" i="1"/>
  <c r="N52" i="1" s="1"/>
  <c r="O52" i="1" s="1"/>
  <c r="P52" i="1" s="1"/>
  <c r="M58" i="1"/>
  <c r="N58" i="1" s="1"/>
  <c r="O58" i="1" s="1"/>
  <c r="P58" i="1" s="1"/>
  <c r="M57" i="1"/>
  <c r="N57" i="1" s="1"/>
  <c r="O57" i="1" s="1"/>
  <c r="P57" i="1" s="1"/>
  <c r="N49" i="1"/>
  <c r="O49" i="1" s="1"/>
  <c r="P49" i="1" s="1"/>
  <c r="M50" i="1"/>
  <c r="N50" i="1" s="1"/>
  <c r="O50" i="1" s="1"/>
  <c r="P50" i="1" s="1"/>
  <c r="M43" i="1"/>
  <c r="N43" i="1" s="1"/>
  <c r="O43" i="1" s="1"/>
  <c r="P43" i="1" s="1"/>
  <c r="M45" i="1"/>
  <c r="N45" i="1" s="1"/>
  <c r="O45" i="1" s="1"/>
  <c r="P45" i="1" s="1"/>
  <c r="M48" i="1"/>
  <c r="N48" i="1" s="1"/>
  <c r="O48" i="1" s="1"/>
  <c r="P48" i="1" s="1"/>
  <c r="M42" i="1"/>
  <c r="N42" i="1" s="1"/>
  <c r="O42" i="1" s="1"/>
  <c r="P42" i="1" s="1"/>
  <c r="M47" i="1"/>
  <c r="N47" i="1" s="1"/>
  <c r="O47" i="1" s="1"/>
  <c r="P47" i="1" s="1"/>
  <c r="M44" i="1"/>
  <c r="N44" i="1" s="1"/>
  <c r="O44" i="1" s="1"/>
  <c r="P44" i="1" s="1"/>
  <c r="M38" i="1"/>
  <c r="N38" i="1" s="1"/>
  <c r="O38" i="1" s="1"/>
  <c r="P38" i="1" s="1"/>
  <c r="M41" i="1"/>
  <c r="N41" i="1" s="1"/>
  <c r="O41" i="1" s="1"/>
  <c r="P41" i="1" s="1"/>
  <c r="M37" i="1"/>
  <c r="M39" i="1"/>
  <c r="N39" i="1" s="1"/>
  <c r="O39" i="1" s="1"/>
  <c r="P39" i="1" s="1"/>
  <c r="M40" i="1"/>
  <c r="N40" i="1" s="1"/>
  <c r="O40" i="1" s="1"/>
  <c r="P40" i="1" s="1"/>
  <c r="M46" i="1"/>
  <c r="N46" i="1" s="1"/>
  <c r="O46" i="1" s="1"/>
  <c r="P46" i="1" s="1"/>
  <c r="M33" i="1"/>
  <c r="N33" i="1" s="1"/>
  <c r="O33" i="1" s="1"/>
  <c r="P33" i="1" s="1"/>
  <c r="M35" i="1"/>
  <c r="N35" i="1" s="1"/>
  <c r="O35" i="1" s="1"/>
  <c r="P35" i="1" s="1"/>
  <c r="M34" i="1"/>
  <c r="N34" i="1" s="1"/>
  <c r="O34" i="1" s="1"/>
  <c r="P34" i="1" s="1"/>
  <c r="M36" i="1"/>
  <c r="N36" i="1" s="1"/>
  <c r="O36" i="1" s="1"/>
  <c r="P36" i="1" s="1"/>
  <c r="N37" i="1"/>
  <c r="O37" i="1" s="1"/>
  <c r="P37" i="1" s="1"/>
  <c r="M25" i="1"/>
  <c r="N25" i="1" s="1"/>
  <c r="O25" i="1" s="1"/>
  <c r="P25" i="1" s="1"/>
  <c r="M27" i="1"/>
  <c r="N27" i="1" s="1"/>
  <c r="O27" i="1" s="1"/>
  <c r="P27" i="1" s="1"/>
  <c r="M31" i="1"/>
  <c r="N31" i="1" s="1"/>
  <c r="O31" i="1" s="1"/>
  <c r="P31" i="1" s="1"/>
  <c r="M30" i="1"/>
  <c r="N30" i="1" s="1"/>
  <c r="O30" i="1" s="1"/>
  <c r="P30" i="1" s="1"/>
  <c r="M32" i="1"/>
  <c r="N32" i="1" s="1"/>
  <c r="O32" i="1" s="1"/>
  <c r="P32" i="1" s="1"/>
  <c r="M24" i="1"/>
  <c r="N24" i="1" s="1"/>
  <c r="O24" i="1" s="1"/>
  <c r="P24" i="1" s="1"/>
  <c r="M26" i="1"/>
  <c r="N26" i="1" s="1"/>
  <c r="O26" i="1" s="1"/>
  <c r="P26" i="1" s="1"/>
  <c r="M28" i="1"/>
  <c r="N28" i="1" s="1"/>
  <c r="O28" i="1" s="1"/>
  <c r="P28" i="1" s="1"/>
  <c r="M29" i="1"/>
  <c r="N29" i="1" s="1"/>
  <c r="O29" i="1" s="1"/>
  <c r="P29" i="1" s="1"/>
  <c r="M19" i="1"/>
  <c r="N19" i="1" s="1"/>
  <c r="O19" i="1" s="1"/>
  <c r="P19" i="1" s="1"/>
  <c r="M16" i="1"/>
  <c r="N16" i="1" s="1"/>
  <c r="O16" i="1" s="1"/>
  <c r="P16" i="1" s="1"/>
  <c r="M23" i="1"/>
  <c r="N23" i="1" s="1"/>
  <c r="O23" i="1" s="1"/>
  <c r="P23" i="1" s="1"/>
  <c r="M20" i="1"/>
  <c r="N20" i="1" s="1"/>
  <c r="O20" i="1" s="1"/>
  <c r="P20" i="1" s="1"/>
  <c r="M21" i="1"/>
  <c r="N21" i="1" s="1"/>
  <c r="O21" i="1" s="1"/>
  <c r="P21" i="1" s="1"/>
  <c r="M18" i="1"/>
  <c r="N18" i="1" s="1"/>
  <c r="O18" i="1" s="1"/>
  <c r="P18" i="1" s="1"/>
  <c r="M22" i="1"/>
  <c r="N22" i="1" s="1"/>
  <c r="O22" i="1" s="1"/>
  <c r="P22" i="1" s="1"/>
  <c r="M9" i="1"/>
  <c r="N9" i="1" s="1"/>
  <c r="O9" i="1" s="1"/>
  <c r="P9" i="1" s="1"/>
  <c r="M8" i="1"/>
  <c r="N8" i="1" s="1"/>
  <c r="O8" i="1" s="1"/>
  <c r="P8" i="1" s="1"/>
  <c r="M12" i="1"/>
  <c r="N12" i="1" s="1"/>
  <c r="O12" i="1" s="1"/>
  <c r="P12" i="1" s="1"/>
  <c r="M11" i="1"/>
  <c r="N11" i="1" s="1"/>
  <c r="O11" i="1" s="1"/>
  <c r="P11" i="1" s="1"/>
  <c r="M15" i="1"/>
  <c r="N15" i="1" s="1"/>
  <c r="O15" i="1" s="1"/>
  <c r="P15" i="1" s="1"/>
  <c r="M13" i="1"/>
  <c r="N13" i="1" s="1"/>
  <c r="O13" i="1" s="1"/>
  <c r="P13" i="1" s="1"/>
  <c r="M10" i="1"/>
  <c r="N10" i="1" s="1"/>
  <c r="O10" i="1" s="1"/>
  <c r="P10" i="1" s="1"/>
  <c r="M14" i="1"/>
  <c r="N14" i="1" s="1"/>
  <c r="O14" i="1" s="1"/>
  <c r="P14" i="1" s="1"/>
  <c r="M17" i="1"/>
  <c r="N17" i="1" s="1"/>
  <c r="O17" i="1" s="1"/>
  <c r="P17" i="1" s="1"/>
  <c r="Q60" i="1" l="1"/>
  <c r="R60" i="1" s="1"/>
  <c r="S60" i="1" s="1"/>
  <c r="Q42" i="1"/>
  <c r="R42" i="1" s="1"/>
  <c r="S42" i="1" s="1"/>
  <c r="Q50" i="1"/>
  <c r="R50" i="1" s="1"/>
  <c r="S50" i="1" s="1"/>
  <c r="Q57" i="1"/>
  <c r="R57" i="1" s="1"/>
  <c r="S57" i="1" s="1"/>
  <c r="Q58" i="1"/>
  <c r="R58" i="1" s="1"/>
  <c r="S58" i="1" s="1"/>
  <c r="Q52" i="1"/>
  <c r="R52" i="1" s="1"/>
  <c r="S52" i="1" s="1"/>
  <c r="Q54" i="1"/>
  <c r="R54" i="1" s="1"/>
  <c r="S54" i="1" s="1"/>
  <c r="Q45" i="1"/>
  <c r="R45" i="1" s="1"/>
  <c r="S45" i="1" s="1"/>
  <c r="Q51" i="1"/>
  <c r="R51" i="1" s="1"/>
  <c r="S51" i="1" s="1"/>
  <c r="Q56" i="1"/>
  <c r="R56" i="1" s="1"/>
  <c r="S56" i="1" s="1"/>
  <c r="Q47" i="1"/>
  <c r="R47" i="1" s="1"/>
  <c r="S47" i="1" s="1"/>
  <c r="Q59" i="1"/>
  <c r="R59" i="1" s="1"/>
  <c r="S59" i="1" s="1"/>
  <c r="Q43" i="1"/>
  <c r="R43" i="1" s="1"/>
  <c r="S43" i="1" s="1"/>
  <c r="Q49" i="1"/>
  <c r="R49" i="1" s="1"/>
  <c r="S49" i="1" s="1"/>
  <c r="Q44" i="1"/>
  <c r="R44" i="1" s="1"/>
  <c r="S44" i="1" s="1"/>
  <c r="Q55" i="1"/>
  <c r="R55" i="1" s="1"/>
  <c r="S55" i="1" s="1"/>
  <c r="Q48" i="1"/>
  <c r="R48" i="1" s="1"/>
  <c r="S48" i="1" s="1"/>
  <c r="Q53" i="1"/>
  <c r="R53" i="1" s="1"/>
  <c r="S53" i="1" s="1"/>
  <c r="Q35" i="1"/>
  <c r="R35" i="1" s="1"/>
  <c r="S35" i="1" s="1"/>
  <c r="Q41" i="1"/>
  <c r="R41" i="1" s="1"/>
  <c r="S41" i="1" s="1"/>
  <c r="Q33" i="1"/>
  <c r="R33" i="1" s="1"/>
  <c r="S33" i="1" s="1"/>
  <c r="Q36" i="1"/>
  <c r="R36" i="1" s="1"/>
  <c r="S36" i="1" s="1"/>
  <c r="Q40" i="1"/>
  <c r="R40" i="1" s="1"/>
  <c r="S40" i="1" s="1"/>
  <c r="Q46" i="1"/>
  <c r="R46" i="1" s="1"/>
  <c r="S46" i="1" s="1"/>
  <c r="Q34" i="1"/>
  <c r="R34" i="1" s="1"/>
  <c r="S34" i="1" s="1"/>
  <c r="Q38" i="1"/>
  <c r="R38" i="1" s="1"/>
  <c r="S38" i="1" s="1"/>
  <c r="Q39" i="1"/>
  <c r="R39" i="1" s="1"/>
  <c r="S39" i="1" s="1"/>
  <c r="Q37" i="1"/>
  <c r="R37" i="1" s="1"/>
  <c r="S37" i="1" s="1"/>
  <c r="Q29" i="1"/>
  <c r="R29" i="1" s="1"/>
  <c r="S29" i="1" s="1"/>
  <c r="Q27" i="1"/>
  <c r="R27" i="1" s="1"/>
  <c r="S27" i="1" s="1"/>
  <c r="Q28" i="1"/>
  <c r="R28" i="1" s="1"/>
  <c r="S28" i="1" s="1"/>
  <c r="Q24" i="1"/>
  <c r="R24" i="1" s="1"/>
  <c r="S24" i="1" s="1"/>
  <c r="Q32" i="1"/>
  <c r="R32" i="1" s="1"/>
  <c r="S32" i="1" s="1"/>
  <c r="Q26" i="1"/>
  <c r="R26" i="1" s="1"/>
  <c r="S26" i="1" s="1"/>
  <c r="Q30" i="1"/>
  <c r="R30" i="1" s="1"/>
  <c r="S30" i="1" s="1"/>
  <c r="Q31" i="1"/>
  <c r="R31" i="1" s="1"/>
  <c r="S31" i="1" s="1"/>
  <c r="Q25" i="1"/>
  <c r="R25" i="1" s="1"/>
  <c r="S25" i="1" s="1"/>
  <c r="Q19" i="1"/>
  <c r="R19" i="1" s="1"/>
  <c r="S19" i="1" s="1"/>
  <c r="Q11" i="1"/>
  <c r="R11" i="1" s="1"/>
  <c r="S11" i="1" s="1"/>
  <c r="Q22" i="1"/>
  <c r="R22" i="1" s="1"/>
  <c r="S22" i="1" s="1"/>
  <c r="Q10" i="1"/>
  <c r="R10" i="1" s="1"/>
  <c r="S10" i="1" s="1"/>
  <c r="Q9" i="1"/>
  <c r="R9" i="1" s="1"/>
  <c r="S9" i="1" s="1"/>
  <c r="Q15" i="1"/>
  <c r="R15" i="1" s="1"/>
  <c r="S15" i="1" s="1"/>
  <c r="Q13" i="1"/>
  <c r="R13" i="1" s="1"/>
  <c r="S13" i="1" s="1"/>
  <c r="Q12" i="1"/>
  <c r="R12" i="1" s="1"/>
  <c r="S12" i="1" s="1"/>
  <c r="Q17" i="1"/>
  <c r="R17" i="1" s="1"/>
  <c r="S17" i="1" s="1"/>
  <c r="Q20" i="1"/>
  <c r="R20" i="1" s="1"/>
  <c r="S20" i="1" s="1"/>
  <c r="Q16" i="1"/>
  <c r="R16" i="1" s="1"/>
  <c r="S16" i="1" s="1"/>
  <c r="Q8" i="1"/>
  <c r="R8" i="1" s="1"/>
  <c r="S8" i="1" s="1"/>
  <c r="Q21" i="1"/>
  <c r="R21" i="1" s="1"/>
  <c r="S21" i="1" s="1"/>
  <c r="Q23" i="1"/>
  <c r="R23" i="1" s="1"/>
  <c r="S23" i="1" s="1"/>
  <c r="Q14" i="1"/>
  <c r="R14" i="1" s="1"/>
  <c r="S14" i="1" s="1"/>
  <c r="Q18" i="1"/>
  <c r="R18" i="1" s="1"/>
  <c r="S18" i="1" s="1"/>
</calcChain>
</file>

<file path=xl/sharedStrings.xml><?xml version="1.0" encoding="utf-8"?>
<sst xmlns="http://schemas.openxmlformats.org/spreadsheetml/2006/main" count="125" uniqueCount="73">
  <si>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</si>
  <si>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</si>
  <si>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</si>
  <si>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</si>
  <si>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</si>
  <si>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</si>
  <si>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</si>
  <si>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</si>
  <si>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</si>
  <si>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</si>
  <si>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</si>
  <si>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</si>
  <si>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</si>
  <si>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</si>
  <si>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</si>
  <si>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</si>
  <si>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</si>
  <si>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</si>
  <si>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</si>
  <si>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Lawyers Delight     </t>
  </si>
  <si>
    <t>Gosford</t>
  </si>
  <si>
    <t xml:space="preserve">Dragon Dream        </t>
  </si>
  <si>
    <t xml:space="preserve">El Lago             </t>
  </si>
  <si>
    <t xml:space="preserve">Writing Unexpected  </t>
  </si>
  <si>
    <t xml:space="preserve">On Bail             </t>
  </si>
  <si>
    <t xml:space="preserve">Pharoahs Reign      </t>
  </si>
  <si>
    <t xml:space="preserve">Sir Diamond         </t>
  </si>
  <si>
    <t xml:space="preserve">Rathvilly Miss      </t>
  </si>
  <si>
    <t xml:space="preserve">Another Super       </t>
  </si>
  <si>
    <t xml:space="preserve">Fathers Day         </t>
  </si>
  <si>
    <t xml:space="preserve">Ready Enable        </t>
  </si>
  <si>
    <t xml:space="preserve">Cairdeas            </t>
  </si>
  <si>
    <t xml:space="preserve">Fear The Truth      </t>
  </si>
  <si>
    <t xml:space="preserve">Esky                </t>
  </si>
  <si>
    <t xml:space="preserve">Golden Passport     </t>
  </si>
  <si>
    <t xml:space="preserve">State Of America    </t>
  </si>
  <si>
    <t xml:space="preserve">Madam Charm         </t>
  </si>
  <si>
    <t xml:space="preserve">Eye Pea Oh          </t>
  </si>
  <si>
    <t xml:space="preserve">Miss Mya            </t>
  </si>
  <si>
    <t xml:space="preserve">Zeminnika           </t>
  </si>
  <si>
    <t xml:space="preserve">Hayami              </t>
  </si>
  <si>
    <t xml:space="preserve">Princess Amira      </t>
  </si>
  <si>
    <t xml:space="preserve">Courageous Queen    </t>
  </si>
  <si>
    <t xml:space="preserve">Wine Time           </t>
  </si>
  <si>
    <t xml:space="preserve">Dissenter           </t>
  </si>
  <si>
    <t xml:space="preserve">Kipsbay             </t>
  </si>
  <si>
    <t xml:space="preserve">Laurelin            </t>
  </si>
  <si>
    <t xml:space="preserve">Supremo             </t>
  </si>
  <si>
    <t xml:space="preserve">Propel Motion       </t>
  </si>
  <si>
    <t xml:space="preserve">Another Cognac      </t>
  </si>
  <si>
    <t xml:space="preserve">Adelinda            </t>
  </si>
  <si>
    <t xml:space="preserve">I Am Mighty         </t>
  </si>
  <si>
    <t xml:space="preserve">Nymph               </t>
  </si>
  <si>
    <t xml:space="preserve">Avachatnow          </t>
  </si>
  <si>
    <t xml:space="preserve">King Charming       </t>
  </si>
  <si>
    <t xml:space="preserve">Dimaggio            </t>
  </si>
  <si>
    <t xml:space="preserve">Divine Okay         </t>
  </si>
  <si>
    <t xml:space="preserve">Mentalism           </t>
  </si>
  <si>
    <t xml:space="preserve">So Good So Cool     </t>
  </si>
  <si>
    <t xml:space="preserve">Garmish             </t>
  </si>
  <si>
    <t xml:space="preserve">No Impediment       </t>
  </si>
  <si>
    <t xml:space="preserve">Absolute Trust      </t>
  </si>
  <si>
    <t xml:space="preserve">Apex                </t>
  </si>
  <si>
    <t xml:space="preserve">Prefect Match       </t>
  </si>
  <si>
    <t xml:space="preserve">Razment             </t>
  </si>
  <si>
    <t xml:space="preserve">Zadig               </t>
  </si>
  <si>
    <t xml:space="preserve">Maccomo             </t>
  </si>
  <si>
    <t xml:space="preserve">Bak Da Man          </t>
  </si>
  <si>
    <t xml:space="preserve">Kapsali             </t>
  </si>
  <si>
    <t xml:space="preserve">Microna             </t>
  </si>
  <si>
    <t xml:space="preserve">Pacific Warrior     </t>
  </si>
  <si>
    <t xml:space="preserve">Sebrings Rose       </t>
  </si>
  <si>
    <t xml:space="preserve">Sian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</si>
</sst>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7620</xdr:colOff>
      <xdr:row>5</xdr:row>
      <xdr:rowOff>171477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BC493E-88AB-F9E9-A1C9-745ADB00B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20840" cy="1085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0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W15" sqref="W1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" style="9" bestFit="1" customWidth="1"/>
    <col min="4" max="4" width="6.44140625" style="9" bestFit="1" customWidth="1"/>
    <col min="5" max="5" width="6.33203125" style="9" bestFit="1" customWidth="1"/>
    <col min="6" max="6" width="24.33203125" style="9" bestFit="1" customWidth="1"/>
    <col min="7" max="7" width="13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4</v>
      </c>
      <c r="B8" s="5">
        <v>0.53125</v>
      </c>
      <c r="C8" s="1" t="s">
        <v>20</v>
      </c>
      <c r="D8" s="1">
        <v>1</v>
      </c>
      <c r="E8" s="1">
        <v>6</v>
      </c>
      <c r="F8" s="1" t="s">
        <v>25</v>
      </c>
      <c r="G8" s="1">
        <v>81.95</v>
      </c>
      <c r="H8" s="1">
        <f>1+COUNTIFS(A:A,A8,G:G,"&gt;"&amp;G8)</f>
        <v>1</v>
      </c>
      <c r="I8" s="2">
        <f>AVERAGEIF(A:A,A8,G:G)</f>
        <v>49.287500000000001</v>
      </c>
      <c r="J8" s="2">
        <f t="shared" ref="J8:J15" si="0">G8-I8</f>
        <v>32.662500000000001</v>
      </c>
      <c r="K8" s="2">
        <f t="shared" ref="K8:K15" si="1">90+J8</f>
        <v>122.66249999999999</v>
      </c>
      <c r="L8" s="2">
        <f t="shared" ref="L8:L15" si="2">EXP(0.06*K8)</f>
        <v>1571.4436529327781</v>
      </c>
      <c r="M8" s="2">
        <f>SUMIF(A:A,A8,L:L)</f>
        <v>2868.6083417875752</v>
      </c>
      <c r="N8" s="3">
        <f t="shared" ref="N8:N15" si="3">L8/M8</f>
        <v>0.54780697317275873</v>
      </c>
      <c r="O8" s="6">
        <f t="shared" ref="O8:O15" si="4">1/N8</f>
        <v>1.8254605161527138</v>
      </c>
      <c r="P8" s="3">
        <f t="shared" ref="P8:P15" si="5">IF(O8&gt;21,"",N8)</f>
        <v>0.54780697317275873</v>
      </c>
      <c r="Q8" s="3">
        <f>IF(ISNUMBER(P8),SUMIF(A:A,A8,P:P),"")</f>
        <v>0.89626599280268793</v>
      </c>
      <c r="R8" s="3">
        <f t="shared" ref="R8:R15" si="6">IFERROR(P8*(1/Q8),"")</f>
        <v>0.6112102629931625</v>
      </c>
      <c r="S8" s="7">
        <f t="shared" ref="S8:S15" si="7">IFERROR(1/R8,"")</f>
        <v>1.6360981818317191</v>
      </c>
    </row>
    <row r="9" spans="1:19" x14ac:dyDescent="0.3">
      <c r="A9" s="1">
        <v>4</v>
      </c>
      <c r="B9" s="5">
        <v>0.53125</v>
      </c>
      <c r="C9" s="1" t="s">
        <v>20</v>
      </c>
      <c r="D9" s="1">
        <v>1</v>
      </c>
      <c r="E9" s="1">
        <v>3</v>
      </c>
      <c r="F9" s="1" t="s">
        <v>23</v>
      </c>
      <c r="G9" s="1">
        <v>53.07</v>
      </c>
      <c r="H9" s="1">
        <f>1+COUNTIFS(A:A,A9,G:G,"&gt;"&amp;G9)</f>
        <v>2</v>
      </c>
      <c r="I9" s="2">
        <f>AVERAGEIF(A:A,A9,G:G)</f>
        <v>49.287500000000001</v>
      </c>
      <c r="J9" s="2">
        <f t="shared" si="0"/>
        <v>3.7824999999999989</v>
      </c>
      <c r="K9" s="2">
        <f t="shared" si="1"/>
        <v>93.782499999999999</v>
      </c>
      <c r="L9" s="2">
        <f t="shared" si="2"/>
        <v>277.81349298470866</v>
      </c>
      <c r="M9" s="2">
        <f>SUMIF(A:A,A9,L:L)</f>
        <v>2868.6083417875752</v>
      </c>
      <c r="N9" s="3">
        <f t="shared" si="3"/>
        <v>9.6846086981532298E-2</v>
      </c>
      <c r="O9" s="6">
        <f t="shared" si="4"/>
        <v>10.325662411024322</v>
      </c>
      <c r="P9" s="3">
        <f t="shared" si="5"/>
        <v>9.6846086981532298E-2</v>
      </c>
      <c r="Q9" s="3">
        <f>IF(ISNUMBER(P9),SUMIF(A:A,A9,P:P),"")</f>
        <v>0.89626599280268793</v>
      </c>
      <c r="R9" s="3">
        <f t="shared" si="6"/>
        <v>0.10805507266730902</v>
      </c>
      <c r="S9" s="7">
        <f t="shared" si="7"/>
        <v>9.2545400721621096</v>
      </c>
    </row>
    <row r="10" spans="1:19" x14ac:dyDescent="0.3">
      <c r="A10" s="1">
        <v>4</v>
      </c>
      <c r="B10" s="5">
        <v>0.53125</v>
      </c>
      <c r="C10" s="1" t="s">
        <v>20</v>
      </c>
      <c r="D10" s="1">
        <v>1</v>
      </c>
      <c r="E10" s="1">
        <v>4</v>
      </c>
      <c r="F10" s="1" t="s">
        <v>19</v>
      </c>
      <c r="G10" s="1">
        <v>52.03</v>
      </c>
      <c r="H10" s="1">
        <f>1+COUNTIFS(A:A,A10,G:G,"&gt;"&amp;G10)</f>
        <v>3</v>
      </c>
      <c r="I10" s="2">
        <f>AVERAGEIF(A:A,A10,G:G)</f>
        <v>49.287500000000001</v>
      </c>
      <c r="J10" s="2">
        <f t="shared" si="0"/>
        <v>2.7424999999999997</v>
      </c>
      <c r="K10" s="2">
        <f t="shared" si="1"/>
        <v>92.742500000000007</v>
      </c>
      <c r="L10" s="2">
        <f t="shared" si="2"/>
        <v>261.00772380306063</v>
      </c>
      <c r="M10" s="2">
        <f>SUMIF(A:A,A10,L:L)</f>
        <v>2868.6083417875752</v>
      </c>
      <c r="N10" s="3">
        <f t="shared" si="3"/>
        <v>9.0987577495648467E-2</v>
      </c>
      <c r="O10" s="6">
        <f t="shared" si="4"/>
        <v>10.990511315105906</v>
      </c>
      <c r="P10" s="3">
        <f t="shared" si="5"/>
        <v>9.0987577495648467E-2</v>
      </c>
      <c r="Q10" s="3">
        <f>IF(ISNUMBER(P10),SUMIF(A:A,A10,P:P),"")</f>
        <v>0.89626599280268793</v>
      </c>
      <c r="R10" s="3">
        <f t="shared" si="6"/>
        <v>0.10151849810916488</v>
      </c>
      <c r="S10" s="7">
        <f t="shared" si="7"/>
        <v>9.850421535242571</v>
      </c>
    </row>
    <row r="11" spans="1:19" x14ac:dyDescent="0.3">
      <c r="A11" s="1">
        <v>4</v>
      </c>
      <c r="B11" s="5">
        <v>0.53125</v>
      </c>
      <c r="C11" s="1" t="s">
        <v>20</v>
      </c>
      <c r="D11" s="1">
        <v>1</v>
      </c>
      <c r="E11" s="1">
        <v>5</v>
      </c>
      <c r="F11" s="1" t="s">
        <v>24</v>
      </c>
      <c r="G11" s="1">
        <v>50</v>
      </c>
      <c r="H11" s="1">
        <f>1+COUNTIFS(A:A,A11,G:G,"&gt;"&amp;G11)</f>
        <v>4</v>
      </c>
      <c r="I11" s="2">
        <f>AVERAGEIF(A:A,A11,G:G)</f>
        <v>49.287500000000001</v>
      </c>
      <c r="J11" s="2">
        <f t="shared" si="0"/>
        <v>0.71249999999999858</v>
      </c>
      <c r="K11" s="2">
        <f t="shared" si="1"/>
        <v>90.712500000000006</v>
      </c>
      <c r="L11" s="2">
        <f t="shared" si="2"/>
        <v>231.07677162396078</v>
      </c>
      <c r="M11" s="2">
        <f>SUMIF(A:A,A11,L:L)</f>
        <v>2868.6083417875752</v>
      </c>
      <c r="N11" s="3">
        <f t="shared" si="3"/>
        <v>8.055361488629191E-2</v>
      </c>
      <c r="O11" s="6">
        <f t="shared" si="4"/>
        <v>12.414092172171078</v>
      </c>
      <c r="P11" s="3">
        <f t="shared" si="5"/>
        <v>8.055361488629191E-2</v>
      </c>
      <c r="Q11" s="3">
        <f>IF(ISNUMBER(P11),SUMIF(A:A,A11,P:P),"")</f>
        <v>0.89626599280268793</v>
      </c>
      <c r="R11" s="3">
        <f t="shared" si="6"/>
        <v>8.9876906558057607E-2</v>
      </c>
      <c r="S11" s="7">
        <f t="shared" si="7"/>
        <v>11.126328645434986</v>
      </c>
    </row>
    <row r="12" spans="1:19" x14ac:dyDescent="0.3">
      <c r="A12" s="1">
        <v>4</v>
      </c>
      <c r="B12" s="5">
        <v>0.53125</v>
      </c>
      <c r="C12" s="1" t="s">
        <v>20</v>
      </c>
      <c r="D12" s="1">
        <v>1</v>
      </c>
      <c r="E12" s="1">
        <v>2</v>
      </c>
      <c r="F12" s="1" t="s">
        <v>22</v>
      </c>
      <c r="G12" s="1">
        <v>49.9</v>
      </c>
      <c r="H12" s="1">
        <f>1+COUNTIFS(A:A,A12,G:G,"&gt;"&amp;G12)</f>
        <v>5</v>
      </c>
      <c r="I12" s="2">
        <f>AVERAGEIF(A:A,A12,G:G)</f>
        <v>49.287500000000001</v>
      </c>
      <c r="J12" s="2">
        <f t="shared" si="0"/>
        <v>0.61249999999999716</v>
      </c>
      <c r="K12" s="2">
        <f t="shared" si="1"/>
        <v>90.612499999999997</v>
      </c>
      <c r="L12" s="2">
        <f t="shared" si="2"/>
        <v>229.69446206980558</v>
      </c>
      <c r="M12" s="2">
        <f>SUMIF(A:A,A12,L:L)</f>
        <v>2868.6083417875752</v>
      </c>
      <c r="N12" s="3">
        <f t="shared" si="3"/>
        <v>8.0071740266456637E-2</v>
      </c>
      <c r="O12" s="6">
        <f t="shared" si="4"/>
        <v>12.488800626441691</v>
      </c>
      <c r="P12" s="3">
        <f t="shared" si="5"/>
        <v>8.0071740266456637E-2</v>
      </c>
      <c r="Q12" s="3">
        <f>IF(ISNUMBER(P12),SUMIF(A:A,A12,P:P),"")</f>
        <v>0.89626599280268793</v>
      </c>
      <c r="R12" s="3">
        <f t="shared" si="6"/>
        <v>8.9339259672306173E-2</v>
      </c>
      <c r="S12" s="7">
        <f t="shared" si="7"/>
        <v>11.193287292372593</v>
      </c>
    </row>
    <row r="13" spans="1:19" x14ac:dyDescent="0.3">
      <c r="A13" s="1">
        <v>4</v>
      </c>
      <c r="B13" s="5">
        <v>0.53125</v>
      </c>
      <c r="C13" s="1" t="s">
        <v>20</v>
      </c>
      <c r="D13" s="1">
        <v>1</v>
      </c>
      <c r="E13" s="1">
        <v>1</v>
      </c>
      <c r="F13" s="1" t="s">
        <v>21</v>
      </c>
      <c r="G13" s="1">
        <v>38.409999999999997</v>
      </c>
      <c r="H13" s="1">
        <f>1+COUNTIFS(A:A,A13,G:G,"&gt;"&amp;G13)</f>
        <v>6</v>
      </c>
      <c r="I13" s="2">
        <f>AVERAGEIF(A:A,A13,G:G)</f>
        <v>49.287500000000001</v>
      </c>
      <c r="J13" s="2">
        <f t="shared" si="0"/>
        <v>-10.877500000000005</v>
      </c>
      <c r="K13" s="2">
        <f t="shared" si="1"/>
        <v>79.122500000000002</v>
      </c>
      <c r="L13" s="2">
        <f t="shared" si="2"/>
        <v>115.27839166025034</v>
      </c>
      <c r="M13" s="2">
        <f>SUMIF(A:A,A13,L:L)</f>
        <v>2868.6083417875752</v>
      </c>
      <c r="N13" s="3">
        <f t="shared" si="3"/>
        <v>4.0186173197981616E-2</v>
      </c>
      <c r="O13" s="6">
        <f t="shared" si="4"/>
        <v>24.884180811977036</v>
      </c>
      <c r="P13" s="3" t="str">
        <f t="shared" si="5"/>
        <v/>
      </c>
      <c r="Q13" s="3" t="str">
        <f>IF(ISNUMBER(P13),SUMIF(A:A,A13,P:P),"")</f>
        <v/>
      </c>
      <c r="R13" s="3" t="str">
        <f t="shared" si="6"/>
        <v/>
      </c>
      <c r="S13" s="7" t="str">
        <f t="shared" si="7"/>
        <v/>
      </c>
    </row>
    <row r="14" spans="1:19" x14ac:dyDescent="0.3">
      <c r="A14" s="1">
        <v>4</v>
      </c>
      <c r="B14" s="5">
        <v>0.53125</v>
      </c>
      <c r="C14" s="1" t="s">
        <v>20</v>
      </c>
      <c r="D14" s="1">
        <v>1</v>
      </c>
      <c r="E14" s="1">
        <v>7</v>
      </c>
      <c r="F14" s="1" t="s">
        <v>26</v>
      </c>
      <c r="G14" s="1">
        <v>35.39</v>
      </c>
      <c r="H14" s="1">
        <f>1+COUNTIFS(A:A,A14,G:G,"&gt;"&amp;G14)</f>
        <v>7</v>
      </c>
      <c r="I14" s="2">
        <f>AVERAGEIF(A:A,A14,G:G)</f>
        <v>49.287500000000001</v>
      </c>
      <c r="J14" s="2">
        <f t="shared" si="0"/>
        <v>-13.897500000000001</v>
      </c>
      <c r="K14" s="2">
        <f t="shared" si="1"/>
        <v>76.102499999999992</v>
      </c>
      <c r="L14" s="2">
        <f t="shared" si="2"/>
        <v>96.173129545394744</v>
      </c>
      <c r="M14" s="2">
        <f>SUMIF(A:A,A14,L:L)</f>
        <v>2868.6083417875752</v>
      </c>
      <c r="N14" s="3">
        <f t="shared" si="3"/>
        <v>3.3526057964910046E-2</v>
      </c>
      <c r="O14" s="6">
        <f t="shared" si="4"/>
        <v>29.827544921823115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4</v>
      </c>
      <c r="B15" s="5">
        <v>0.53125</v>
      </c>
      <c r="C15" s="1" t="s">
        <v>20</v>
      </c>
      <c r="D15" s="1">
        <v>1</v>
      </c>
      <c r="E15" s="1">
        <v>8</v>
      </c>
      <c r="F15" s="1" t="s">
        <v>27</v>
      </c>
      <c r="G15" s="1">
        <v>33.549999999999997</v>
      </c>
      <c r="H15" s="1">
        <f>1+COUNTIFS(A:A,A15,G:G,"&gt;"&amp;G15)</f>
        <v>8</v>
      </c>
      <c r="I15" s="2">
        <f>AVERAGEIF(A:A,A15,G:G)</f>
        <v>49.287500000000001</v>
      </c>
      <c r="J15" s="2">
        <f t="shared" si="0"/>
        <v>-15.737500000000004</v>
      </c>
      <c r="K15" s="2">
        <f t="shared" si="1"/>
        <v>74.262499999999989</v>
      </c>
      <c r="L15" s="2">
        <f t="shared" si="2"/>
        <v>86.120717167616547</v>
      </c>
      <c r="M15" s="2">
        <f>SUMIF(A:A,A15,L:L)</f>
        <v>2868.6083417875752</v>
      </c>
      <c r="N15" s="3">
        <f t="shared" si="3"/>
        <v>3.0021776034420359E-2</v>
      </c>
      <c r="O15" s="6">
        <f t="shared" si="4"/>
        <v>33.309155289596688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10</v>
      </c>
      <c r="B16" s="5">
        <v>0.60763888888888895</v>
      </c>
      <c r="C16" s="1" t="s">
        <v>20</v>
      </c>
      <c r="D16" s="1">
        <v>4</v>
      </c>
      <c r="E16" s="1">
        <v>8</v>
      </c>
      <c r="F16" s="1" t="s">
        <v>34</v>
      </c>
      <c r="G16" s="1">
        <v>76.66</v>
      </c>
      <c r="H16" s="1">
        <f>1+COUNTIFS(A:A,A16,G:G,"&gt;"&amp;G16)</f>
        <v>1</v>
      </c>
      <c r="I16" s="2">
        <f>AVERAGEIF(A:A,A16,G:G)</f>
        <v>49.554999999999993</v>
      </c>
      <c r="J16" s="2">
        <f t="shared" ref="J16:J23" si="8">G16-I16</f>
        <v>27.105000000000004</v>
      </c>
      <c r="K16" s="2">
        <f t="shared" ref="K16:K23" si="9">90+J16</f>
        <v>117.105</v>
      </c>
      <c r="L16" s="2">
        <f t="shared" ref="L16:L23" si="10">EXP(0.06*K16)</f>
        <v>1125.8572224571187</v>
      </c>
      <c r="M16" s="2">
        <f>SUMIF(A:A,A16,L:L)</f>
        <v>2687.290920894482</v>
      </c>
      <c r="N16" s="3">
        <f t="shared" ref="N16:N23" si="11">L16/M16</f>
        <v>0.41895621114306819</v>
      </c>
      <c r="O16" s="6">
        <f t="shared" ref="O16:O23" si="12">1/N16</f>
        <v>2.3868842934005645</v>
      </c>
      <c r="P16" s="3">
        <f t="shared" ref="P16:P23" si="13">IF(O16&gt;21,"",N16)</f>
        <v>0.41895621114306819</v>
      </c>
      <c r="Q16" s="3">
        <f>IF(ISNUMBER(P16),SUMIF(A:A,A16,P:P),"")</f>
        <v>0.94077623295482138</v>
      </c>
      <c r="R16" s="3">
        <f t="shared" ref="R16:R23" si="14">IFERROR(P16*(1/Q16),"")</f>
        <v>0.44533035217864347</v>
      </c>
      <c r="S16" s="7">
        <f t="shared" ref="S16:S23" si="15">IFERROR(1/R16,"")</f>
        <v>2.2455240140444137</v>
      </c>
    </row>
    <row r="17" spans="1:19" x14ac:dyDescent="0.3">
      <c r="A17" s="1">
        <v>10</v>
      </c>
      <c r="B17" s="5">
        <v>0.60763888888888895</v>
      </c>
      <c r="C17" s="1" t="s">
        <v>20</v>
      </c>
      <c r="D17" s="1">
        <v>4</v>
      </c>
      <c r="E17" s="1">
        <v>5</v>
      </c>
      <c r="F17" s="1" t="s">
        <v>31</v>
      </c>
      <c r="G17" s="1">
        <v>65.099999999999994</v>
      </c>
      <c r="H17" s="1">
        <f>1+COUNTIFS(A:A,A17,G:G,"&gt;"&amp;G17)</f>
        <v>2</v>
      </c>
      <c r="I17" s="2">
        <f>AVERAGEIF(A:A,A17,G:G)</f>
        <v>49.554999999999993</v>
      </c>
      <c r="J17" s="2">
        <f t="shared" si="8"/>
        <v>15.545000000000002</v>
      </c>
      <c r="K17" s="2">
        <f t="shared" si="9"/>
        <v>105.545</v>
      </c>
      <c r="L17" s="2">
        <f t="shared" si="10"/>
        <v>562.67376391429582</v>
      </c>
      <c r="M17" s="2">
        <f>SUMIF(A:A,A17,L:L)</f>
        <v>2687.290920894482</v>
      </c>
      <c r="N17" s="3">
        <f t="shared" si="11"/>
        <v>0.20938327128608994</v>
      </c>
      <c r="O17" s="6">
        <f t="shared" si="12"/>
        <v>4.7759307315131885</v>
      </c>
      <c r="P17" s="3">
        <f t="shared" si="13"/>
        <v>0.20938327128608994</v>
      </c>
      <c r="Q17" s="3">
        <f>IF(ISNUMBER(P17),SUMIF(A:A,A17,P:P),"")</f>
        <v>0.94077623295482138</v>
      </c>
      <c r="R17" s="3">
        <f t="shared" si="14"/>
        <v>0.2225643717937601</v>
      </c>
      <c r="S17" s="7">
        <f t="shared" si="15"/>
        <v>4.4930821224461424</v>
      </c>
    </row>
    <row r="18" spans="1:19" x14ac:dyDescent="0.3">
      <c r="A18" s="1">
        <v>10</v>
      </c>
      <c r="B18" s="5">
        <v>0.60763888888888895</v>
      </c>
      <c r="C18" s="1" t="s">
        <v>20</v>
      </c>
      <c r="D18" s="1">
        <v>4</v>
      </c>
      <c r="E18" s="1">
        <v>7</v>
      </c>
      <c r="F18" s="1" t="s">
        <v>33</v>
      </c>
      <c r="G18" s="1">
        <v>53.2</v>
      </c>
      <c r="H18" s="1">
        <f>1+COUNTIFS(A:A,A18,G:G,"&gt;"&amp;G18)</f>
        <v>3</v>
      </c>
      <c r="I18" s="2">
        <f>AVERAGEIF(A:A,A18,G:G)</f>
        <v>49.554999999999993</v>
      </c>
      <c r="J18" s="2">
        <f t="shared" si="8"/>
        <v>3.6450000000000102</v>
      </c>
      <c r="K18" s="2">
        <f t="shared" si="9"/>
        <v>93.64500000000001</v>
      </c>
      <c r="L18" s="2">
        <f t="shared" si="10"/>
        <v>275.5309600621174</v>
      </c>
      <c r="M18" s="2">
        <f>SUMIF(A:A,A18,L:L)</f>
        <v>2687.290920894482</v>
      </c>
      <c r="N18" s="3">
        <f t="shared" si="11"/>
        <v>0.10253112453131988</v>
      </c>
      <c r="O18" s="6">
        <f t="shared" si="12"/>
        <v>9.7531359825721307</v>
      </c>
      <c r="P18" s="3">
        <f t="shared" si="13"/>
        <v>0.10253112453131988</v>
      </c>
      <c r="Q18" s="3">
        <f>IF(ISNUMBER(P18),SUMIF(A:A,A18,P:P),"")</f>
        <v>0.94077623295482138</v>
      </c>
      <c r="R18" s="3">
        <f t="shared" si="14"/>
        <v>0.10898566623998003</v>
      </c>
      <c r="S18" s="7">
        <f t="shared" si="15"/>
        <v>9.1755185291803301</v>
      </c>
    </row>
    <row r="19" spans="1:19" x14ac:dyDescent="0.3">
      <c r="A19" s="1">
        <v>10</v>
      </c>
      <c r="B19" s="5">
        <v>0.60763888888888895</v>
      </c>
      <c r="C19" s="1" t="s">
        <v>20</v>
      </c>
      <c r="D19" s="1">
        <v>4</v>
      </c>
      <c r="E19" s="1">
        <v>10</v>
      </c>
      <c r="F19" s="1" t="s">
        <v>35</v>
      </c>
      <c r="G19" s="1">
        <v>50.59</v>
      </c>
      <c r="H19" s="1">
        <f>1+COUNTIFS(A:A,A19,G:G,"&gt;"&amp;G19)</f>
        <v>4</v>
      </c>
      <c r="I19" s="2">
        <f>AVERAGEIF(A:A,A19,G:G)</f>
        <v>49.554999999999993</v>
      </c>
      <c r="J19" s="2">
        <f t="shared" si="8"/>
        <v>1.0350000000000108</v>
      </c>
      <c r="K19" s="2">
        <f t="shared" si="9"/>
        <v>91.035000000000011</v>
      </c>
      <c r="L19" s="2">
        <f t="shared" si="10"/>
        <v>235.59164770928984</v>
      </c>
      <c r="M19" s="2">
        <f>SUMIF(A:A,A19,L:L)</f>
        <v>2687.290920894482</v>
      </c>
      <c r="N19" s="3">
        <f t="shared" si="11"/>
        <v>8.7668828811013746E-2</v>
      </c>
      <c r="O19" s="6">
        <f t="shared" si="12"/>
        <v>11.406562783628416</v>
      </c>
      <c r="P19" s="3">
        <f t="shared" si="13"/>
        <v>8.7668828811013746E-2</v>
      </c>
      <c r="Q19" s="3">
        <f>IF(ISNUMBER(P19),SUMIF(A:A,A19,P:P),"")</f>
        <v>0.94077623295482138</v>
      </c>
      <c r="R19" s="3">
        <f t="shared" si="14"/>
        <v>9.3187758937808784E-2</v>
      </c>
      <c r="S19" s="7">
        <f t="shared" si="15"/>
        <v>10.731023166544604</v>
      </c>
    </row>
    <row r="20" spans="1:19" x14ac:dyDescent="0.3">
      <c r="A20" s="1">
        <v>10</v>
      </c>
      <c r="B20" s="5">
        <v>0.60763888888888895</v>
      </c>
      <c r="C20" s="1" t="s">
        <v>20</v>
      </c>
      <c r="D20" s="1">
        <v>4</v>
      </c>
      <c r="E20" s="1">
        <v>2</v>
      </c>
      <c r="F20" s="1" t="s">
        <v>29</v>
      </c>
      <c r="G20" s="1">
        <v>47.16</v>
      </c>
      <c r="H20" s="1">
        <f>1+COUNTIFS(A:A,A20,G:G,"&gt;"&amp;G20)</f>
        <v>5</v>
      </c>
      <c r="I20" s="2">
        <f>AVERAGEIF(A:A,A20,G:G)</f>
        <v>49.554999999999993</v>
      </c>
      <c r="J20" s="2">
        <f t="shared" si="8"/>
        <v>-2.394999999999996</v>
      </c>
      <c r="K20" s="2">
        <f t="shared" si="9"/>
        <v>87.605000000000004</v>
      </c>
      <c r="L20" s="2">
        <f t="shared" si="10"/>
        <v>191.770625691795</v>
      </c>
      <c r="M20" s="2">
        <f>SUMIF(A:A,A20,L:L)</f>
        <v>2687.290920894482</v>
      </c>
      <c r="N20" s="3">
        <f t="shared" si="11"/>
        <v>7.1362063630968142E-2</v>
      </c>
      <c r="O20" s="6">
        <f t="shared" si="12"/>
        <v>14.013047677142032</v>
      </c>
      <c r="P20" s="3">
        <f t="shared" si="13"/>
        <v>7.1362063630968142E-2</v>
      </c>
      <c r="Q20" s="3">
        <f>IF(ISNUMBER(P20),SUMIF(A:A,A20,P:P),"")</f>
        <v>0.94077623295482138</v>
      </c>
      <c r="R20" s="3">
        <f t="shared" si="14"/>
        <v>7.5854449901260571E-2</v>
      </c>
      <c r="S20" s="7">
        <f t="shared" si="15"/>
        <v>13.18314220591799</v>
      </c>
    </row>
    <row r="21" spans="1:19" x14ac:dyDescent="0.3">
      <c r="A21" s="1">
        <v>10</v>
      </c>
      <c r="B21" s="5">
        <v>0.60763888888888895</v>
      </c>
      <c r="C21" s="1" t="s">
        <v>20</v>
      </c>
      <c r="D21" s="1">
        <v>4</v>
      </c>
      <c r="E21" s="1">
        <v>1</v>
      </c>
      <c r="F21" s="1" t="s">
        <v>28</v>
      </c>
      <c r="G21" s="1">
        <v>41.52</v>
      </c>
      <c r="H21" s="1">
        <f>1+COUNTIFS(A:A,A21,G:G,"&gt;"&amp;G21)</f>
        <v>6</v>
      </c>
      <c r="I21" s="2">
        <f>AVERAGEIF(A:A,A21,G:G)</f>
        <v>49.554999999999993</v>
      </c>
      <c r="J21" s="2">
        <f t="shared" si="8"/>
        <v>-8.0349999999999895</v>
      </c>
      <c r="K21" s="2">
        <f t="shared" si="9"/>
        <v>81.965000000000003</v>
      </c>
      <c r="L21" s="2">
        <f t="shared" si="10"/>
        <v>136.71520957818697</v>
      </c>
      <c r="M21" s="2">
        <f>SUMIF(A:A,A21,L:L)</f>
        <v>2687.290920894482</v>
      </c>
      <c r="N21" s="3">
        <f t="shared" si="11"/>
        <v>5.0874733552361509E-2</v>
      </c>
      <c r="O21" s="6">
        <f t="shared" si="12"/>
        <v>19.656122601030937</v>
      </c>
      <c r="P21" s="3">
        <f t="shared" si="13"/>
        <v>5.0874733552361509E-2</v>
      </c>
      <c r="Q21" s="3">
        <f>IF(ISNUMBER(P21),SUMIF(A:A,A21,P:P),"")</f>
        <v>0.94077623295482138</v>
      </c>
      <c r="R21" s="3">
        <f t="shared" si="14"/>
        <v>5.4077400948546975E-2</v>
      </c>
      <c r="S21" s="7">
        <f t="shared" si="15"/>
        <v>18.49201297509601</v>
      </c>
    </row>
    <row r="22" spans="1:19" x14ac:dyDescent="0.3">
      <c r="A22" s="1">
        <v>10</v>
      </c>
      <c r="B22" s="5">
        <v>0.60763888888888895</v>
      </c>
      <c r="C22" s="1" t="s">
        <v>20</v>
      </c>
      <c r="D22" s="1">
        <v>4</v>
      </c>
      <c r="E22" s="1">
        <v>4</v>
      </c>
      <c r="F22" s="1" t="s">
        <v>30</v>
      </c>
      <c r="G22" s="1">
        <v>38.020000000000003</v>
      </c>
      <c r="H22" s="1">
        <f>1+COUNTIFS(A:A,A22,G:G,"&gt;"&amp;G22)</f>
        <v>7</v>
      </c>
      <c r="I22" s="2">
        <f>AVERAGEIF(A:A,A22,G:G)</f>
        <v>49.554999999999993</v>
      </c>
      <c r="J22" s="2">
        <f t="shared" si="8"/>
        <v>-11.534999999999989</v>
      </c>
      <c r="K22" s="2">
        <f t="shared" si="9"/>
        <v>78.465000000000003</v>
      </c>
      <c r="L22" s="2">
        <f t="shared" si="10"/>
        <v>110.81919506859079</v>
      </c>
      <c r="M22" s="2">
        <f>SUMIF(A:A,A22,L:L)</f>
        <v>2687.290920894482</v>
      </c>
      <c r="N22" s="3">
        <f t="shared" si="11"/>
        <v>4.1238257535475137E-2</v>
      </c>
      <c r="O22" s="6">
        <f t="shared" si="12"/>
        <v>24.249327196711739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>
        <v>10</v>
      </c>
      <c r="B23" s="5">
        <v>0.60763888888888895</v>
      </c>
      <c r="C23" s="1" t="s">
        <v>20</v>
      </c>
      <c r="D23" s="1">
        <v>4</v>
      </c>
      <c r="E23" s="1">
        <v>6</v>
      </c>
      <c r="F23" s="1" t="s">
        <v>32</v>
      </c>
      <c r="G23" s="1">
        <v>24.19</v>
      </c>
      <c r="H23" s="1">
        <f>1+COUNTIFS(A:A,A23,G:G,"&gt;"&amp;G23)</f>
        <v>8</v>
      </c>
      <c r="I23" s="2">
        <f>AVERAGEIF(A:A,A23,G:G)</f>
        <v>49.554999999999993</v>
      </c>
      <c r="J23" s="2">
        <f t="shared" si="8"/>
        <v>-25.364999999999991</v>
      </c>
      <c r="K23" s="2">
        <f t="shared" si="9"/>
        <v>64.635000000000005</v>
      </c>
      <c r="L23" s="2">
        <f t="shared" si="10"/>
        <v>48.332296413087178</v>
      </c>
      <c r="M23" s="2">
        <f>SUMIF(A:A,A23,L:L)</f>
        <v>2687.290920894482</v>
      </c>
      <c r="N23" s="3">
        <f t="shared" si="11"/>
        <v>1.7985509509703349E-2</v>
      </c>
      <c r="O23" s="6">
        <f t="shared" si="12"/>
        <v>55.60031532387174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>
        <v>14</v>
      </c>
      <c r="B24" s="5">
        <v>0.63194444444444442</v>
      </c>
      <c r="C24" s="1" t="s">
        <v>20</v>
      </c>
      <c r="D24" s="1">
        <v>5</v>
      </c>
      <c r="E24" s="1">
        <v>3</v>
      </c>
      <c r="F24" s="1" t="s">
        <v>37</v>
      </c>
      <c r="G24" s="1">
        <v>71.430000000000007</v>
      </c>
      <c r="H24" s="1">
        <f>1+COUNTIFS(A:A,A24,G:G,"&gt;"&amp;G24)</f>
        <v>1</v>
      </c>
      <c r="I24" s="2">
        <f>AVERAGEIF(A:A,A24,G:G)</f>
        <v>50.50777777777779</v>
      </c>
      <c r="J24" s="2">
        <f t="shared" ref="J24:J32" si="16">G24-I24</f>
        <v>20.922222222222217</v>
      </c>
      <c r="K24" s="2">
        <f t="shared" ref="K24:K32" si="17">90+J24</f>
        <v>110.92222222222222</v>
      </c>
      <c r="L24" s="2">
        <f t="shared" ref="L24:L32" si="18">EXP(0.06*K24)</f>
        <v>776.91685221353191</v>
      </c>
      <c r="M24" s="2">
        <f>SUMIF(A:A,A24,L:L)</f>
        <v>2739.2691260623697</v>
      </c>
      <c r="N24" s="3">
        <f t="shared" ref="N24:N32" si="19">L24/M24</f>
        <v>0.28362195040336557</v>
      </c>
      <c r="O24" s="6">
        <f t="shared" ref="O24:O32" si="20">1/N24</f>
        <v>3.5258201933165099</v>
      </c>
      <c r="P24" s="3">
        <f t="shared" ref="P24:P32" si="21">IF(O24&gt;21,"",N24)</f>
        <v>0.28362195040336557</v>
      </c>
      <c r="Q24" s="3">
        <f>IF(ISNUMBER(P24),SUMIF(A:A,A24,P:P),"")</f>
        <v>0.89543636458780917</v>
      </c>
      <c r="R24" s="3">
        <f t="shared" ref="R24:R32" si="22">IFERROR(P24*(1/Q24),"")</f>
        <v>0.31674160400434881</v>
      </c>
      <c r="S24" s="7">
        <f t="shared" ref="S24:S32" si="23">IFERROR(1/R24,"")</f>
        <v>3.1571476160936225</v>
      </c>
    </row>
    <row r="25" spans="1:19" x14ac:dyDescent="0.3">
      <c r="A25" s="1">
        <v>14</v>
      </c>
      <c r="B25" s="5">
        <v>0.63194444444444442</v>
      </c>
      <c r="C25" s="1" t="s">
        <v>20</v>
      </c>
      <c r="D25" s="1">
        <v>5</v>
      </c>
      <c r="E25" s="1">
        <v>4</v>
      </c>
      <c r="F25" s="1" t="s">
        <v>38</v>
      </c>
      <c r="G25" s="1">
        <v>65.73</v>
      </c>
      <c r="H25" s="1">
        <f>1+COUNTIFS(A:A,A25,G:G,"&gt;"&amp;G25)</f>
        <v>2</v>
      </c>
      <c r="I25" s="2">
        <f>AVERAGEIF(A:A,A25,G:G)</f>
        <v>50.50777777777779</v>
      </c>
      <c r="J25" s="2">
        <f t="shared" si="16"/>
        <v>15.222222222222214</v>
      </c>
      <c r="K25" s="2">
        <f t="shared" si="17"/>
        <v>105.22222222222221</v>
      </c>
      <c r="L25" s="2">
        <f t="shared" si="18"/>
        <v>551.88149117818728</v>
      </c>
      <c r="M25" s="2">
        <f>SUMIF(A:A,A25,L:L)</f>
        <v>2739.2691260623697</v>
      </c>
      <c r="N25" s="3">
        <f t="shared" si="19"/>
        <v>0.20147034328514593</v>
      </c>
      <c r="O25" s="6">
        <f t="shared" si="20"/>
        <v>4.9635096843244835</v>
      </c>
      <c r="P25" s="3">
        <f t="shared" si="21"/>
        <v>0.20147034328514593</v>
      </c>
      <c r="Q25" s="3">
        <f>IF(ISNUMBER(P25),SUMIF(A:A,A25,P:P),"")</f>
        <v>0.89543636458780917</v>
      </c>
      <c r="R25" s="3">
        <f t="shared" si="22"/>
        <v>0.2249968297611942</v>
      </c>
      <c r="S25" s="7">
        <f t="shared" si="23"/>
        <v>4.4445070673279004</v>
      </c>
    </row>
    <row r="26" spans="1:19" x14ac:dyDescent="0.3">
      <c r="A26" s="1">
        <v>14</v>
      </c>
      <c r="B26" s="5">
        <v>0.63194444444444442</v>
      </c>
      <c r="C26" s="1" t="s">
        <v>20</v>
      </c>
      <c r="D26" s="1">
        <v>5</v>
      </c>
      <c r="E26" s="1">
        <v>5</v>
      </c>
      <c r="F26" s="1" t="s">
        <v>39</v>
      </c>
      <c r="G26" s="1">
        <v>61.52</v>
      </c>
      <c r="H26" s="1">
        <f>1+COUNTIFS(A:A,A26,G:G,"&gt;"&amp;G26)</f>
        <v>3</v>
      </c>
      <c r="I26" s="2">
        <f>AVERAGEIF(A:A,A26,G:G)</f>
        <v>50.50777777777779</v>
      </c>
      <c r="J26" s="2">
        <f t="shared" si="16"/>
        <v>11.012222222222213</v>
      </c>
      <c r="K26" s="2">
        <f t="shared" si="17"/>
        <v>101.01222222222222</v>
      </c>
      <c r="L26" s="2">
        <f t="shared" si="18"/>
        <v>428.68969405987389</v>
      </c>
      <c r="M26" s="2">
        <f>SUMIF(A:A,A26,L:L)</f>
        <v>2739.2691260623697</v>
      </c>
      <c r="N26" s="3">
        <f t="shared" si="19"/>
        <v>0.15649783731768793</v>
      </c>
      <c r="O26" s="6">
        <f t="shared" si="20"/>
        <v>6.3898646597270039</v>
      </c>
      <c r="P26" s="3">
        <f t="shared" si="21"/>
        <v>0.15649783731768793</v>
      </c>
      <c r="Q26" s="3">
        <f>IF(ISNUMBER(P26),SUMIF(A:A,A26,P:P),"")</f>
        <v>0.89543636458780917</v>
      </c>
      <c r="R26" s="3">
        <f t="shared" si="22"/>
        <v>0.17477270692454805</v>
      </c>
      <c r="S26" s="7">
        <f t="shared" si="23"/>
        <v>5.7217171811140668</v>
      </c>
    </row>
    <row r="27" spans="1:19" x14ac:dyDescent="0.3">
      <c r="A27" s="1">
        <v>14</v>
      </c>
      <c r="B27" s="5">
        <v>0.63194444444444442</v>
      </c>
      <c r="C27" s="1" t="s">
        <v>20</v>
      </c>
      <c r="D27" s="1">
        <v>5</v>
      </c>
      <c r="E27" s="1">
        <v>9</v>
      </c>
      <c r="F27" s="1" t="s">
        <v>42</v>
      </c>
      <c r="G27" s="1">
        <v>59.14</v>
      </c>
      <c r="H27" s="1">
        <f>1+COUNTIFS(A:A,A27,G:G,"&gt;"&amp;G27)</f>
        <v>4</v>
      </c>
      <c r="I27" s="2">
        <f>AVERAGEIF(A:A,A27,G:G)</f>
        <v>50.50777777777779</v>
      </c>
      <c r="J27" s="2">
        <f t="shared" si="16"/>
        <v>8.6322222222222109</v>
      </c>
      <c r="K27" s="2">
        <f t="shared" si="17"/>
        <v>98.632222222222211</v>
      </c>
      <c r="L27" s="2">
        <f t="shared" si="18"/>
        <v>371.64285775914777</v>
      </c>
      <c r="M27" s="2">
        <f>SUMIF(A:A,A27,L:L)</f>
        <v>2739.2691260623697</v>
      </c>
      <c r="N27" s="3">
        <f t="shared" si="19"/>
        <v>0.13567226900898746</v>
      </c>
      <c r="O27" s="6">
        <f t="shared" si="20"/>
        <v>7.3707029985159025</v>
      </c>
      <c r="P27" s="3">
        <f t="shared" si="21"/>
        <v>0.13567226900898746</v>
      </c>
      <c r="Q27" s="3">
        <f>IF(ISNUMBER(P27),SUMIF(A:A,A27,P:P),"")</f>
        <v>0.89543636458780917</v>
      </c>
      <c r="R27" s="3">
        <f t="shared" si="22"/>
        <v>0.15151525487960349</v>
      </c>
      <c r="S27" s="7">
        <f t="shared" si="23"/>
        <v>6.5999954974475434</v>
      </c>
    </row>
    <row r="28" spans="1:19" x14ac:dyDescent="0.3">
      <c r="A28" s="1">
        <v>14</v>
      </c>
      <c r="B28" s="5">
        <v>0.63194444444444442</v>
      </c>
      <c r="C28" s="1" t="s">
        <v>20</v>
      </c>
      <c r="D28" s="1">
        <v>5</v>
      </c>
      <c r="E28" s="1">
        <v>10</v>
      </c>
      <c r="F28" s="1" t="s">
        <v>43</v>
      </c>
      <c r="G28" s="1">
        <v>45.48</v>
      </c>
      <c r="H28" s="1">
        <f>1+COUNTIFS(A:A,A28,G:G,"&gt;"&amp;G28)</f>
        <v>5</v>
      </c>
      <c r="I28" s="2">
        <f>AVERAGEIF(A:A,A28,G:G)</f>
        <v>50.50777777777779</v>
      </c>
      <c r="J28" s="2">
        <f t="shared" si="16"/>
        <v>-5.0277777777777928</v>
      </c>
      <c r="K28" s="2">
        <f t="shared" si="17"/>
        <v>84.9722222222222</v>
      </c>
      <c r="L28" s="2">
        <f t="shared" si="18"/>
        <v>163.74876513609885</v>
      </c>
      <c r="M28" s="2">
        <f>SUMIF(A:A,A28,L:L)</f>
        <v>2739.2691260623697</v>
      </c>
      <c r="N28" s="3">
        <f t="shared" si="19"/>
        <v>5.9778268435961811E-2</v>
      </c>
      <c r="O28" s="6">
        <f t="shared" si="20"/>
        <v>16.728487227281633</v>
      </c>
      <c r="P28" s="3">
        <f t="shared" si="21"/>
        <v>5.9778268435961811E-2</v>
      </c>
      <c r="Q28" s="3">
        <f>IF(ISNUMBER(P28),SUMIF(A:A,A28,P:P),"")</f>
        <v>0.89543636458780917</v>
      </c>
      <c r="R28" s="3">
        <f t="shared" si="22"/>
        <v>6.6758812574558749E-2</v>
      </c>
      <c r="S28" s="7">
        <f t="shared" si="23"/>
        <v>14.979295787850667</v>
      </c>
    </row>
    <row r="29" spans="1:19" x14ac:dyDescent="0.3">
      <c r="A29" s="1">
        <v>14</v>
      </c>
      <c r="B29" s="5">
        <v>0.63194444444444442</v>
      </c>
      <c r="C29" s="1" t="s">
        <v>20</v>
      </c>
      <c r="D29" s="1">
        <v>5</v>
      </c>
      <c r="E29" s="1">
        <v>7</v>
      </c>
      <c r="F29" s="1" t="s">
        <v>41</v>
      </c>
      <c r="G29" s="1">
        <v>45.09</v>
      </c>
      <c r="H29" s="1">
        <f>1+COUNTIFS(A:A,A29,G:G,"&gt;"&amp;G29)</f>
        <v>6</v>
      </c>
      <c r="I29" s="2">
        <f>AVERAGEIF(A:A,A29,G:G)</f>
        <v>50.50777777777779</v>
      </c>
      <c r="J29" s="2">
        <f t="shared" si="16"/>
        <v>-5.4177777777777862</v>
      </c>
      <c r="K29" s="2">
        <f t="shared" si="17"/>
        <v>84.582222222222214</v>
      </c>
      <c r="L29" s="2">
        <f t="shared" si="18"/>
        <v>159.96152752207371</v>
      </c>
      <c r="M29" s="2">
        <f>SUMIF(A:A,A29,L:L)</f>
        <v>2739.2691260623697</v>
      </c>
      <c r="N29" s="3">
        <f t="shared" si="19"/>
        <v>5.8395696136660499E-2</v>
      </c>
      <c r="O29" s="6">
        <f t="shared" si="20"/>
        <v>17.124549687013758</v>
      </c>
      <c r="P29" s="3">
        <f t="shared" si="21"/>
        <v>5.8395696136660499E-2</v>
      </c>
      <c r="Q29" s="3">
        <f>IF(ISNUMBER(P29),SUMIF(A:A,A29,P:P),"")</f>
        <v>0.89543636458780917</v>
      </c>
      <c r="R29" s="3">
        <f t="shared" si="22"/>
        <v>6.5214791855746704E-2</v>
      </c>
      <c r="S29" s="7">
        <f t="shared" si="23"/>
        <v>15.333944516942905</v>
      </c>
    </row>
    <row r="30" spans="1:19" x14ac:dyDescent="0.3">
      <c r="A30" s="1">
        <v>14</v>
      </c>
      <c r="B30" s="5">
        <v>0.63194444444444442</v>
      </c>
      <c r="C30" s="1" t="s">
        <v>20</v>
      </c>
      <c r="D30" s="1">
        <v>5</v>
      </c>
      <c r="E30" s="1">
        <v>6</v>
      </c>
      <c r="F30" s="1" t="s">
        <v>40</v>
      </c>
      <c r="G30" s="1">
        <v>40.520000000000003</v>
      </c>
      <c r="H30" s="1">
        <f>1+COUNTIFS(A:A,A30,G:G,"&gt;"&amp;G30)</f>
        <v>7</v>
      </c>
      <c r="I30" s="2">
        <f>AVERAGEIF(A:A,A30,G:G)</f>
        <v>50.50777777777779</v>
      </c>
      <c r="J30" s="2">
        <f t="shared" si="16"/>
        <v>-9.9877777777777865</v>
      </c>
      <c r="K30" s="2">
        <f t="shared" si="17"/>
        <v>80.012222222222221</v>
      </c>
      <c r="L30" s="2">
        <f t="shared" si="18"/>
        <v>121.59955783903784</v>
      </c>
      <c r="M30" s="2">
        <f>SUMIF(A:A,A30,L:L)</f>
        <v>2739.2691260623697</v>
      </c>
      <c r="N30" s="3">
        <f t="shared" si="19"/>
        <v>4.4391241693668176E-2</v>
      </c>
      <c r="O30" s="6">
        <f t="shared" si="20"/>
        <v>22.526966172758279</v>
      </c>
      <c r="P30" s="3" t="str">
        <f t="shared" si="21"/>
        <v/>
      </c>
      <c r="Q30" s="3" t="str">
        <f>IF(ISNUMBER(P30),SUMIF(A:A,A30,P:P),"")</f>
        <v/>
      </c>
      <c r="R30" s="3" t="str">
        <f t="shared" si="22"/>
        <v/>
      </c>
      <c r="S30" s="7" t="str">
        <f t="shared" si="23"/>
        <v/>
      </c>
    </row>
    <row r="31" spans="1:19" x14ac:dyDescent="0.3">
      <c r="A31" s="1">
        <v>14</v>
      </c>
      <c r="B31" s="5">
        <v>0.63194444444444442</v>
      </c>
      <c r="C31" s="1" t="s">
        <v>20</v>
      </c>
      <c r="D31" s="1">
        <v>5</v>
      </c>
      <c r="E31" s="1">
        <v>1</v>
      </c>
      <c r="F31" s="1" t="s">
        <v>36</v>
      </c>
      <c r="G31" s="1">
        <v>39.25</v>
      </c>
      <c r="H31" s="1">
        <f>1+COUNTIFS(A:A,A31,G:G,"&gt;"&amp;G31)</f>
        <v>8</v>
      </c>
      <c r="I31" s="2">
        <f>AVERAGEIF(A:A,A31,G:G)</f>
        <v>50.50777777777779</v>
      </c>
      <c r="J31" s="2">
        <f t="shared" si="16"/>
        <v>-11.25777777777779</v>
      </c>
      <c r="K31" s="2">
        <f t="shared" si="17"/>
        <v>78.74222222222221</v>
      </c>
      <c r="L31" s="2">
        <f t="shared" si="18"/>
        <v>112.67790308135066</v>
      </c>
      <c r="M31" s="2">
        <f>SUMIF(A:A,A31,L:L)</f>
        <v>2739.2691260623697</v>
      </c>
      <c r="N31" s="3">
        <f t="shared" si="19"/>
        <v>4.1134294549335614E-2</v>
      </c>
      <c r="O31" s="6">
        <f t="shared" si="20"/>
        <v>24.310615046542754</v>
      </c>
      <c r="P31" s="3" t="str">
        <f t="shared" si="21"/>
        <v/>
      </c>
      <c r="Q31" s="3" t="str">
        <f>IF(ISNUMBER(P31),SUMIF(A:A,A31,P:P),"")</f>
        <v/>
      </c>
      <c r="R31" s="3" t="str">
        <f t="shared" si="22"/>
        <v/>
      </c>
      <c r="S31" s="7" t="str">
        <f t="shared" si="23"/>
        <v/>
      </c>
    </row>
    <row r="32" spans="1:19" x14ac:dyDescent="0.3">
      <c r="A32" s="1">
        <v>14</v>
      </c>
      <c r="B32" s="5">
        <v>0.63194444444444442</v>
      </c>
      <c r="C32" s="1" t="s">
        <v>20</v>
      </c>
      <c r="D32" s="1">
        <v>5</v>
      </c>
      <c r="E32" s="1">
        <v>11</v>
      </c>
      <c r="F32" s="1" t="s">
        <v>44</v>
      </c>
      <c r="G32" s="1">
        <v>26.41</v>
      </c>
      <c r="H32" s="1">
        <f>1+COUNTIFS(A:A,A32,G:G,"&gt;"&amp;G32)</f>
        <v>9</v>
      </c>
      <c r="I32" s="2">
        <f>AVERAGEIF(A:A,A32,G:G)</f>
        <v>50.50777777777779</v>
      </c>
      <c r="J32" s="2">
        <f t="shared" si="16"/>
        <v>-24.09777777777779</v>
      </c>
      <c r="K32" s="2">
        <f t="shared" si="17"/>
        <v>65.902222222222207</v>
      </c>
      <c r="L32" s="2">
        <f t="shared" si="18"/>
        <v>52.150477273067594</v>
      </c>
      <c r="M32" s="2">
        <f>SUMIF(A:A,A32,L:L)</f>
        <v>2739.2691260623697</v>
      </c>
      <c r="N32" s="3">
        <f t="shared" si="19"/>
        <v>1.9038099169186997E-2</v>
      </c>
      <c r="O32" s="6">
        <f t="shared" si="20"/>
        <v>52.526252285653158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19</v>
      </c>
      <c r="B33" s="5">
        <v>0.65972222222222221</v>
      </c>
      <c r="C33" s="1" t="s">
        <v>20</v>
      </c>
      <c r="D33" s="1">
        <v>6</v>
      </c>
      <c r="E33" s="1">
        <v>1</v>
      </c>
      <c r="F33" s="1" t="s">
        <v>45</v>
      </c>
      <c r="G33" s="1">
        <v>68.489999999999995</v>
      </c>
      <c r="H33" s="1">
        <f>1+COUNTIFS(A:A,A33,G:G,"&gt;"&amp;G33)</f>
        <v>1</v>
      </c>
      <c r="I33" s="2">
        <f>AVERAGEIF(A:A,A33,G:G)</f>
        <v>49.14</v>
      </c>
      <c r="J33" s="2">
        <f t="shared" ref="J33:J41" si="24">G33-I33</f>
        <v>19.349999999999994</v>
      </c>
      <c r="K33" s="2">
        <f t="shared" ref="K33:K41" si="25">90+J33</f>
        <v>109.35</v>
      </c>
      <c r="L33" s="2">
        <f t="shared" ref="L33:L41" si="26">EXP(0.06*K33)</f>
        <v>706.97831954354945</v>
      </c>
      <c r="M33" s="2">
        <f>SUMIF(A:A,A33,L:L)</f>
        <v>2711.8611683955151</v>
      </c>
      <c r="N33" s="3">
        <f t="shared" ref="N33:N41" si="27">L33/M33</f>
        <v>0.26069856664596014</v>
      </c>
      <c r="O33" s="6">
        <f t="shared" ref="O33:O41" si="28">1/N33</f>
        <v>3.8358477105017728</v>
      </c>
      <c r="P33" s="3">
        <f t="shared" ref="P33:P41" si="29">IF(O33&gt;21,"",N33)</f>
        <v>0.26069856664596014</v>
      </c>
      <c r="Q33" s="3">
        <f>IF(ISNUMBER(P33),SUMIF(A:A,A33,P:P),"")</f>
        <v>0.95403777672164281</v>
      </c>
      <c r="R33" s="3">
        <f t="shared" ref="R33:R41" si="30">IFERROR(P33*(1/Q33),"")</f>
        <v>0.27325811724332116</v>
      </c>
      <c r="S33" s="7">
        <f t="shared" ref="S33:S41" si="31">IFERROR(1/R33,"")</f>
        <v>3.6595436215699153</v>
      </c>
    </row>
    <row r="34" spans="1:19" x14ac:dyDescent="0.3">
      <c r="A34" s="1">
        <v>19</v>
      </c>
      <c r="B34" s="5">
        <v>0.65972222222222221</v>
      </c>
      <c r="C34" s="1" t="s">
        <v>20</v>
      </c>
      <c r="D34" s="1">
        <v>6</v>
      </c>
      <c r="E34" s="1">
        <v>2</v>
      </c>
      <c r="F34" s="1" t="s">
        <v>46</v>
      </c>
      <c r="G34" s="1">
        <v>66.31</v>
      </c>
      <c r="H34" s="1">
        <f>1+COUNTIFS(A:A,A34,G:G,"&gt;"&amp;G34)</f>
        <v>2</v>
      </c>
      <c r="I34" s="2">
        <f>AVERAGEIF(A:A,A34,G:G)</f>
        <v>49.14</v>
      </c>
      <c r="J34" s="2">
        <f t="shared" si="24"/>
        <v>17.170000000000002</v>
      </c>
      <c r="K34" s="2">
        <f t="shared" si="25"/>
        <v>107.17</v>
      </c>
      <c r="L34" s="2">
        <f t="shared" si="26"/>
        <v>620.29799520662152</v>
      </c>
      <c r="M34" s="2">
        <f>SUMIF(A:A,A34,L:L)</f>
        <v>2711.8611683955151</v>
      </c>
      <c r="N34" s="3">
        <f t="shared" si="27"/>
        <v>0.22873515887748178</v>
      </c>
      <c r="O34" s="6">
        <f t="shared" si="28"/>
        <v>4.3718683428796075</v>
      </c>
      <c r="P34" s="3">
        <f t="shared" si="29"/>
        <v>0.22873515887748178</v>
      </c>
      <c r="Q34" s="3">
        <f>IF(ISNUMBER(P34),SUMIF(A:A,A34,P:P),"")</f>
        <v>0.95403777672164281</v>
      </c>
      <c r="R34" s="3">
        <f t="shared" si="30"/>
        <v>0.23975482361241893</v>
      </c>
      <c r="S34" s="7">
        <f t="shared" si="31"/>
        <v>4.1709275539605937</v>
      </c>
    </row>
    <row r="35" spans="1:19" x14ac:dyDescent="0.3">
      <c r="A35" s="1">
        <v>19</v>
      </c>
      <c r="B35" s="5">
        <v>0.65972222222222221</v>
      </c>
      <c r="C35" s="1" t="s">
        <v>20</v>
      </c>
      <c r="D35" s="1">
        <v>6</v>
      </c>
      <c r="E35" s="1">
        <v>5</v>
      </c>
      <c r="F35" s="1" t="s">
        <v>48</v>
      </c>
      <c r="G35" s="1">
        <v>56.79</v>
      </c>
      <c r="H35" s="1">
        <f>1+COUNTIFS(A:A,A35,G:G,"&gt;"&amp;G35)</f>
        <v>3</v>
      </c>
      <c r="I35" s="2">
        <f>AVERAGEIF(A:A,A35,G:G)</f>
        <v>49.14</v>
      </c>
      <c r="J35" s="2">
        <f t="shared" si="24"/>
        <v>7.6499999999999986</v>
      </c>
      <c r="K35" s="2">
        <f t="shared" si="25"/>
        <v>97.65</v>
      </c>
      <c r="L35" s="2">
        <f t="shared" si="26"/>
        <v>350.37359517952615</v>
      </c>
      <c r="M35" s="2">
        <f>SUMIF(A:A,A35,L:L)</f>
        <v>2711.8611683955151</v>
      </c>
      <c r="N35" s="3">
        <f t="shared" si="27"/>
        <v>0.1292004175076655</v>
      </c>
      <c r="O35" s="6">
        <f t="shared" si="28"/>
        <v>7.7399130690941433</v>
      </c>
      <c r="P35" s="3">
        <f t="shared" si="29"/>
        <v>0.1292004175076655</v>
      </c>
      <c r="Q35" s="3">
        <f>IF(ISNUMBER(P35),SUMIF(A:A,A35,P:P),"")</f>
        <v>0.95403777672164281</v>
      </c>
      <c r="R35" s="3">
        <f t="shared" si="30"/>
        <v>0.13542484444550668</v>
      </c>
      <c r="S35" s="7">
        <f t="shared" si="31"/>
        <v>7.3841694564573634</v>
      </c>
    </row>
    <row r="36" spans="1:19" x14ac:dyDescent="0.3">
      <c r="A36" s="1">
        <v>19</v>
      </c>
      <c r="B36" s="5">
        <v>0.65972222222222221</v>
      </c>
      <c r="C36" s="1" t="s">
        <v>20</v>
      </c>
      <c r="D36" s="1">
        <v>6</v>
      </c>
      <c r="E36" s="1">
        <v>4</v>
      </c>
      <c r="F36" s="1" t="s">
        <v>47</v>
      </c>
      <c r="G36" s="1">
        <v>53.33</v>
      </c>
      <c r="H36" s="1">
        <f>1+COUNTIFS(A:A,A36,G:G,"&gt;"&amp;G36)</f>
        <v>4</v>
      </c>
      <c r="I36" s="2">
        <f>AVERAGEIF(A:A,A36,G:G)</f>
        <v>49.14</v>
      </c>
      <c r="J36" s="2">
        <f t="shared" si="24"/>
        <v>4.1899999999999977</v>
      </c>
      <c r="K36" s="2">
        <f t="shared" si="25"/>
        <v>94.19</v>
      </c>
      <c r="L36" s="2">
        <f t="shared" si="26"/>
        <v>284.68975261177224</v>
      </c>
      <c r="M36" s="2">
        <f>SUMIF(A:A,A36,L:L)</f>
        <v>2711.8611683955151</v>
      </c>
      <c r="N36" s="3">
        <f t="shared" si="27"/>
        <v>0.10497947163726314</v>
      </c>
      <c r="O36" s="6">
        <f t="shared" si="28"/>
        <v>9.5256718709283685</v>
      </c>
      <c r="P36" s="3">
        <f t="shared" si="29"/>
        <v>0.10497947163726314</v>
      </c>
      <c r="Q36" s="3">
        <f>IF(ISNUMBER(P36),SUMIF(A:A,A36,P:P),"")</f>
        <v>0.95403777672164281</v>
      </c>
      <c r="R36" s="3">
        <f t="shared" si="30"/>
        <v>0.11003701760951624</v>
      </c>
      <c r="S36" s="7">
        <f t="shared" si="31"/>
        <v>9.0878508135203937</v>
      </c>
    </row>
    <row r="37" spans="1:19" x14ac:dyDescent="0.3">
      <c r="A37" s="1">
        <v>19</v>
      </c>
      <c r="B37" s="5">
        <v>0.65972222222222221</v>
      </c>
      <c r="C37" s="1" t="s">
        <v>20</v>
      </c>
      <c r="D37" s="1">
        <v>6</v>
      </c>
      <c r="E37" s="1">
        <v>9</v>
      </c>
      <c r="F37" s="1" t="s">
        <v>49</v>
      </c>
      <c r="G37" s="1">
        <v>49.22</v>
      </c>
      <c r="H37" s="1">
        <f>1+COUNTIFS(A:A,A37,G:G,"&gt;"&amp;G37)</f>
        <v>5</v>
      </c>
      <c r="I37" s="2">
        <f>AVERAGEIF(A:A,A37,G:G)</f>
        <v>49.14</v>
      </c>
      <c r="J37" s="2">
        <f t="shared" si="24"/>
        <v>7.9999999999998295E-2</v>
      </c>
      <c r="K37" s="2">
        <f t="shared" si="25"/>
        <v>90.08</v>
      </c>
      <c r="L37" s="2">
        <f t="shared" si="26"/>
        <v>222.47172168974674</v>
      </c>
      <c r="M37" s="2">
        <f>SUMIF(A:A,A37,L:L)</f>
        <v>2711.8611683955151</v>
      </c>
      <c r="N37" s="3">
        <f t="shared" si="27"/>
        <v>8.2036545337375491E-2</v>
      </c>
      <c r="O37" s="6">
        <f t="shared" si="28"/>
        <v>12.189689313311495</v>
      </c>
      <c r="P37" s="3">
        <f t="shared" si="29"/>
        <v>8.2036545337375491E-2</v>
      </c>
      <c r="Q37" s="3">
        <f>IF(ISNUMBER(P37),SUMIF(A:A,A37,P:P),"")</f>
        <v>0.95403777672164281</v>
      </c>
      <c r="R37" s="3">
        <f t="shared" si="30"/>
        <v>8.5988780883789973E-2</v>
      </c>
      <c r="S37" s="7">
        <f t="shared" si="31"/>
        <v>11.629424091399269</v>
      </c>
    </row>
    <row r="38" spans="1:19" x14ac:dyDescent="0.3">
      <c r="A38" s="1">
        <v>19</v>
      </c>
      <c r="B38" s="5">
        <v>0.65972222222222221</v>
      </c>
      <c r="C38" s="1" t="s">
        <v>20</v>
      </c>
      <c r="D38" s="1">
        <v>6</v>
      </c>
      <c r="E38" s="1">
        <v>12</v>
      </c>
      <c r="F38" s="1" t="s">
        <v>51</v>
      </c>
      <c r="G38" s="1">
        <v>48.12</v>
      </c>
      <c r="H38" s="1">
        <f>1+COUNTIFS(A:A,A38,G:G,"&gt;"&amp;G38)</f>
        <v>6</v>
      </c>
      <c r="I38" s="2">
        <f>AVERAGEIF(A:A,A38,G:G)</f>
        <v>49.14</v>
      </c>
      <c r="J38" s="2">
        <f t="shared" si="24"/>
        <v>-1.0200000000000031</v>
      </c>
      <c r="K38" s="2">
        <f t="shared" si="25"/>
        <v>88.97999999999999</v>
      </c>
      <c r="L38" s="2">
        <f t="shared" si="26"/>
        <v>208.26264510586697</v>
      </c>
      <c r="M38" s="2">
        <f>SUMIF(A:A,A38,L:L)</f>
        <v>2711.8611683955151</v>
      </c>
      <c r="N38" s="3">
        <f t="shared" si="27"/>
        <v>7.6796942090175846E-2</v>
      </c>
      <c r="O38" s="6">
        <f t="shared" si="28"/>
        <v>13.021351798432137</v>
      </c>
      <c r="P38" s="3">
        <f t="shared" si="29"/>
        <v>7.6796942090175846E-2</v>
      </c>
      <c r="Q38" s="3">
        <f>IF(ISNUMBER(P38),SUMIF(A:A,A38,P:P),"")</f>
        <v>0.95403777672164281</v>
      </c>
      <c r="R38" s="3">
        <f t="shared" si="30"/>
        <v>8.0496751768124902E-2</v>
      </c>
      <c r="S38" s="7">
        <f t="shared" si="31"/>
        <v>12.422861519686561</v>
      </c>
    </row>
    <row r="39" spans="1:19" x14ac:dyDescent="0.3">
      <c r="A39" s="1">
        <v>19</v>
      </c>
      <c r="B39" s="5">
        <v>0.65972222222222221</v>
      </c>
      <c r="C39" s="1" t="s">
        <v>20</v>
      </c>
      <c r="D39" s="1">
        <v>6</v>
      </c>
      <c r="E39" s="1">
        <v>11</v>
      </c>
      <c r="F39" s="1" t="s">
        <v>50</v>
      </c>
      <c r="G39" s="1">
        <v>46.95</v>
      </c>
      <c r="H39" s="1">
        <f>1+COUNTIFS(A:A,A39,G:G,"&gt;"&amp;G39)</f>
        <v>7</v>
      </c>
      <c r="I39" s="2">
        <f>AVERAGEIF(A:A,A39,G:G)</f>
        <v>49.14</v>
      </c>
      <c r="J39" s="2">
        <f t="shared" si="24"/>
        <v>-2.1899999999999977</v>
      </c>
      <c r="K39" s="2">
        <f t="shared" si="25"/>
        <v>87.81</v>
      </c>
      <c r="L39" s="2">
        <f t="shared" si="26"/>
        <v>194.14397053673071</v>
      </c>
      <c r="M39" s="2">
        <f>SUMIF(A:A,A39,L:L)</f>
        <v>2711.8611683955151</v>
      </c>
      <c r="N39" s="3">
        <f t="shared" si="27"/>
        <v>7.1590674625720926E-2</v>
      </c>
      <c r="O39" s="6">
        <f t="shared" si="28"/>
        <v>13.96829971540347</v>
      </c>
      <c r="P39" s="3">
        <f t="shared" si="29"/>
        <v>7.1590674625720926E-2</v>
      </c>
      <c r="Q39" s="3">
        <f>IF(ISNUMBER(P39),SUMIF(A:A,A39,P:P),"")</f>
        <v>0.95403777672164281</v>
      </c>
      <c r="R39" s="3">
        <f t="shared" si="30"/>
        <v>7.5039664437322129E-2</v>
      </c>
      <c r="S39" s="7">
        <f t="shared" si="31"/>
        <v>13.326285605065081</v>
      </c>
    </row>
    <row r="40" spans="1:19" x14ac:dyDescent="0.3">
      <c r="A40" s="1">
        <v>19</v>
      </c>
      <c r="B40" s="5">
        <v>0.65972222222222221</v>
      </c>
      <c r="C40" s="1" t="s">
        <v>20</v>
      </c>
      <c r="D40" s="1">
        <v>6</v>
      </c>
      <c r="E40" s="1">
        <v>14</v>
      </c>
      <c r="F40" s="1" t="s">
        <v>52</v>
      </c>
      <c r="G40" s="1">
        <v>33.67</v>
      </c>
      <c r="H40" s="1">
        <f>1+COUNTIFS(A:A,A40,G:G,"&gt;"&amp;G40)</f>
        <v>8</v>
      </c>
      <c r="I40" s="2">
        <f>AVERAGEIF(A:A,A40,G:G)</f>
        <v>49.14</v>
      </c>
      <c r="J40" s="2">
        <f t="shared" si="24"/>
        <v>-15.469999999999999</v>
      </c>
      <c r="K40" s="2">
        <f t="shared" si="25"/>
        <v>74.53</v>
      </c>
      <c r="L40" s="2">
        <f t="shared" si="26"/>
        <v>87.514106717705445</v>
      </c>
      <c r="M40" s="2">
        <f>SUMIF(A:A,A40,L:L)</f>
        <v>2711.8611683955151</v>
      </c>
      <c r="N40" s="3">
        <f t="shared" si="27"/>
        <v>3.2270865388541833E-2</v>
      </c>
      <c r="O40" s="6">
        <f t="shared" si="28"/>
        <v>30.987703241297716</v>
      </c>
      <c r="P40" s="3" t="str">
        <f t="shared" si="29"/>
        <v/>
      </c>
      <c r="Q40" s="3" t="str">
        <f>IF(ISNUMBER(P40),SUMIF(A:A,A40,P:P),"")</f>
        <v/>
      </c>
      <c r="R40" s="3" t="str">
        <f t="shared" si="30"/>
        <v/>
      </c>
      <c r="S40" s="7" t="str">
        <f t="shared" si="31"/>
        <v/>
      </c>
    </row>
    <row r="41" spans="1:19" x14ac:dyDescent="0.3">
      <c r="A41" s="1">
        <v>19</v>
      </c>
      <c r="B41" s="5">
        <v>0.65972222222222221</v>
      </c>
      <c r="C41" s="1" t="s">
        <v>20</v>
      </c>
      <c r="D41" s="1">
        <v>6</v>
      </c>
      <c r="E41" s="1">
        <v>16</v>
      </c>
      <c r="F41" s="1" t="s">
        <v>53</v>
      </c>
      <c r="G41" s="1">
        <v>19.38</v>
      </c>
      <c r="H41" s="1">
        <f>1+COUNTIFS(A:A,A41,G:G,"&gt;"&amp;G41)</f>
        <v>9</v>
      </c>
      <c r="I41" s="2">
        <f>AVERAGEIF(A:A,A41,G:G)</f>
        <v>49.14</v>
      </c>
      <c r="J41" s="2">
        <f t="shared" si="24"/>
        <v>-29.76</v>
      </c>
      <c r="K41" s="2">
        <f t="shared" si="25"/>
        <v>60.239999999999995</v>
      </c>
      <c r="L41" s="2">
        <f t="shared" si="26"/>
        <v>37.12906180399613</v>
      </c>
      <c r="M41" s="2">
        <f>SUMIF(A:A,A41,L:L)</f>
        <v>2711.8611683955151</v>
      </c>
      <c r="N41" s="3">
        <f t="shared" si="27"/>
        <v>1.3691357889815469E-2</v>
      </c>
      <c r="O41" s="6">
        <f t="shared" si="28"/>
        <v>73.0387743894903</v>
      </c>
      <c r="P41" s="3" t="str">
        <f t="shared" si="29"/>
        <v/>
      </c>
      <c r="Q41" s="3" t="str">
        <f>IF(ISNUMBER(P41),SUMIF(A:A,A41,P:P),"")</f>
        <v/>
      </c>
      <c r="R41" s="3" t="str">
        <f t="shared" si="30"/>
        <v/>
      </c>
      <c r="S41" s="7" t="str">
        <f t="shared" si="31"/>
        <v/>
      </c>
    </row>
    <row r="42" spans="1:19" x14ac:dyDescent="0.3">
      <c r="A42" s="1">
        <v>24</v>
      </c>
      <c r="B42" s="5">
        <v>0.68402777777777779</v>
      </c>
      <c r="C42" s="1" t="s">
        <v>20</v>
      </c>
      <c r="D42" s="1">
        <v>7</v>
      </c>
      <c r="E42" s="1">
        <v>5</v>
      </c>
      <c r="F42" s="1" t="s">
        <v>55</v>
      </c>
      <c r="G42" s="1">
        <v>66.180000000000007</v>
      </c>
      <c r="H42" s="1">
        <f>1+COUNTIFS(A:A,A42,G:G,"&gt;"&amp;G42)</f>
        <v>1</v>
      </c>
      <c r="I42" s="2">
        <f>AVERAGEIF(A:A,A42,G:G)</f>
        <v>49.7</v>
      </c>
      <c r="J42" s="2">
        <f t="shared" ref="J42:J50" si="32">G42-I42</f>
        <v>16.480000000000004</v>
      </c>
      <c r="K42" s="2">
        <f t="shared" ref="K42:K50" si="33">90+J42</f>
        <v>106.48</v>
      </c>
      <c r="L42" s="2">
        <f t="shared" ref="L42:L50" si="34">EXP(0.06*K42)</f>
        <v>595.14198063757306</v>
      </c>
      <c r="M42" s="2">
        <f>SUMIF(A:A,A42,L:L)</f>
        <v>2344.3217779559418</v>
      </c>
      <c r="N42" s="3">
        <f t="shared" ref="N42:N50" si="35">L42/M42</f>
        <v>0.25386531244720534</v>
      </c>
      <c r="O42" s="6">
        <f t="shared" ref="O42:O50" si="36">1/N42</f>
        <v>3.9390966428623968</v>
      </c>
      <c r="P42" s="3">
        <f t="shared" ref="P42:P50" si="37">IF(O42&gt;21,"",N42)</f>
        <v>0.25386531244720534</v>
      </c>
      <c r="Q42" s="3">
        <f>IF(ISNUMBER(P42),SUMIF(A:A,A42,P:P),"")</f>
        <v>0.97133135948406701</v>
      </c>
      <c r="R42" s="3">
        <f t="shared" ref="R42:R50" si="38">IFERROR(P42*(1/Q42),"")</f>
        <v>0.26135809368087182</v>
      </c>
      <c r="S42" s="7">
        <f t="shared" ref="S42:S50" si="39">IFERROR(1/R42,"")</f>
        <v>3.826168097250656</v>
      </c>
    </row>
    <row r="43" spans="1:19" x14ac:dyDescent="0.3">
      <c r="A43" s="1">
        <v>24</v>
      </c>
      <c r="B43" s="5">
        <v>0.68402777777777779</v>
      </c>
      <c r="C43" s="1" t="s">
        <v>20</v>
      </c>
      <c r="D43" s="1">
        <v>7</v>
      </c>
      <c r="E43" s="1">
        <v>11</v>
      </c>
      <c r="F43" s="1" t="s">
        <v>59</v>
      </c>
      <c r="G43" s="1">
        <v>58.58</v>
      </c>
      <c r="H43" s="1">
        <f>1+COUNTIFS(A:A,A43,G:G,"&gt;"&amp;G43)</f>
        <v>2</v>
      </c>
      <c r="I43" s="2">
        <f>AVERAGEIF(A:A,A43,G:G)</f>
        <v>49.7</v>
      </c>
      <c r="J43" s="2">
        <f t="shared" si="32"/>
        <v>8.8799999999999955</v>
      </c>
      <c r="K43" s="2">
        <f t="shared" si="33"/>
        <v>98.88</v>
      </c>
      <c r="L43" s="2">
        <f t="shared" si="34"/>
        <v>377.20922236633038</v>
      </c>
      <c r="M43" s="2">
        <f>SUMIF(A:A,A43,L:L)</f>
        <v>2344.3217779559418</v>
      </c>
      <c r="N43" s="3">
        <f t="shared" si="35"/>
        <v>0.16090334778838516</v>
      </c>
      <c r="O43" s="6">
        <f t="shared" si="36"/>
        <v>6.2149110863446255</v>
      </c>
      <c r="P43" s="3">
        <f t="shared" si="37"/>
        <v>0.16090334778838516</v>
      </c>
      <c r="Q43" s="3">
        <f>IF(ISNUMBER(P43),SUMIF(A:A,A43,P:P),"")</f>
        <v>0.97133135948406701</v>
      </c>
      <c r="R43" s="3">
        <f t="shared" si="38"/>
        <v>0.16565237621263532</v>
      </c>
      <c r="S43" s="7">
        <f t="shared" si="39"/>
        <v>6.0367380345717248</v>
      </c>
    </row>
    <row r="44" spans="1:19" x14ac:dyDescent="0.3">
      <c r="A44" s="1">
        <v>24</v>
      </c>
      <c r="B44" s="5">
        <v>0.68402777777777779</v>
      </c>
      <c r="C44" s="1" t="s">
        <v>20</v>
      </c>
      <c r="D44" s="1">
        <v>7</v>
      </c>
      <c r="E44" s="1">
        <v>7</v>
      </c>
      <c r="F44" s="1" t="s">
        <v>56</v>
      </c>
      <c r="G44" s="1">
        <v>56.89</v>
      </c>
      <c r="H44" s="1">
        <f>1+COUNTIFS(A:A,A44,G:G,"&gt;"&amp;G44)</f>
        <v>3</v>
      </c>
      <c r="I44" s="2">
        <f>AVERAGEIF(A:A,A44,G:G)</f>
        <v>49.7</v>
      </c>
      <c r="J44" s="2">
        <f t="shared" si="32"/>
        <v>7.1899999999999977</v>
      </c>
      <c r="K44" s="2">
        <f t="shared" si="33"/>
        <v>97.19</v>
      </c>
      <c r="L44" s="2">
        <f t="shared" si="34"/>
        <v>340.83551492966637</v>
      </c>
      <c r="M44" s="2">
        <f>SUMIF(A:A,A44,L:L)</f>
        <v>2344.3217779559418</v>
      </c>
      <c r="N44" s="3">
        <f t="shared" si="35"/>
        <v>0.14538768446149369</v>
      </c>
      <c r="O44" s="6">
        <f t="shared" si="36"/>
        <v>6.8781616799520089</v>
      </c>
      <c r="P44" s="3">
        <f t="shared" si="37"/>
        <v>0.14538768446149369</v>
      </c>
      <c r="Q44" s="3">
        <f>IF(ISNUMBER(P44),SUMIF(A:A,A44,P:P),"")</f>
        <v>0.97133135948406701</v>
      </c>
      <c r="R44" s="3">
        <f t="shared" si="38"/>
        <v>0.14967877135019908</v>
      </c>
      <c r="S44" s="7">
        <f t="shared" si="39"/>
        <v>6.6809741353389986</v>
      </c>
    </row>
    <row r="45" spans="1:19" x14ac:dyDescent="0.3">
      <c r="A45" s="1">
        <v>24</v>
      </c>
      <c r="B45" s="5">
        <v>0.68402777777777779</v>
      </c>
      <c r="C45" s="1" t="s">
        <v>20</v>
      </c>
      <c r="D45" s="1">
        <v>7</v>
      </c>
      <c r="E45" s="1">
        <v>10</v>
      </c>
      <c r="F45" s="1" t="s">
        <v>58</v>
      </c>
      <c r="G45" s="1">
        <v>52.32</v>
      </c>
      <c r="H45" s="1">
        <f>1+COUNTIFS(A:A,A45,G:G,"&gt;"&amp;G45)</f>
        <v>4</v>
      </c>
      <c r="I45" s="2">
        <f>AVERAGEIF(A:A,A45,G:G)</f>
        <v>49.7</v>
      </c>
      <c r="J45" s="2">
        <f t="shared" si="32"/>
        <v>2.6199999999999974</v>
      </c>
      <c r="K45" s="2">
        <f t="shared" si="33"/>
        <v>92.62</v>
      </c>
      <c r="L45" s="2">
        <f t="shared" si="34"/>
        <v>259.09634993682482</v>
      </c>
      <c r="M45" s="2">
        <f>SUMIF(A:A,A45,L:L)</f>
        <v>2344.3217779559418</v>
      </c>
      <c r="N45" s="3">
        <f t="shared" si="35"/>
        <v>0.11052081347072405</v>
      </c>
      <c r="O45" s="6">
        <f t="shared" si="36"/>
        <v>9.0480694866120466</v>
      </c>
      <c r="P45" s="3">
        <f t="shared" si="37"/>
        <v>0.11052081347072405</v>
      </c>
      <c r="Q45" s="3">
        <f>IF(ISNUMBER(P45),SUMIF(A:A,A45,P:P),"")</f>
        <v>0.97133135948406701</v>
      </c>
      <c r="R45" s="3">
        <f t="shared" si="38"/>
        <v>0.11378281200498701</v>
      </c>
      <c r="S45" s="7">
        <f t="shared" si="39"/>
        <v>8.7886736351371848</v>
      </c>
    </row>
    <row r="46" spans="1:19" x14ac:dyDescent="0.3">
      <c r="A46" s="1">
        <v>24</v>
      </c>
      <c r="B46" s="5">
        <v>0.68402777777777779</v>
      </c>
      <c r="C46" s="1" t="s">
        <v>20</v>
      </c>
      <c r="D46" s="1">
        <v>7</v>
      </c>
      <c r="E46" s="1">
        <v>3</v>
      </c>
      <c r="F46" s="1" t="s">
        <v>54</v>
      </c>
      <c r="G46" s="1">
        <v>46.73</v>
      </c>
      <c r="H46" s="1">
        <f>1+COUNTIFS(A:A,A46,G:G,"&gt;"&amp;G46)</f>
        <v>5</v>
      </c>
      <c r="I46" s="2">
        <f>AVERAGEIF(A:A,A46,G:G)</f>
        <v>49.7</v>
      </c>
      <c r="J46" s="2">
        <f t="shared" si="32"/>
        <v>-2.970000000000006</v>
      </c>
      <c r="K46" s="2">
        <f t="shared" si="33"/>
        <v>87.03</v>
      </c>
      <c r="L46" s="2">
        <f t="shared" si="34"/>
        <v>185.26736537522581</v>
      </c>
      <c r="M46" s="2">
        <f>SUMIF(A:A,A46,L:L)</f>
        <v>2344.3217779559418</v>
      </c>
      <c r="N46" s="3">
        <f t="shared" si="35"/>
        <v>7.9028129635328431E-2</v>
      </c>
      <c r="O46" s="6">
        <f t="shared" si="36"/>
        <v>12.653722220359418</v>
      </c>
      <c r="P46" s="3">
        <f t="shared" si="37"/>
        <v>7.9028129635328431E-2</v>
      </c>
      <c r="Q46" s="3">
        <f>IF(ISNUMBER(P46),SUMIF(A:A,A46,P:P),"")</f>
        <v>0.97133135948406701</v>
      </c>
      <c r="R46" s="3">
        <f t="shared" si="38"/>
        <v>8.1360628238446933E-2</v>
      </c>
      <c r="S46" s="7">
        <f t="shared" si="39"/>
        <v>12.29095720683546</v>
      </c>
    </row>
    <row r="47" spans="1:19" x14ac:dyDescent="0.3">
      <c r="A47" s="1">
        <v>24</v>
      </c>
      <c r="B47" s="5">
        <v>0.68402777777777779</v>
      </c>
      <c r="C47" s="1" t="s">
        <v>20</v>
      </c>
      <c r="D47" s="1">
        <v>7</v>
      </c>
      <c r="E47" s="1">
        <v>8</v>
      </c>
      <c r="F47" s="1" t="s">
        <v>57</v>
      </c>
      <c r="G47" s="1">
        <v>46.61</v>
      </c>
      <c r="H47" s="1">
        <f>1+COUNTIFS(A:A,A47,G:G,"&gt;"&amp;G47)</f>
        <v>6</v>
      </c>
      <c r="I47" s="2">
        <f>AVERAGEIF(A:A,A47,G:G)</f>
        <v>49.7</v>
      </c>
      <c r="J47" s="2">
        <f t="shared" si="32"/>
        <v>-3.0900000000000034</v>
      </c>
      <c r="K47" s="2">
        <f t="shared" si="33"/>
        <v>86.91</v>
      </c>
      <c r="L47" s="2">
        <f t="shared" si="34"/>
        <v>183.93823097023778</v>
      </c>
      <c r="M47" s="2">
        <f>SUMIF(A:A,A47,L:L)</f>
        <v>2344.3217779559418</v>
      </c>
      <c r="N47" s="3">
        <f t="shared" si="35"/>
        <v>7.8461170603728717E-2</v>
      </c>
      <c r="O47" s="6">
        <f t="shared" si="36"/>
        <v>12.745157793407646</v>
      </c>
      <c r="P47" s="3">
        <f t="shared" si="37"/>
        <v>7.8461170603728717E-2</v>
      </c>
      <c r="Q47" s="3">
        <f>IF(ISNUMBER(P47),SUMIF(A:A,A47,P:P),"")</f>
        <v>0.97133135948406701</v>
      </c>
      <c r="R47" s="3">
        <f t="shared" si="38"/>
        <v>8.0776935530429292E-2</v>
      </c>
      <c r="S47" s="7">
        <f t="shared" si="39"/>
        <v>12.379771446309601</v>
      </c>
    </row>
    <row r="48" spans="1:19" x14ac:dyDescent="0.3">
      <c r="A48" s="1">
        <v>24</v>
      </c>
      <c r="B48" s="5">
        <v>0.68402777777777779</v>
      </c>
      <c r="C48" s="1" t="s">
        <v>20</v>
      </c>
      <c r="D48" s="1">
        <v>7</v>
      </c>
      <c r="E48" s="1">
        <v>16</v>
      </c>
      <c r="F48" s="1" t="s">
        <v>61</v>
      </c>
      <c r="G48" s="1">
        <v>45.24</v>
      </c>
      <c r="H48" s="1">
        <f>1+COUNTIFS(A:A,A48,G:G,"&gt;"&amp;G48)</f>
        <v>7</v>
      </c>
      <c r="I48" s="2">
        <f>AVERAGEIF(A:A,A48,G:G)</f>
        <v>49.7</v>
      </c>
      <c r="J48" s="2">
        <f t="shared" si="32"/>
        <v>-4.4600000000000009</v>
      </c>
      <c r="K48" s="2">
        <f t="shared" si="33"/>
        <v>85.539999999999992</v>
      </c>
      <c r="L48" s="2">
        <f t="shared" si="34"/>
        <v>169.42324628714402</v>
      </c>
      <c r="M48" s="2">
        <f>SUMIF(A:A,A48,L:L)</f>
        <v>2344.3217779559418</v>
      </c>
      <c r="N48" s="3">
        <f t="shared" si="35"/>
        <v>7.226962095402592E-2</v>
      </c>
      <c r="O48" s="6">
        <f t="shared" si="36"/>
        <v>13.837072711868057</v>
      </c>
      <c r="P48" s="3">
        <f t="shared" si="37"/>
        <v>7.226962095402592E-2</v>
      </c>
      <c r="Q48" s="3">
        <f>IF(ISNUMBER(P48),SUMIF(A:A,A48,P:P),"")</f>
        <v>0.97133135948406701</v>
      </c>
      <c r="R48" s="3">
        <f t="shared" si="38"/>
        <v>7.4402643596735832E-2</v>
      </c>
      <c r="S48" s="7">
        <f t="shared" si="39"/>
        <v>13.440382648498684</v>
      </c>
    </row>
    <row r="49" spans="1:19" x14ac:dyDescent="0.3">
      <c r="A49" s="1">
        <v>24</v>
      </c>
      <c r="B49" s="5">
        <v>0.68402777777777779</v>
      </c>
      <c r="C49" s="1" t="s">
        <v>20</v>
      </c>
      <c r="D49" s="1">
        <v>7</v>
      </c>
      <c r="E49" s="1">
        <v>12</v>
      </c>
      <c r="F49" s="1" t="s">
        <v>60</v>
      </c>
      <c r="G49" s="1">
        <v>44.92</v>
      </c>
      <c r="H49" s="1">
        <f>1+COUNTIFS(A:A,A49,G:G,"&gt;"&amp;G49)</f>
        <v>8</v>
      </c>
      <c r="I49" s="2">
        <f>AVERAGEIF(A:A,A49,G:G)</f>
        <v>49.7</v>
      </c>
      <c r="J49" s="2">
        <f t="shared" si="32"/>
        <v>-4.7800000000000011</v>
      </c>
      <c r="K49" s="2">
        <f t="shared" si="33"/>
        <v>85.22</v>
      </c>
      <c r="L49" s="2">
        <f t="shared" si="34"/>
        <v>166.20134914704789</v>
      </c>
      <c r="M49" s="2">
        <f>SUMIF(A:A,A49,L:L)</f>
        <v>2344.3217779559418</v>
      </c>
      <c r="N49" s="3">
        <f t="shared" si="35"/>
        <v>7.0895280123175738E-2</v>
      </c>
      <c r="O49" s="6">
        <f t="shared" si="36"/>
        <v>14.105311358704951</v>
      </c>
      <c r="P49" s="3">
        <f t="shared" si="37"/>
        <v>7.0895280123175738E-2</v>
      </c>
      <c r="Q49" s="3">
        <f>IF(ISNUMBER(P49),SUMIF(A:A,A49,P:P),"")</f>
        <v>0.97133135948406701</v>
      </c>
      <c r="R49" s="3">
        <f t="shared" si="38"/>
        <v>7.2987739385694833E-2</v>
      </c>
      <c r="S49" s="7">
        <f t="shared" si="39"/>
        <v>13.700931257996929</v>
      </c>
    </row>
    <row r="50" spans="1:19" x14ac:dyDescent="0.3">
      <c r="A50" s="1">
        <v>24</v>
      </c>
      <c r="B50" s="5">
        <v>0.68402777777777779</v>
      </c>
      <c r="C50" s="1" t="s">
        <v>20</v>
      </c>
      <c r="D50" s="1">
        <v>7</v>
      </c>
      <c r="E50" s="1">
        <v>17</v>
      </c>
      <c r="F50" s="1" t="s">
        <v>62</v>
      </c>
      <c r="G50" s="1">
        <v>29.83</v>
      </c>
      <c r="H50" s="1">
        <f>1+COUNTIFS(A:A,A50,G:G,"&gt;"&amp;G50)</f>
        <v>9</v>
      </c>
      <c r="I50" s="2">
        <f>AVERAGEIF(A:A,A50,G:G)</f>
        <v>49.7</v>
      </c>
      <c r="J50" s="2">
        <f t="shared" si="32"/>
        <v>-19.870000000000005</v>
      </c>
      <c r="K50" s="2">
        <f t="shared" si="33"/>
        <v>70.13</v>
      </c>
      <c r="L50" s="2">
        <f t="shared" si="34"/>
        <v>67.208518305890962</v>
      </c>
      <c r="M50" s="2">
        <f>SUMIF(A:A,A50,L:L)</f>
        <v>2344.3217779559418</v>
      </c>
      <c r="N50" s="3">
        <f t="shared" si="35"/>
        <v>2.8668640515932643E-2</v>
      </c>
      <c r="O50" s="6">
        <f t="shared" si="36"/>
        <v>34.881319169782344</v>
      </c>
      <c r="P50" s="3" t="str">
        <f t="shared" si="37"/>
        <v/>
      </c>
      <c r="Q50" s="3" t="str">
        <f>IF(ISNUMBER(P50),SUMIF(A:A,A50,P:P),"")</f>
        <v/>
      </c>
      <c r="R50" s="3" t="str">
        <f t="shared" si="38"/>
        <v/>
      </c>
      <c r="S50" s="7" t="str">
        <f t="shared" si="39"/>
        <v/>
      </c>
    </row>
    <row r="51" spans="1:19" x14ac:dyDescent="0.3">
      <c r="A51" s="1">
        <v>29</v>
      </c>
      <c r="B51" s="5">
        <v>0.71180555555555547</v>
      </c>
      <c r="C51" s="1" t="s">
        <v>20</v>
      </c>
      <c r="D51" s="1">
        <v>8</v>
      </c>
      <c r="E51" s="1">
        <v>8</v>
      </c>
      <c r="F51" s="1" t="s">
        <v>69</v>
      </c>
      <c r="G51" s="1">
        <v>61.12</v>
      </c>
      <c r="H51" s="1">
        <f>1+COUNTIFS(A:A,A51,G:G,"&gt;"&amp;G51)</f>
        <v>1</v>
      </c>
      <c r="I51" s="2">
        <f>AVERAGEIF(A:A,A51,G:G)</f>
        <v>50.234999999999999</v>
      </c>
      <c r="J51" s="2">
        <f t="shared" ref="J51:J60" si="40">G51-I51</f>
        <v>10.884999999999998</v>
      </c>
      <c r="K51" s="2">
        <f t="shared" ref="K51:K60" si="41">90+J51</f>
        <v>100.88499999999999</v>
      </c>
      <c r="L51" s="2">
        <f t="shared" ref="L51:L60" si="42">EXP(0.06*K51)</f>
        <v>425.42982040843674</v>
      </c>
      <c r="M51" s="2">
        <f>SUMIF(A:A,A51,L:L)</f>
        <v>2407.8144032213586</v>
      </c>
      <c r="N51" s="3">
        <f t="shared" ref="N51:N60" si="43">L51/M51</f>
        <v>0.17668713163243152</v>
      </c>
      <c r="O51" s="6">
        <f t="shared" ref="O51:O60" si="44">1/N51</f>
        <v>5.6597217395567627</v>
      </c>
      <c r="P51" s="3">
        <f t="shared" ref="P51:P60" si="45">IF(O51&gt;21,"",N51)</f>
        <v>0.17668713163243152</v>
      </c>
      <c r="Q51" s="3">
        <f>IF(ISNUMBER(P51),SUMIF(A:A,A51,P:P),"")</f>
        <v>0.9648445185508443</v>
      </c>
      <c r="R51" s="3">
        <f t="shared" ref="R51:R60" si="46">IFERROR(P51*(1/Q51),"")</f>
        <v>0.18312497841393979</v>
      </c>
      <c r="S51" s="7">
        <f t="shared" ref="S51:S60" si="47">IFERROR(1/R51,"")</f>
        <v>5.4607514969343924</v>
      </c>
    </row>
    <row r="52" spans="1:19" x14ac:dyDescent="0.3">
      <c r="A52" s="1">
        <v>29</v>
      </c>
      <c r="B52" s="5">
        <v>0.71180555555555547</v>
      </c>
      <c r="C52" s="1" t="s">
        <v>20</v>
      </c>
      <c r="D52" s="1">
        <v>8</v>
      </c>
      <c r="E52" s="1">
        <v>4</v>
      </c>
      <c r="F52" s="1" t="s">
        <v>66</v>
      </c>
      <c r="G52" s="1">
        <v>57.61</v>
      </c>
      <c r="H52" s="1">
        <f>1+COUNTIFS(A:A,A52,G:G,"&gt;"&amp;G52)</f>
        <v>2</v>
      </c>
      <c r="I52" s="2">
        <f>AVERAGEIF(A:A,A52,G:G)</f>
        <v>50.234999999999999</v>
      </c>
      <c r="J52" s="2">
        <f t="shared" si="40"/>
        <v>7.375</v>
      </c>
      <c r="K52" s="2">
        <f t="shared" si="41"/>
        <v>97.375</v>
      </c>
      <c r="L52" s="2">
        <f t="shared" si="42"/>
        <v>344.63986422288684</v>
      </c>
      <c r="M52" s="2">
        <f>SUMIF(A:A,A52,L:L)</f>
        <v>2407.8144032213586</v>
      </c>
      <c r="N52" s="3">
        <f t="shared" si="43"/>
        <v>0.14313389925809947</v>
      </c>
      <c r="O52" s="6">
        <f t="shared" si="44"/>
        <v>6.9864651573335337</v>
      </c>
      <c r="P52" s="3">
        <f t="shared" si="45"/>
        <v>0.14313389925809947</v>
      </c>
      <c r="Q52" s="3">
        <f>IF(ISNUMBER(P52),SUMIF(A:A,A52,P:P),"")</f>
        <v>0.9648445185508443</v>
      </c>
      <c r="R52" s="3">
        <f t="shared" si="46"/>
        <v>0.14834918632597976</v>
      </c>
      <c r="S52" s="7">
        <f t="shared" si="47"/>
        <v>6.7408526110997231</v>
      </c>
    </row>
    <row r="53" spans="1:19" x14ac:dyDescent="0.3">
      <c r="A53" s="1">
        <v>29</v>
      </c>
      <c r="B53" s="5">
        <v>0.71180555555555547</v>
      </c>
      <c r="C53" s="1" t="s">
        <v>20</v>
      </c>
      <c r="D53" s="1">
        <v>8</v>
      </c>
      <c r="E53" s="1">
        <v>3</v>
      </c>
      <c r="F53" s="1" t="s">
        <v>65</v>
      </c>
      <c r="G53" s="1">
        <v>55.67</v>
      </c>
      <c r="H53" s="1">
        <f>1+COUNTIFS(A:A,A53,G:G,"&gt;"&amp;G53)</f>
        <v>3</v>
      </c>
      <c r="I53" s="2">
        <f>AVERAGEIF(A:A,A53,G:G)</f>
        <v>50.234999999999999</v>
      </c>
      <c r="J53" s="2">
        <f t="shared" si="40"/>
        <v>5.4350000000000023</v>
      </c>
      <c r="K53" s="2">
        <f t="shared" si="41"/>
        <v>95.435000000000002</v>
      </c>
      <c r="L53" s="2">
        <f t="shared" si="42"/>
        <v>306.77052729525309</v>
      </c>
      <c r="M53" s="2">
        <f>SUMIF(A:A,A53,L:L)</f>
        <v>2407.8144032213586</v>
      </c>
      <c r="N53" s="3">
        <f t="shared" si="43"/>
        <v>0.12740621822214868</v>
      </c>
      <c r="O53" s="6">
        <f t="shared" si="44"/>
        <v>7.8489104688467792</v>
      </c>
      <c r="P53" s="3">
        <f t="shared" si="45"/>
        <v>0.12740621822214868</v>
      </c>
      <c r="Q53" s="3">
        <f>IF(ISNUMBER(P53),SUMIF(A:A,A53,P:P),"")</f>
        <v>0.9648445185508443</v>
      </c>
      <c r="R53" s="3">
        <f t="shared" si="46"/>
        <v>0.13204844487639048</v>
      </c>
      <c r="S53" s="7">
        <f t="shared" si="47"/>
        <v>7.5729782424631527</v>
      </c>
    </row>
    <row r="54" spans="1:19" x14ac:dyDescent="0.3">
      <c r="A54" s="1">
        <v>29</v>
      </c>
      <c r="B54" s="5">
        <v>0.71180555555555547</v>
      </c>
      <c r="C54" s="1" t="s">
        <v>20</v>
      </c>
      <c r="D54" s="1">
        <v>8</v>
      </c>
      <c r="E54" s="1">
        <v>12</v>
      </c>
      <c r="F54" s="1" t="s">
        <v>72</v>
      </c>
      <c r="G54" s="1">
        <v>51.48</v>
      </c>
      <c r="H54" s="1">
        <f>1+COUNTIFS(A:A,A54,G:G,"&gt;"&amp;G54)</f>
        <v>4</v>
      </c>
      <c r="I54" s="2">
        <f>AVERAGEIF(A:A,A54,G:G)</f>
        <v>50.234999999999999</v>
      </c>
      <c r="J54" s="2">
        <f t="shared" si="40"/>
        <v>1.2449999999999974</v>
      </c>
      <c r="K54" s="2">
        <f t="shared" si="41"/>
        <v>91.245000000000005</v>
      </c>
      <c r="L54" s="2">
        <f t="shared" si="42"/>
        <v>238.57888252877757</v>
      </c>
      <c r="M54" s="2">
        <f>SUMIF(A:A,A54,L:L)</f>
        <v>2407.8144032213586</v>
      </c>
      <c r="N54" s="3">
        <f t="shared" si="43"/>
        <v>9.9085246026267004E-2</v>
      </c>
      <c r="O54" s="6">
        <f t="shared" si="44"/>
        <v>10.092319897302419</v>
      </c>
      <c r="P54" s="3">
        <f t="shared" si="45"/>
        <v>9.9085246026267004E-2</v>
      </c>
      <c r="Q54" s="3">
        <f>IF(ISNUMBER(P54),SUMIF(A:A,A54,P:P),"")</f>
        <v>0.9648445185508443</v>
      </c>
      <c r="R54" s="3">
        <f t="shared" si="46"/>
        <v>0.10269555780354005</v>
      </c>
      <c r="S54" s="7">
        <f t="shared" si="47"/>
        <v>9.7375195323738595</v>
      </c>
    </row>
    <row r="55" spans="1:19" x14ac:dyDescent="0.3">
      <c r="A55" s="1">
        <v>29</v>
      </c>
      <c r="B55" s="5">
        <v>0.71180555555555547</v>
      </c>
      <c r="C55" s="1" t="s">
        <v>20</v>
      </c>
      <c r="D55" s="1">
        <v>8</v>
      </c>
      <c r="E55" s="1">
        <v>6</v>
      </c>
      <c r="F55" s="1" t="s">
        <v>68</v>
      </c>
      <c r="G55" s="1">
        <v>50.76</v>
      </c>
      <c r="H55" s="1">
        <f>1+COUNTIFS(A:A,A55,G:G,"&gt;"&amp;G55)</f>
        <v>5</v>
      </c>
      <c r="I55" s="2">
        <f>AVERAGEIF(A:A,A55,G:G)</f>
        <v>50.234999999999999</v>
      </c>
      <c r="J55" s="2">
        <f t="shared" si="40"/>
        <v>0.52499999999999858</v>
      </c>
      <c r="K55" s="2">
        <f t="shared" si="41"/>
        <v>90.525000000000006</v>
      </c>
      <c r="L55" s="2">
        <f t="shared" si="42"/>
        <v>228.49172608842312</v>
      </c>
      <c r="M55" s="2">
        <f>SUMIF(A:A,A55,L:L)</f>
        <v>2407.8144032213586</v>
      </c>
      <c r="N55" s="3">
        <f t="shared" si="43"/>
        <v>9.4895904677175028E-2</v>
      </c>
      <c r="O55" s="6">
        <f t="shared" si="44"/>
        <v>10.537862549515548</v>
      </c>
      <c r="P55" s="3">
        <f t="shared" si="45"/>
        <v>9.4895904677175028E-2</v>
      </c>
      <c r="Q55" s="3">
        <f>IF(ISNUMBER(P55),SUMIF(A:A,A55,P:P),"")</f>
        <v>0.9648445185508443</v>
      </c>
      <c r="R55" s="3">
        <f t="shared" si="46"/>
        <v>9.8353571847725946E-2</v>
      </c>
      <c r="S55" s="7">
        <f t="shared" si="47"/>
        <v>10.167398918142302</v>
      </c>
    </row>
    <row r="56" spans="1:19" x14ac:dyDescent="0.3">
      <c r="A56" s="1">
        <v>29</v>
      </c>
      <c r="B56" s="5">
        <v>0.71180555555555547</v>
      </c>
      <c r="C56" s="1" t="s">
        <v>20</v>
      </c>
      <c r="D56" s="1">
        <v>8</v>
      </c>
      <c r="E56" s="1">
        <v>1</v>
      </c>
      <c r="F56" s="1" t="s">
        <v>63</v>
      </c>
      <c r="G56" s="1">
        <v>50.63</v>
      </c>
      <c r="H56" s="1">
        <f>1+COUNTIFS(A:A,A56,G:G,"&gt;"&amp;G56)</f>
        <v>6</v>
      </c>
      <c r="I56" s="2">
        <f>AVERAGEIF(A:A,A56,G:G)</f>
        <v>50.234999999999999</v>
      </c>
      <c r="J56" s="2">
        <f t="shared" si="40"/>
        <v>0.39500000000000313</v>
      </c>
      <c r="K56" s="2">
        <f t="shared" si="41"/>
        <v>90.39500000000001</v>
      </c>
      <c r="L56" s="2">
        <f t="shared" si="42"/>
        <v>226.71642330655877</v>
      </c>
      <c r="M56" s="2">
        <f>SUMIF(A:A,A56,L:L)</f>
        <v>2407.8144032213586</v>
      </c>
      <c r="N56" s="3">
        <f t="shared" si="43"/>
        <v>9.4158595863219424E-2</v>
      </c>
      <c r="O56" s="6">
        <f t="shared" si="44"/>
        <v>10.620379274268933</v>
      </c>
      <c r="P56" s="3">
        <f t="shared" si="45"/>
        <v>9.4158595863219424E-2</v>
      </c>
      <c r="Q56" s="3">
        <f>IF(ISNUMBER(P56),SUMIF(A:A,A56,P:P),"")</f>
        <v>0.9648445185508443</v>
      </c>
      <c r="R56" s="3">
        <f t="shared" si="46"/>
        <v>9.7589398139134004E-2</v>
      </c>
      <c r="S56" s="7">
        <f t="shared" si="47"/>
        <v>10.247014727709375</v>
      </c>
    </row>
    <row r="57" spans="1:19" x14ac:dyDescent="0.3">
      <c r="A57" s="1">
        <v>29</v>
      </c>
      <c r="B57" s="5">
        <v>0.71180555555555547</v>
      </c>
      <c r="C57" s="1" t="s">
        <v>20</v>
      </c>
      <c r="D57" s="1">
        <v>8</v>
      </c>
      <c r="E57" s="1">
        <v>2</v>
      </c>
      <c r="F57" s="1" t="s">
        <v>64</v>
      </c>
      <c r="G57" s="1">
        <v>50.17</v>
      </c>
      <c r="H57" s="1">
        <f>1+COUNTIFS(A:A,A57,G:G,"&gt;"&amp;G57)</f>
        <v>7</v>
      </c>
      <c r="I57" s="2">
        <f>AVERAGEIF(A:A,A57,G:G)</f>
        <v>50.234999999999999</v>
      </c>
      <c r="J57" s="2">
        <f t="shared" si="40"/>
        <v>-6.4999999999997726E-2</v>
      </c>
      <c r="K57" s="2">
        <f t="shared" si="41"/>
        <v>89.935000000000002</v>
      </c>
      <c r="L57" s="2">
        <f t="shared" si="42"/>
        <v>220.54461278998394</v>
      </c>
      <c r="M57" s="2">
        <f>SUMIF(A:A,A57,L:L)</f>
        <v>2407.8144032213586</v>
      </c>
      <c r="N57" s="3">
        <f t="shared" si="43"/>
        <v>9.1595354066709822E-2</v>
      </c>
      <c r="O57" s="6">
        <f t="shared" si="44"/>
        <v>10.917584305331577</v>
      </c>
      <c r="P57" s="3">
        <f t="shared" si="45"/>
        <v>9.1595354066709822E-2</v>
      </c>
      <c r="Q57" s="3">
        <f>IF(ISNUMBER(P57),SUMIF(A:A,A57,P:P),"")</f>
        <v>0.9648445185508443</v>
      </c>
      <c r="R57" s="3">
        <f t="shared" si="46"/>
        <v>9.4932760984414527E-2</v>
      </c>
      <c r="S57" s="7">
        <f t="shared" si="47"/>
        <v>10.533771372815901</v>
      </c>
    </row>
    <row r="58" spans="1:19" x14ac:dyDescent="0.3">
      <c r="A58" s="1">
        <v>29</v>
      </c>
      <c r="B58" s="5">
        <v>0.71180555555555547</v>
      </c>
      <c r="C58" s="1" t="s">
        <v>20</v>
      </c>
      <c r="D58" s="1">
        <v>8</v>
      </c>
      <c r="E58" s="1">
        <v>9</v>
      </c>
      <c r="F58" s="1" t="s">
        <v>70</v>
      </c>
      <c r="G58" s="1">
        <v>47.03</v>
      </c>
      <c r="H58" s="1">
        <f>1+COUNTIFS(A:A,A58,G:G,"&gt;"&amp;G58)</f>
        <v>8</v>
      </c>
      <c r="I58" s="2">
        <f>AVERAGEIF(A:A,A58,G:G)</f>
        <v>50.234999999999999</v>
      </c>
      <c r="J58" s="2">
        <f t="shared" si="40"/>
        <v>-3.2049999999999983</v>
      </c>
      <c r="K58" s="2">
        <f t="shared" si="41"/>
        <v>86.795000000000002</v>
      </c>
      <c r="L58" s="2">
        <f t="shared" si="42"/>
        <v>182.67342577258569</v>
      </c>
      <c r="M58" s="2">
        <f>SUMIF(A:A,A58,L:L)</f>
        <v>2407.8144032213586</v>
      </c>
      <c r="N58" s="3">
        <f t="shared" si="43"/>
        <v>7.5866904661834059E-2</v>
      </c>
      <c r="O58" s="6">
        <f t="shared" si="44"/>
        <v>13.180977983184603</v>
      </c>
      <c r="P58" s="3">
        <f t="shared" si="45"/>
        <v>7.5866904661834059E-2</v>
      </c>
      <c r="Q58" s="3">
        <f>IF(ISNUMBER(P58),SUMIF(A:A,A58,P:P),"")</f>
        <v>0.9648445185508443</v>
      </c>
      <c r="R58" s="3">
        <f t="shared" si="46"/>
        <v>7.8631223169286321E-2</v>
      </c>
      <c r="S58" s="7">
        <f t="shared" si="47"/>
        <v>12.717594356215027</v>
      </c>
    </row>
    <row r="59" spans="1:19" x14ac:dyDescent="0.3">
      <c r="A59" s="1">
        <v>29</v>
      </c>
      <c r="B59" s="5">
        <v>0.71180555555555547</v>
      </c>
      <c r="C59" s="1" t="s">
        <v>20</v>
      </c>
      <c r="D59" s="1">
        <v>8</v>
      </c>
      <c r="E59" s="1">
        <v>10</v>
      </c>
      <c r="F59" s="1" t="s">
        <v>71</v>
      </c>
      <c r="G59" s="1">
        <v>43.67</v>
      </c>
      <c r="H59" s="1">
        <f>1+COUNTIFS(A:A,A59,G:G,"&gt;"&amp;G59)</f>
        <v>9</v>
      </c>
      <c r="I59" s="2">
        <f>AVERAGEIF(A:A,A59,G:G)</f>
        <v>50.234999999999999</v>
      </c>
      <c r="J59" s="2">
        <f t="shared" si="40"/>
        <v>-6.5649999999999977</v>
      </c>
      <c r="K59" s="2">
        <f t="shared" si="41"/>
        <v>83.435000000000002</v>
      </c>
      <c r="L59" s="2">
        <f t="shared" si="42"/>
        <v>149.32124622299452</v>
      </c>
      <c r="M59" s="2">
        <f>SUMIF(A:A,A59,L:L)</f>
        <v>2407.8144032213586</v>
      </c>
      <c r="N59" s="3">
        <f t="shared" si="43"/>
        <v>6.2015264142959318E-2</v>
      </c>
      <c r="O59" s="6">
        <f t="shared" si="44"/>
        <v>16.125062334569311</v>
      </c>
      <c r="P59" s="3">
        <f t="shared" si="45"/>
        <v>6.2015264142959318E-2</v>
      </c>
      <c r="Q59" s="3">
        <f>IF(ISNUMBER(P59),SUMIF(A:A,A59,P:P),"")</f>
        <v>0.9648445185508443</v>
      </c>
      <c r="R59" s="3">
        <f t="shared" si="46"/>
        <v>6.4274878439589025E-2</v>
      </c>
      <c r="S59" s="7">
        <f t="shared" si="47"/>
        <v>15.558178004799879</v>
      </c>
    </row>
    <row r="60" spans="1:19" x14ac:dyDescent="0.3">
      <c r="A60" s="1">
        <v>29</v>
      </c>
      <c r="B60" s="5">
        <v>0.71180555555555547</v>
      </c>
      <c r="C60" s="1" t="s">
        <v>20</v>
      </c>
      <c r="D60" s="1">
        <v>8</v>
      </c>
      <c r="E60" s="1">
        <v>5</v>
      </c>
      <c r="F60" s="1" t="s">
        <v>67</v>
      </c>
      <c r="G60" s="1">
        <v>34.21</v>
      </c>
      <c r="H60" s="1">
        <f>1+COUNTIFS(A:A,A60,G:G,"&gt;"&amp;G60)</f>
        <v>10</v>
      </c>
      <c r="I60" s="2">
        <f>AVERAGEIF(A:A,A60,G:G)</f>
        <v>50.234999999999999</v>
      </c>
      <c r="J60" s="2">
        <f t="shared" si="40"/>
        <v>-16.024999999999999</v>
      </c>
      <c r="K60" s="2">
        <f t="shared" si="41"/>
        <v>73.974999999999994</v>
      </c>
      <c r="L60" s="2">
        <f t="shared" si="42"/>
        <v>84.647874585458567</v>
      </c>
      <c r="M60" s="2">
        <f>SUMIF(A:A,A60,L:L)</f>
        <v>2407.8144032213586</v>
      </c>
      <c r="N60" s="3">
        <f t="shared" si="43"/>
        <v>3.5155481449155777E-2</v>
      </c>
      <c r="O60" s="6">
        <f t="shared" si="44"/>
        <v>28.445066282089389</v>
      </c>
      <c r="P60" s="3" t="str">
        <f t="shared" si="45"/>
        <v/>
      </c>
      <c r="Q60" s="3" t="str">
        <f>IF(ISNUMBER(P60),SUMIF(A:A,A60,P:P),"")</f>
        <v/>
      </c>
      <c r="R60" s="3" t="str">
        <f t="shared" si="46"/>
        <v/>
      </c>
      <c r="S60" s="7" t="str">
        <f t="shared" si="47"/>
        <v/>
      </c>
    </row>
  </sheetData>
  <autoFilter ref="A7:S15" xr:uid="{00000000-0009-0000-0000-000000000000}"/>
  <sortState xmlns:xlrd2="http://schemas.microsoft.com/office/spreadsheetml/2017/richdata2" ref="A8:T60">
    <sortCondition ref="B8:B60"/>
    <sortCondition ref="H8:H6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6:G1048576 G7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5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26082022 -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2022-08-25T23:08:43Z</cp:lastPrinted>
  <dcterms:created xsi:type="dcterms:W3CDTF">2016-03-11T05:58:01Z</dcterms:created>
  <dcterms:modified xsi:type="dcterms:W3CDTF">2022-08-25T23:14:05Z</dcterms:modified>
</cp:coreProperties>
</file>