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3189BC9C-760D-48B6-AB8F-B7D567B2AA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1708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17082022 - PREMIUM'!$A$7:$S$28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0" i="1" l="1"/>
  <c r="I70" i="1"/>
  <c r="J70" i="1" s="1"/>
  <c r="K70" i="1" s="1"/>
  <c r="L70" i="1" s="1"/>
  <c r="H68" i="1"/>
  <c r="I68" i="1"/>
  <c r="J68" i="1" s="1"/>
  <c r="K68" i="1" s="1"/>
  <c r="L68" i="1" s="1"/>
  <c r="H71" i="1"/>
  <c r="I71" i="1"/>
  <c r="J71" i="1" s="1"/>
  <c r="K71" i="1" s="1"/>
  <c r="L71" i="1" s="1"/>
  <c r="H73" i="1"/>
  <c r="I73" i="1"/>
  <c r="J73" i="1" s="1"/>
  <c r="K73" i="1" s="1"/>
  <c r="L73" i="1" s="1"/>
  <c r="H74" i="1"/>
  <c r="I74" i="1"/>
  <c r="J74" i="1" s="1"/>
  <c r="K74" i="1" s="1"/>
  <c r="L74" i="1" s="1"/>
  <c r="H66" i="1"/>
  <c r="I66" i="1"/>
  <c r="J66" i="1" s="1"/>
  <c r="K66" i="1" s="1"/>
  <c r="L66" i="1" s="1"/>
  <c r="H67" i="1"/>
  <c r="I67" i="1"/>
  <c r="J67" i="1" s="1"/>
  <c r="K67" i="1" s="1"/>
  <c r="L67" i="1" s="1"/>
  <c r="H75" i="1"/>
  <c r="I75" i="1"/>
  <c r="J75" i="1" s="1"/>
  <c r="K75" i="1" s="1"/>
  <c r="L75" i="1" s="1"/>
  <c r="H72" i="1"/>
  <c r="I72" i="1"/>
  <c r="J72" i="1" s="1"/>
  <c r="K72" i="1" s="1"/>
  <c r="L72" i="1" s="1"/>
  <c r="H69" i="1"/>
  <c r="I69" i="1"/>
  <c r="J69" i="1" s="1"/>
  <c r="K69" i="1" s="1"/>
  <c r="L69" i="1" s="1"/>
  <c r="H56" i="1"/>
  <c r="I56" i="1"/>
  <c r="J56" i="1" s="1"/>
  <c r="K56" i="1" s="1"/>
  <c r="L56" i="1" s="1"/>
  <c r="H64" i="1"/>
  <c r="I64" i="1"/>
  <c r="J64" i="1" s="1"/>
  <c r="K64" i="1" s="1"/>
  <c r="L64" i="1" s="1"/>
  <c r="H59" i="1"/>
  <c r="I59" i="1"/>
  <c r="J59" i="1" s="1"/>
  <c r="K59" i="1" s="1"/>
  <c r="L59" i="1" s="1"/>
  <c r="H57" i="1"/>
  <c r="I57" i="1"/>
  <c r="J57" i="1" s="1"/>
  <c r="K57" i="1" s="1"/>
  <c r="L57" i="1" s="1"/>
  <c r="H58" i="1"/>
  <c r="I58" i="1"/>
  <c r="J58" i="1" s="1"/>
  <c r="K58" i="1" s="1"/>
  <c r="L58" i="1" s="1"/>
  <c r="H61" i="1"/>
  <c r="I61" i="1"/>
  <c r="J61" i="1" s="1"/>
  <c r="K61" i="1" s="1"/>
  <c r="L61" i="1" s="1"/>
  <c r="H60" i="1"/>
  <c r="I60" i="1"/>
  <c r="J60" i="1" s="1"/>
  <c r="K60" i="1" s="1"/>
  <c r="L60" i="1" s="1"/>
  <c r="H42" i="1"/>
  <c r="I42" i="1"/>
  <c r="J42" i="1" s="1"/>
  <c r="K42" i="1" s="1"/>
  <c r="L42" i="1" s="1"/>
  <c r="H45" i="1"/>
  <c r="I45" i="1"/>
  <c r="J45" i="1" s="1"/>
  <c r="K45" i="1" s="1"/>
  <c r="L45" i="1" s="1"/>
  <c r="H46" i="1"/>
  <c r="I46" i="1"/>
  <c r="J46" i="1" s="1"/>
  <c r="K46" i="1" s="1"/>
  <c r="L46" i="1" s="1"/>
  <c r="H41" i="1"/>
  <c r="I41" i="1"/>
  <c r="J41" i="1" s="1"/>
  <c r="K41" i="1" s="1"/>
  <c r="L41" i="1" s="1"/>
  <c r="H44" i="1"/>
  <c r="I44" i="1"/>
  <c r="J44" i="1" s="1"/>
  <c r="K44" i="1" s="1"/>
  <c r="L44" i="1" s="1"/>
  <c r="H40" i="1"/>
  <c r="I40" i="1"/>
  <c r="J40" i="1" s="1"/>
  <c r="K40" i="1" s="1"/>
  <c r="L40" i="1" s="1"/>
  <c r="H43" i="1"/>
  <c r="I43" i="1"/>
  <c r="J43" i="1" s="1"/>
  <c r="K43" i="1" s="1"/>
  <c r="L43" i="1" s="1"/>
  <c r="H47" i="1"/>
  <c r="I47" i="1"/>
  <c r="J47" i="1" s="1"/>
  <c r="K47" i="1" s="1"/>
  <c r="L47" i="1" s="1"/>
  <c r="H50" i="1"/>
  <c r="I50" i="1"/>
  <c r="J50" i="1" s="1"/>
  <c r="K50" i="1" s="1"/>
  <c r="L50" i="1" s="1"/>
  <c r="H49" i="1"/>
  <c r="I49" i="1"/>
  <c r="J49" i="1" s="1"/>
  <c r="K49" i="1" s="1"/>
  <c r="L49" i="1" s="1"/>
  <c r="H51" i="1"/>
  <c r="I51" i="1"/>
  <c r="J51" i="1" s="1"/>
  <c r="K51" i="1" s="1"/>
  <c r="L51" i="1" s="1"/>
  <c r="H48" i="1"/>
  <c r="I48" i="1"/>
  <c r="J48" i="1" s="1"/>
  <c r="K48" i="1" s="1"/>
  <c r="L48" i="1" s="1"/>
  <c r="H53" i="1"/>
  <c r="I53" i="1"/>
  <c r="J53" i="1" s="1"/>
  <c r="K53" i="1" s="1"/>
  <c r="L53" i="1" s="1"/>
  <c r="H55" i="1"/>
  <c r="I55" i="1"/>
  <c r="J55" i="1" s="1"/>
  <c r="K55" i="1" s="1"/>
  <c r="L55" i="1" s="1"/>
  <c r="H54" i="1"/>
  <c r="I54" i="1"/>
  <c r="J54" i="1" s="1"/>
  <c r="K54" i="1" s="1"/>
  <c r="L54" i="1" s="1"/>
  <c r="H62" i="1"/>
  <c r="I62" i="1"/>
  <c r="J62" i="1" s="1"/>
  <c r="K62" i="1" s="1"/>
  <c r="L62" i="1" s="1"/>
  <c r="H63" i="1"/>
  <c r="I63" i="1"/>
  <c r="J63" i="1" s="1"/>
  <c r="K63" i="1" s="1"/>
  <c r="L63" i="1" s="1"/>
  <c r="H8" i="1"/>
  <c r="I8" i="1"/>
  <c r="J8" i="1" s="1"/>
  <c r="K8" i="1" s="1"/>
  <c r="L8" i="1" s="1"/>
  <c r="H9" i="1"/>
  <c r="I9" i="1"/>
  <c r="J9" i="1" s="1"/>
  <c r="K9" i="1" s="1"/>
  <c r="L9" i="1" s="1"/>
  <c r="H10" i="1"/>
  <c r="I10" i="1"/>
  <c r="J10" i="1" s="1"/>
  <c r="K10" i="1" s="1"/>
  <c r="L10" i="1" s="1"/>
  <c r="H11" i="1"/>
  <c r="I11" i="1"/>
  <c r="J11" i="1" s="1"/>
  <c r="K11" i="1" s="1"/>
  <c r="L11" i="1" s="1"/>
  <c r="H12" i="1"/>
  <c r="I12" i="1"/>
  <c r="J12" i="1" s="1"/>
  <c r="K12" i="1" s="1"/>
  <c r="L12" i="1" s="1"/>
  <c r="H13" i="1"/>
  <c r="I13" i="1"/>
  <c r="J13" i="1" s="1"/>
  <c r="K13" i="1" s="1"/>
  <c r="L13" i="1" s="1"/>
  <c r="H14" i="1"/>
  <c r="I14" i="1"/>
  <c r="J14" i="1" s="1"/>
  <c r="K14" i="1" s="1"/>
  <c r="L14" i="1" s="1"/>
  <c r="H15" i="1"/>
  <c r="I15" i="1"/>
  <c r="J15" i="1" s="1"/>
  <c r="K15" i="1" s="1"/>
  <c r="L15" i="1" s="1"/>
  <c r="H17" i="1"/>
  <c r="I17" i="1"/>
  <c r="J17" i="1" s="1"/>
  <c r="K17" i="1" s="1"/>
  <c r="L17" i="1" s="1"/>
  <c r="H18" i="1"/>
  <c r="I18" i="1"/>
  <c r="J18" i="1" s="1"/>
  <c r="K18" i="1" s="1"/>
  <c r="L18" i="1" s="1"/>
  <c r="H28" i="1"/>
  <c r="I28" i="1"/>
  <c r="J28" i="1" s="1"/>
  <c r="K28" i="1" s="1"/>
  <c r="L28" i="1" s="1"/>
  <c r="H20" i="1"/>
  <c r="I20" i="1"/>
  <c r="J20" i="1" s="1"/>
  <c r="K20" i="1" s="1"/>
  <c r="L20" i="1" s="1"/>
  <c r="H27" i="1"/>
  <c r="I27" i="1"/>
  <c r="J27" i="1" s="1"/>
  <c r="K27" i="1" s="1"/>
  <c r="L27" i="1" s="1"/>
  <c r="H21" i="1"/>
  <c r="I21" i="1"/>
  <c r="J21" i="1" s="1"/>
  <c r="K21" i="1" s="1"/>
  <c r="L21" i="1" s="1"/>
  <c r="H24" i="1"/>
  <c r="I24" i="1"/>
  <c r="J24" i="1" s="1"/>
  <c r="K24" i="1" s="1"/>
  <c r="L24" i="1" s="1"/>
  <c r="H23" i="1"/>
  <c r="I23" i="1"/>
  <c r="J23" i="1" s="1"/>
  <c r="K23" i="1" s="1"/>
  <c r="L23" i="1" s="1"/>
  <c r="H19" i="1"/>
  <c r="I19" i="1"/>
  <c r="J19" i="1" s="1"/>
  <c r="K19" i="1" s="1"/>
  <c r="L19" i="1" s="1"/>
  <c r="H26" i="1"/>
  <c r="I26" i="1"/>
  <c r="J26" i="1" s="1"/>
  <c r="K26" i="1" s="1"/>
  <c r="L26" i="1" s="1"/>
  <c r="H25" i="1"/>
  <c r="I25" i="1"/>
  <c r="J25" i="1" s="1"/>
  <c r="K25" i="1" s="1"/>
  <c r="L25" i="1" s="1"/>
  <c r="H22" i="1"/>
  <c r="I22" i="1"/>
  <c r="J22" i="1" s="1"/>
  <c r="K22" i="1" s="1"/>
  <c r="L22" i="1" s="1"/>
  <c r="H30" i="1"/>
  <c r="I30" i="1"/>
  <c r="J30" i="1" s="1"/>
  <c r="K30" i="1" s="1"/>
  <c r="L30" i="1" s="1"/>
  <c r="H35" i="1"/>
  <c r="I35" i="1"/>
  <c r="J35" i="1" s="1"/>
  <c r="K35" i="1" s="1"/>
  <c r="L35" i="1" s="1"/>
  <c r="H32" i="1"/>
  <c r="I32" i="1"/>
  <c r="J32" i="1" s="1"/>
  <c r="K32" i="1" s="1"/>
  <c r="L32" i="1" s="1"/>
  <c r="H33" i="1"/>
  <c r="I33" i="1"/>
  <c r="J33" i="1" s="1"/>
  <c r="K33" i="1" s="1"/>
  <c r="L33" i="1" s="1"/>
  <c r="H36" i="1"/>
  <c r="I36" i="1"/>
  <c r="J36" i="1" s="1"/>
  <c r="K36" i="1" s="1"/>
  <c r="L36" i="1" s="1"/>
  <c r="H31" i="1"/>
  <c r="I31" i="1"/>
  <c r="J31" i="1" s="1"/>
  <c r="K31" i="1" s="1"/>
  <c r="L31" i="1" s="1"/>
  <c r="H38" i="1"/>
  <c r="I38" i="1"/>
  <c r="J38" i="1" s="1"/>
  <c r="K38" i="1" s="1"/>
  <c r="L38" i="1" s="1"/>
  <c r="H37" i="1"/>
  <c r="I37" i="1"/>
  <c r="J37" i="1" s="1"/>
  <c r="K37" i="1" s="1"/>
  <c r="L37" i="1" s="1"/>
  <c r="H34" i="1"/>
  <c r="I34" i="1"/>
  <c r="J34" i="1" s="1"/>
  <c r="K34" i="1" s="1"/>
  <c r="L34" i="1" s="1"/>
  <c r="M68" i="1" l="1"/>
  <c r="N68" i="1" s="1"/>
  <c r="O68" i="1" s="1"/>
  <c r="P68" i="1" s="1"/>
  <c r="M67" i="1"/>
  <c r="N67" i="1" s="1"/>
  <c r="O67" i="1" s="1"/>
  <c r="P67" i="1" s="1"/>
  <c r="M70" i="1"/>
  <c r="N70" i="1" s="1"/>
  <c r="O70" i="1" s="1"/>
  <c r="P70" i="1" s="1"/>
  <c r="M73" i="1"/>
  <c r="N73" i="1" s="1"/>
  <c r="O73" i="1" s="1"/>
  <c r="P73" i="1" s="1"/>
  <c r="M72" i="1"/>
  <c r="N72" i="1" s="1"/>
  <c r="O72" i="1" s="1"/>
  <c r="P72" i="1" s="1"/>
  <c r="M71" i="1"/>
  <c r="N71" i="1" s="1"/>
  <c r="O71" i="1" s="1"/>
  <c r="P71" i="1" s="1"/>
  <c r="M66" i="1"/>
  <c r="N66" i="1" s="1"/>
  <c r="O66" i="1" s="1"/>
  <c r="P66" i="1" s="1"/>
  <c r="M74" i="1"/>
  <c r="N74" i="1" s="1"/>
  <c r="O74" i="1" s="1"/>
  <c r="P74" i="1" s="1"/>
  <c r="M75" i="1"/>
  <c r="N75" i="1" s="1"/>
  <c r="O75" i="1" s="1"/>
  <c r="P75" i="1" s="1"/>
  <c r="M69" i="1"/>
  <c r="N69" i="1" s="1"/>
  <c r="O69" i="1" s="1"/>
  <c r="P69" i="1" s="1"/>
  <c r="M57" i="1"/>
  <c r="N57" i="1" s="1"/>
  <c r="O57" i="1" s="1"/>
  <c r="P57" i="1" s="1"/>
  <c r="M61" i="1"/>
  <c r="N61" i="1" s="1"/>
  <c r="O61" i="1" s="1"/>
  <c r="P61" i="1" s="1"/>
  <c r="M64" i="1"/>
  <c r="N64" i="1" s="1"/>
  <c r="O64" i="1" s="1"/>
  <c r="P64" i="1" s="1"/>
  <c r="M60" i="1"/>
  <c r="N60" i="1" s="1"/>
  <c r="O60" i="1" s="1"/>
  <c r="P60" i="1" s="1"/>
  <c r="M59" i="1"/>
  <c r="N59" i="1" s="1"/>
  <c r="O59" i="1" s="1"/>
  <c r="P59" i="1" s="1"/>
  <c r="M58" i="1"/>
  <c r="N58" i="1" s="1"/>
  <c r="O58" i="1" s="1"/>
  <c r="P58" i="1" s="1"/>
  <c r="M56" i="1"/>
  <c r="N56" i="1" s="1"/>
  <c r="O56" i="1" s="1"/>
  <c r="P56" i="1" s="1"/>
  <c r="M63" i="1"/>
  <c r="N63" i="1" s="1"/>
  <c r="O63" i="1" s="1"/>
  <c r="P63" i="1" s="1"/>
  <c r="M46" i="1"/>
  <c r="N46" i="1" s="1"/>
  <c r="O46" i="1" s="1"/>
  <c r="P46" i="1" s="1"/>
  <c r="M51" i="1"/>
  <c r="N51" i="1" s="1"/>
  <c r="O51" i="1" s="1"/>
  <c r="P51" i="1" s="1"/>
  <c r="M40" i="1"/>
  <c r="N40" i="1" s="1"/>
  <c r="O40" i="1" s="1"/>
  <c r="P40" i="1" s="1"/>
  <c r="M50" i="1"/>
  <c r="N50" i="1" s="1"/>
  <c r="O50" i="1" s="1"/>
  <c r="P50" i="1" s="1"/>
  <c r="M42" i="1"/>
  <c r="N42" i="1" s="1"/>
  <c r="O42" i="1" s="1"/>
  <c r="P42" i="1" s="1"/>
  <c r="M41" i="1"/>
  <c r="N41" i="1" s="1"/>
  <c r="O41" i="1" s="1"/>
  <c r="P41" i="1" s="1"/>
  <c r="M43" i="1"/>
  <c r="N43" i="1" s="1"/>
  <c r="O43" i="1" s="1"/>
  <c r="P43" i="1" s="1"/>
  <c r="M45" i="1"/>
  <c r="N45" i="1" s="1"/>
  <c r="O45" i="1" s="1"/>
  <c r="P45" i="1" s="1"/>
  <c r="M49" i="1"/>
  <c r="N49" i="1" s="1"/>
  <c r="O49" i="1" s="1"/>
  <c r="P49" i="1" s="1"/>
  <c r="M44" i="1"/>
  <c r="N44" i="1" s="1"/>
  <c r="O44" i="1" s="1"/>
  <c r="P44" i="1" s="1"/>
  <c r="M48" i="1"/>
  <c r="N48" i="1" s="1"/>
  <c r="O48" i="1" s="1"/>
  <c r="P48" i="1" s="1"/>
  <c r="M47" i="1"/>
  <c r="N47" i="1" s="1"/>
  <c r="O47" i="1" s="1"/>
  <c r="P47" i="1" s="1"/>
  <c r="M55" i="1"/>
  <c r="N55" i="1" s="1"/>
  <c r="O55" i="1" s="1"/>
  <c r="P55" i="1" s="1"/>
  <c r="M62" i="1"/>
  <c r="N62" i="1" s="1"/>
  <c r="O62" i="1" s="1"/>
  <c r="P62" i="1" s="1"/>
  <c r="M54" i="1"/>
  <c r="N54" i="1" s="1"/>
  <c r="O54" i="1" s="1"/>
  <c r="P54" i="1" s="1"/>
  <c r="M53" i="1"/>
  <c r="N53" i="1" s="1"/>
  <c r="O53" i="1" s="1"/>
  <c r="P53" i="1" s="1"/>
  <c r="M24" i="1"/>
  <c r="N24" i="1" s="1"/>
  <c r="O24" i="1" s="1"/>
  <c r="P24" i="1" s="1"/>
  <c r="M38" i="1"/>
  <c r="N38" i="1" s="1"/>
  <c r="O38" i="1" s="1"/>
  <c r="P38" i="1" s="1"/>
  <c r="M30" i="1"/>
  <c r="N30" i="1" s="1"/>
  <c r="O30" i="1" s="1"/>
  <c r="P30" i="1" s="1"/>
  <c r="M33" i="1"/>
  <c r="N33" i="1" s="1"/>
  <c r="O33" i="1" s="1"/>
  <c r="P33" i="1" s="1"/>
  <c r="M31" i="1"/>
  <c r="N31" i="1" s="1"/>
  <c r="O31" i="1" s="1"/>
  <c r="P31" i="1" s="1"/>
  <c r="M32" i="1"/>
  <c r="N32" i="1" s="1"/>
  <c r="O32" i="1" s="1"/>
  <c r="P32" i="1" s="1"/>
  <c r="M36" i="1"/>
  <c r="N36" i="1" s="1"/>
  <c r="O36" i="1" s="1"/>
  <c r="P36" i="1" s="1"/>
  <c r="M37" i="1"/>
  <c r="N37" i="1" s="1"/>
  <c r="O37" i="1" s="1"/>
  <c r="P37" i="1" s="1"/>
  <c r="M35" i="1"/>
  <c r="N35" i="1" s="1"/>
  <c r="O35" i="1" s="1"/>
  <c r="P35" i="1" s="1"/>
  <c r="M34" i="1"/>
  <c r="N34" i="1" s="1"/>
  <c r="O34" i="1" s="1"/>
  <c r="P34" i="1" s="1"/>
  <c r="M20" i="1"/>
  <c r="N20" i="1" s="1"/>
  <c r="O20" i="1" s="1"/>
  <c r="P20" i="1" s="1"/>
  <c r="M28" i="1"/>
  <c r="N28" i="1" s="1"/>
  <c r="O28" i="1" s="1"/>
  <c r="P28" i="1" s="1"/>
  <c r="M21" i="1"/>
  <c r="N21" i="1" s="1"/>
  <c r="O21" i="1" s="1"/>
  <c r="P21" i="1" s="1"/>
  <c r="M18" i="1"/>
  <c r="N18" i="1" s="1"/>
  <c r="O18" i="1" s="1"/>
  <c r="P18" i="1" s="1"/>
  <c r="M27" i="1"/>
  <c r="N27" i="1" s="1"/>
  <c r="O27" i="1" s="1"/>
  <c r="P27" i="1" s="1"/>
  <c r="M23" i="1"/>
  <c r="N23" i="1" s="1"/>
  <c r="O23" i="1" s="1"/>
  <c r="P23" i="1" s="1"/>
  <c r="M17" i="1"/>
  <c r="N17" i="1" s="1"/>
  <c r="O17" i="1" s="1"/>
  <c r="P17" i="1" s="1"/>
  <c r="M26" i="1"/>
  <c r="N26" i="1" s="1"/>
  <c r="O26" i="1" s="1"/>
  <c r="P26" i="1" s="1"/>
  <c r="M19" i="1"/>
  <c r="N19" i="1" s="1"/>
  <c r="O19" i="1" s="1"/>
  <c r="P19" i="1" s="1"/>
  <c r="M22" i="1"/>
  <c r="N22" i="1" s="1"/>
  <c r="O22" i="1" s="1"/>
  <c r="P22" i="1" s="1"/>
  <c r="M25" i="1"/>
  <c r="N25" i="1" s="1"/>
  <c r="O25" i="1" s="1"/>
  <c r="P25" i="1" s="1"/>
  <c r="M8" i="1"/>
  <c r="N8" i="1" s="1"/>
  <c r="O8" i="1" s="1"/>
  <c r="P8" i="1" s="1"/>
  <c r="M11" i="1"/>
  <c r="N11" i="1" s="1"/>
  <c r="O11" i="1" s="1"/>
  <c r="P11" i="1" s="1"/>
  <c r="M14" i="1"/>
  <c r="N14" i="1" s="1"/>
  <c r="O14" i="1" s="1"/>
  <c r="P14" i="1" s="1"/>
  <c r="M10" i="1"/>
  <c r="N10" i="1" s="1"/>
  <c r="O10" i="1" s="1"/>
  <c r="P10" i="1" s="1"/>
  <c r="M13" i="1"/>
  <c r="N13" i="1" s="1"/>
  <c r="O13" i="1" s="1"/>
  <c r="P13" i="1" s="1"/>
  <c r="M9" i="1"/>
  <c r="N9" i="1" s="1"/>
  <c r="O9" i="1" s="1"/>
  <c r="P9" i="1" s="1"/>
  <c r="M12" i="1"/>
  <c r="N12" i="1" s="1"/>
  <c r="O12" i="1" s="1"/>
  <c r="P12" i="1" s="1"/>
  <c r="M15" i="1"/>
  <c r="N15" i="1" s="1"/>
  <c r="O15" i="1" s="1"/>
  <c r="P15" i="1" s="1"/>
  <c r="Q66" i="1" l="1"/>
  <c r="R66" i="1" s="1"/>
  <c r="S66" i="1" s="1"/>
  <c r="Q72" i="1"/>
  <c r="R72" i="1" s="1"/>
  <c r="S72" i="1" s="1"/>
  <c r="Q73" i="1"/>
  <c r="R73" i="1" s="1"/>
  <c r="S73" i="1" s="1"/>
  <c r="Q74" i="1"/>
  <c r="R74" i="1" s="1"/>
  <c r="S74" i="1" s="1"/>
  <c r="Q71" i="1"/>
  <c r="R71" i="1" s="1"/>
  <c r="S71" i="1" s="1"/>
  <c r="Q67" i="1"/>
  <c r="R67" i="1" s="1"/>
  <c r="S67" i="1" s="1"/>
  <c r="Q70" i="1"/>
  <c r="R70" i="1" s="1"/>
  <c r="S70" i="1" s="1"/>
  <c r="Q75" i="1"/>
  <c r="R75" i="1" s="1"/>
  <c r="S75" i="1" s="1"/>
  <c r="Q68" i="1"/>
  <c r="R68" i="1" s="1"/>
  <c r="S68" i="1" s="1"/>
  <c r="Q69" i="1"/>
  <c r="R69" i="1" s="1"/>
  <c r="S69" i="1" s="1"/>
  <c r="Q64" i="1"/>
  <c r="R64" i="1" s="1"/>
  <c r="S64" i="1" s="1"/>
  <c r="Q61" i="1"/>
  <c r="R61" i="1" s="1"/>
  <c r="S61" i="1" s="1"/>
  <c r="Q56" i="1"/>
  <c r="R56" i="1" s="1"/>
  <c r="S56" i="1" s="1"/>
  <c r="Q60" i="1"/>
  <c r="R60" i="1" s="1"/>
  <c r="S60" i="1" s="1"/>
  <c r="Q57" i="1"/>
  <c r="R57" i="1" s="1"/>
  <c r="S57" i="1" s="1"/>
  <c r="Q58" i="1"/>
  <c r="R58" i="1" s="1"/>
  <c r="S58" i="1" s="1"/>
  <c r="Q59" i="1"/>
  <c r="R59" i="1" s="1"/>
  <c r="S59" i="1" s="1"/>
  <c r="Q40" i="1"/>
  <c r="R40" i="1" s="1"/>
  <c r="S40" i="1" s="1"/>
  <c r="Q51" i="1"/>
  <c r="R51" i="1" s="1"/>
  <c r="S51" i="1" s="1"/>
  <c r="Q46" i="1"/>
  <c r="R46" i="1" s="1"/>
  <c r="S46" i="1" s="1"/>
  <c r="Q54" i="1"/>
  <c r="R54" i="1" s="1"/>
  <c r="S54" i="1" s="1"/>
  <c r="Q47" i="1"/>
  <c r="R47" i="1" s="1"/>
  <c r="S47" i="1" s="1"/>
  <c r="Q53" i="1"/>
  <c r="R53" i="1" s="1"/>
  <c r="S53" i="1" s="1"/>
  <c r="Q48" i="1"/>
  <c r="R48" i="1" s="1"/>
  <c r="S48" i="1" s="1"/>
  <c r="Q44" i="1"/>
  <c r="R44" i="1" s="1"/>
  <c r="S44" i="1" s="1"/>
  <c r="Q55" i="1"/>
  <c r="R55" i="1" s="1"/>
  <c r="S55" i="1" s="1"/>
  <c r="Q41" i="1"/>
  <c r="R41" i="1" s="1"/>
  <c r="S41" i="1" s="1"/>
  <c r="Q42" i="1"/>
  <c r="R42" i="1" s="1"/>
  <c r="S42" i="1" s="1"/>
  <c r="Q50" i="1"/>
  <c r="R50" i="1" s="1"/>
  <c r="S50" i="1" s="1"/>
  <c r="Q63" i="1"/>
  <c r="R63" i="1" s="1"/>
  <c r="S63" i="1" s="1"/>
  <c r="Q62" i="1"/>
  <c r="R62" i="1" s="1"/>
  <c r="S62" i="1" s="1"/>
  <c r="Q43" i="1"/>
  <c r="R43" i="1" s="1"/>
  <c r="S43" i="1" s="1"/>
  <c r="Q45" i="1"/>
  <c r="R45" i="1" s="1"/>
  <c r="S45" i="1" s="1"/>
  <c r="Q49" i="1"/>
  <c r="R49" i="1" s="1"/>
  <c r="S49" i="1" s="1"/>
  <c r="Q13" i="1"/>
  <c r="R13" i="1" s="1"/>
  <c r="S13" i="1" s="1"/>
  <c r="Q30" i="1"/>
  <c r="R30" i="1" s="1"/>
  <c r="S30" i="1" s="1"/>
  <c r="Q33" i="1"/>
  <c r="R33" i="1" s="1"/>
  <c r="S33" i="1" s="1"/>
  <c r="Q12" i="1"/>
  <c r="R12" i="1" s="1"/>
  <c r="S12" i="1" s="1"/>
  <c r="Q8" i="1"/>
  <c r="R8" i="1" s="1"/>
  <c r="S8" i="1" s="1"/>
  <c r="Q11" i="1"/>
  <c r="R11" i="1" s="1"/>
  <c r="S11" i="1" s="1"/>
  <c r="Q9" i="1"/>
  <c r="R9" i="1" s="1"/>
  <c r="S9" i="1" s="1"/>
  <c r="Q23" i="1"/>
  <c r="R23" i="1" s="1"/>
  <c r="S23" i="1" s="1"/>
  <c r="Q19" i="1"/>
  <c r="R19" i="1" s="1"/>
  <c r="S19" i="1" s="1"/>
  <c r="Q10" i="1"/>
  <c r="R10" i="1" s="1"/>
  <c r="S10" i="1" s="1"/>
  <c r="Q18" i="1"/>
  <c r="R18" i="1" s="1"/>
  <c r="S18" i="1" s="1"/>
  <c r="Q26" i="1"/>
  <c r="R26" i="1" s="1"/>
  <c r="S26" i="1" s="1"/>
  <c r="Q32" i="1"/>
  <c r="R32" i="1" s="1"/>
  <c r="S32" i="1" s="1"/>
  <c r="Q14" i="1"/>
  <c r="R14" i="1" s="1"/>
  <c r="S14" i="1" s="1"/>
  <c r="Q34" i="1"/>
  <c r="R34" i="1" s="1"/>
  <c r="S34" i="1" s="1"/>
  <c r="Q37" i="1"/>
  <c r="R37" i="1" s="1"/>
  <c r="S37" i="1" s="1"/>
  <c r="Q36" i="1"/>
  <c r="R36" i="1" s="1"/>
  <c r="S36" i="1" s="1"/>
  <c r="Q28" i="1"/>
  <c r="R28" i="1" s="1"/>
  <c r="S28" i="1" s="1"/>
  <c r="Q25" i="1"/>
  <c r="R25" i="1" s="1"/>
  <c r="S25" i="1" s="1"/>
  <c r="Q24" i="1"/>
  <c r="R24" i="1" s="1"/>
  <c r="S24" i="1" s="1"/>
  <c r="Q27" i="1"/>
  <c r="R27" i="1" s="1"/>
  <c r="S27" i="1" s="1"/>
  <c r="Q22" i="1"/>
  <c r="R22" i="1" s="1"/>
  <c r="S22" i="1" s="1"/>
  <c r="Q20" i="1"/>
  <c r="R20" i="1" s="1"/>
  <c r="S20" i="1" s="1"/>
  <c r="Q31" i="1"/>
  <c r="R31" i="1" s="1"/>
  <c r="S31" i="1" s="1"/>
  <c r="Q21" i="1"/>
  <c r="R21" i="1" s="1"/>
  <c r="S21" i="1" s="1"/>
  <c r="Q17" i="1"/>
  <c r="R17" i="1" s="1"/>
  <c r="S17" i="1" s="1"/>
  <c r="Q35" i="1"/>
  <c r="R35" i="1" s="1"/>
  <c r="S35" i="1" s="1"/>
  <c r="Q15" i="1"/>
  <c r="R15" i="1" s="1"/>
  <c r="S15" i="1" s="1"/>
  <c r="Q38" i="1"/>
  <c r="R38" i="1" s="1"/>
  <c r="S38" i="1" s="1"/>
</calcChain>
</file>

<file path=xl/sharedStrings.xml><?xml version="1.0" encoding="utf-8"?>
<sst xmlns="http://schemas.openxmlformats.org/spreadsheetml/2006/main" count="145" uniqueCount="83">
  <si>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</si>
  <si>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</si>
  <si>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</si>
  <si>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</si>
  <si>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</si>
  <si>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</si>
  <si>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</si>
  <si>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</si>
  <si>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</si>
  <si>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</si>
  <si>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</si>
  <si>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</si>
  <si>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</si>
  <si>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</si>
  <si>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</si>
  <si>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</si>
  <si>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</si>
  <si>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</si>
  <si>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</si>
  <si>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Morphettville Pk</t>
  </si>
  <si>
    <t xml:space="preserve">King Aviator        </t>
  </si>
  <si>
    <t xml:space="preserve">African Awesome     </t>
  </si>
  <si>
    <t xml:space="preserve">Torratorio          </t>
  </si>
  <si>
    <t xml:space="preserve">Brazen Eagle        </t>
  </si>
  <si>
    <t xml:space="preserve">Transference        </t>
  </si>
  <si>
    <t xml:space="preserve">Another Free Glass  </t>
  </si>
  <si>
    <t xml:space="preserve">Grey Vitality       </t>
  </si>
  <si>
    <t xml:space="preserve">Oregon Trail        </t>
  </si>
  <si>
    <t xml:space="preserve">Camden              </t>
  </si>
  <si>
    <t xml:space="preserve">Covered Call        </t>
  </si>
  <si>
    <t xml:space="preserve">Dans Le Savoir      </t>
  </si>
  <si>
    <t xml:space="preserve">El Royale           </t>
  </si>
  <si>
    <t xml:space="preserve">Hotfootit           </t>
  </si>
  <si>
    <t xml:space="preserve">Italian Redwood     </t>
  </si>
  <si>
    <t xml:space="preserve">Neliaka             </t>
  </si>
  <si>
    <t xml:space="preserve">Prancealloverme     </t>
  </si>
  <si>
    <t xml:space="preserve">Salute The Stars    </t>
  </si>
  <si>
    <t xml:space="preserve">Sobiluar            </t>
  </si>
  <si>
    <t xml:space="preserve">Costa Margo         </t>
  </si>
  <si>
    <t xml:space="preserve">Miss Pearly Kate    </t>
  </si>
  <si>
    <t xml:space="preserve">Run And Tell        </t>
  </si>
  <si>
    <t xml:space="preserve">Andorra La Vella    </t>
  </si>
  <si>
    <t xml:space="preserve">Magiclane           </t>
  </si>
  <si>
    <t xml:space="preserve">Smart Charge        </t>
  </si>
  <si>
    <t xml:space="preserve">Zip Akeed           </t>
  </si>
  <si>
    <t xml:space="preserve">Dawnburst           </t>
  </si>
  <si>
    <t xml:space="preserve">Ready Fora Moet     </t>
  </si>
  <si>
    <t xml:space="preserve">Im Bulletproof      </t>
  </si>
  <si>
    <t xml:space="preserve">Moss The Boss       </t>
  </si>
  <si>
    <t xml:space="preserve">Fallow              </t>
  </si>
  <si>
    <t xml:space="preserve">Benz Baron          </t>
  </si>
  <si>
    <t xml:space="preserve">Bon Pegasus         </t>
  </si>
  <si>
    <t xml:space="preserve">Mystic Storm        </t>
  </si>
  <si>
    <t xml:space="preserve">Friendly Ghost      </t>
  </si>
  <si>
    <t xml:space="preserve">Wynter Lady         </t>
  </si>
  <si>
    <t xml:space="preserve">Sand Cat            </t>
  </si>
  <si>
    <t xml:space="preserve">Nana Dulce          </t>
  </si>
  <si>
    <t xml:space="preserve">Rock Hard           </t>
  </si>
  <si>
    <t xml:space="preserve">Sisseck             </t>
  </si>
  <si>
    <t xml:space="preserve">Inebriating         </t>
  </si>
  <si>
    <t xml:space="preserve">Sweet Distraction   </t>
  </si>
  <si>
    <t xml:space="preserve">Trumpsta            </t>
  </si>
  <si>
    <t xml:space="preserve">Exalted Ruth        </t>
  </si>
  <si>
    <t xml:space="preserve">House Spouse        </t>
  </si>
  <si>
    <t xml:space="preserve">Peacemaker          </t>
  </si>
  <si>
    <t xml:space="preserve">Make It A Double    </t>
  </si>
  <si>
    <t xml:space="preserve">Mulga Lil           </t>
  </si>
  <si>
    <t xml:space="preserve">Native Blue         </t>
  </si>
  <si>
    <t xml:space="preserve">Neva Doubt Us       </t>
  </si>
  <si>
    <t xml:space="preserve">A Knight In Paris   </t>
  </si>
  <si>
    <t xml:space="preserve">Malinong Club       </t>
  </si>
  <si>
    <t xml:space="preserve">Triangulum          </t>
  </si>
  <si>
    <t xml:space="preserve">Sawtell             </t>
  </si>
  <si>
    <t xml:space="preserve">Grand Host          </t>
  </si>
  <si>
    <t xml:space="preserve">Benevolent          </t>
  </si>
  <si>
    <t xml:space="preserve">Old Time Rock       </t>
  </si>
  <si>
    <t xml:space="preserve">Magic Phantom       </t>
  </si>
  <si>
    <t xml:space="preserve">Jimmys Edge         </t>
  </si>
  <si>
    <t xml:space="preserve">French Rock         </t>
  </si>
  <si>
    <t xml:space="preserve">Lamoree             </t>
  </si>
  <si>
    <t xml:space="preserve">The Publikin        </t>
  </si>
  <si>
    <t xml:space="preserve">Conge               </t>
  </si>
  <si>
    <t xml:space="preserve">Skara Brae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</si>
</sst>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900</xdr:colOff>
      <xdr:row>6</xdr:row>
      <xdr:rowOff>7620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3F14EB-81BE-220C-4342-58B8AB420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38580" cy="1104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75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E62" sqref="E62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8.109375" style="9" bestFit="1" customWidth="1"/>
    <col min="4" max="4" width="6.44140625" style="9" bestFit="1" customWidth="1"/>
    <col min="5" max="5" width="6.33203125" style="9" bestFit="1" customWidth="1"/>
    <col min="6" max="6" width="24.21875" style="9" bestFit="1" customWidth="1"/>
    <col min="7" max="7" width="13.88671875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4</v>
      </c>
      <c r="B8" s="5">
        <v>0.57638888888888895</v>
      </c>
      <c r="C8" s="1" t="s">
        <v>19</v>
      </c>
      <c r="D8" s="1">
        <v>2</v>
      </c>
      <c r="E8" s="1">
        <v>1</v>
      </c>
      <c r="F8" s="1" t="s">
        <v>20</v>
      </c>
      <c r="G8" s="1">
        <v>72.790000000000006</v>
      </c>
      <c r="H8" s="1">
        <f>1+COUNTIFS(A:A,A8,G:G,"&gt;"&amp;G8)</f>
        <v>1</v>
      </c>
      <c r="I8" s="2">
        <f>AVERAGEIF(A:A,A8,G:G)</f>
        <v>50.426249999999996</v>
      </c>
      <c r="J8" s="2">
        <f t="shared" ref="J8:J26" si="0">G8-I8</f>
        <v>22.36375000000001</v>
      </c>
      <c r="K8" s="2">
        <f t="shared" ref="K8:K26" si="1">90+J8</f>
        <v>112.36375000000001</v>
      </c>
      <c r="L8" s="2">
        <f t="shared" ref="L8:L26" si="2">EXP(0.06*K8)</f>
        <v>847.10529317382702</v>
      </c>
      <c r="M8" s="2">
        <f>SUMIF(A:A,A8,L:L)</f>
        <v>2431.9490894749351</v>
      </c>
      <c r="N8" s="3">
        <f t="shared" ref="N8:N26" si="3">L8/M8</f>
        <v>0.34832361287493874</v>
      </c>
      <c r="O8" s="6">
        <f t="shared" ref="O8:O26" si="4">1/N8</f>
        <v>2.8708935111988447</v>
      </c>
      <c r="P8" s="3">
        <f t="shared" ref="P8:P26" si="5">IF(O8&gt;21,"",N8)</f>
        <v>0.34832361287493874</v>
      </c>
      <c r="Q8" s="3">
        <f>IF(ISNUMBER(P8),SUMIF(A:A,A8,P:P),"")</f>
        <v>0.93363962998374117</v>
      </c>
      <c r="R8" s="3">
        <f t="shared" ref="R8:R26" si="6">IFERROR(P8*(1/Q8),"")</f>
        <v>0.3730814349440208</v>
      </c>
      <c r="S8" s="7">
        <f t="shared" ref="S8:S26" si="7">IFERROR(1/R8,"")</f>
        <v>2.6803799555184127</v>
      </c>
    </row>
    <row r="9" spans="1:19" x14ac:dyDescent="0.3">
      <c r="A9" s="1">
        <v>4</v>
      </c>
      <c r="B9" s="5">
        <v>0.57638888888888895</v>
      </c>
      <c r="C9" s="1" t="s">
        <v>19</v>
      </c>
      <c r="D9" s="1">
        <v>2</v>
      </c>
      <c r="E9" s="1">
        <v>2</v>
      </c>
      <c r="F9" s="1" t="s">
        <v>21</v>
      </c>
      <c r="G9" s="1">
        <v>61.41</v>
      </c>
      <c r="H9" s="1">
        <f>1+COUNTIFS(A:A,A9,G:G,"&gt;"&amp;G9)</f>
        <v>2</v>
      </c>
      <c r="I9" s="2">
        <f>AVERAGEIF(A:A,A9,G:G)</f>
        <v>50.426249999999996</v>
      </c>
      <c r="J9" s="2">
        <f t="shared" si="0"/>
        <v>10.983750000000001</v>
      </c>
      <c r="K9" s="2">
        <f t="shared" si="1"/>
        <v>100.98375</v>
      </c>
      <c r="L9" s="2">
        <f t="shared" si="2"/>
        <v>427.95797435439113</v>
      </c>
      <c r="M9" s="2">
        <f>SUMIF(A:A,A9,L:L)</f>
        <v>2431.9490894749351</v>
      </c>
      <c r="N9" s="3">
        <f t="shared" si="3"/>
        <v>0.17597324557759902</v>
      </c>
      <c r="O9" s="6">
        <f t="shared" si="4"/>
        <v>5.6826820277007926</v>
      </c>
      <c r="P9" s="3">
        <f t="shared" si="5"/>
        <v>0.17597324557759902</v>
      </c>
      <c r="Q9" s="3">
        <f>IF(ISNUMBER(P9),SUMIF(A:A,A9,P:P),"")</f>
        <v>0.93363962998374117</v>
      </c>
      <c r="R9" s="3">
        <f t="shared" si="6"/>
        <v>0.18848090840002529</v>
      </c>
      <c r="S9" s="7">
        <f t="shared" si="7"/>
        <v>5.305577145657824</v>
      </c>
    </row>
    <row r="10" spans="1:19" x14ac:dyDescent="0.3">
      <c r="A10" s="1">
        <v>4</v>
      </c>
      <c r="B10" s="5">
        <v>0.57638888888888895</v>
      </c>
      <c r="C10" s="1" t="s">
        <v>19</v>
      </c>
      <c r="D10" s="1">
        <v>2</v>
      </c>
      <c r="E10" s="1">
        <v>3</v>
      </c>
      <c r="F10" s="1" t="s">
        <v>22</v>
      </c>
      <c r="G10" s="1">
        <v>60.39</v>
      </c>
      <c r="H10" s="1">
        <f>1+COUNTIFS(A:A,A10,G:G,"&gt;"&amp;G10)</f>
        <v>3</v>
      </c>
      <c r="I10" s="2">
        <f>AVERAGEIF(A:A,A10,G:G)</f>
        <v>50.426249999999996</v>
      </c>
      <c r="J10" s="2">
        <f t="shared" si="0"/>
        <v>9.9637500000000045</v>
      </c>
      <c r="K10" s="2">
        <f t="shared" si="1"/>
        <v>99.963750000000005</v>
      </c>
      <c r="L10" s="2">
        <f t="shared" si="2"/>
        <v>402.55228941061193</v>
      </c>
      <c r="M10" s="2">
        <f>SUMIF(A:A,A10,L:L)</f>
        <v>2431.9490894749351</v>
      </c>
      <c r="N10" s="3">
        <f t="shared" si="3"/>
        <v>0.16552661038538605</v>
      </c>
      <c r="O10" s="6">
        <f t="shared" si="4"/>
        <v>6.0413247010360314</v>
      </c>
      <c r="P10" s="3">
        <f t="shared" si="5"/>
        <v>0.16552661038538605</v>
      </c>
      <c r="Q10" s="3">
        <f>IF(ISNUMBER(P10),SUMIF(A:A,A10,P:P),"")</f>
        <v>0.93363962998374117</v>
      </c>
      <c r="R10" s="3">
        <f t="shared" si="6"/>
        <v>0.17729175697936966</v>
      </c>
      <c r="S10" s="7">
        <f t="shared" si="7"/>
        <v>5.6404201584869158</v>
      </c>
    </row>
    <row r="11" spans="1:19" x14ac:dyDescent="0.3">
      <c r="A11" s="1">
        <v>4</v>
      </c>
      <c r="B11" s="5">
        <v>0.57638888888888895</v>
      </c>
      <c r="C11" s="1" t="s">
        <v>19</v>
      </c>
      <c r="D11" s="1">
        <v>2</v>
      </c>
      <c r="E11" s="1">
        <v>4</v>
      </c>
      <c r="F11" s="1" t="s">
        <v>23</v>
      </c>
      <c r="G11" s="1">
        <v>54.11</v>
      </c>
      <c r="H11" s="1">
        <f>1+COUNTIFS(A:A,A11,G:G,"&gt;"&amp;G11)</f>
        <v>4</v>
      </c>
      <c r="I11" s="2">
        <f>AVERAGEIF(A:A,A11,G:G)</f>
        <v>50.426249999999996</v>
      </c>
      <c r="J11" s="2">
        <f t="shared" si="0"/>
        <v>3.6837500000000034</v>
      </c>
      <c r="K11" s="2">
        <f t="shared" si="1"/>
        <v>93.683750000000003</v>
      </c>
      <c r="L11" s="2">
        <f t="shared" si="2"/>
        <v>276.17231483026956</v>
      </c>
      <c r="M11" s="2">
        <f>SUMIF(A:A,A11,L:L)</f>
        <v>2431.9490894749351</v>
      </c>
      <c r="N11" s="3">
        <f t="shared" si="3"/>
        <v>0.11356007246430309</v>
      </c>
      <c r="O11" s="6">
        <f t="shared" si="4"/>
        <v>8.8059119574297888</v>
      </c>
      <c r="P11" s="3">
        <f t="shared" si="5"/>
        <v>0.11356007246430309</v>
      </c>
      <c r="Q11" s="3">
        <f>IF(ISNUMBER(P11),SUMIF(A:A,A11,P:P),"")</f>
        <v>0.93363962998374117</v>
      </c>
      <c r="R11" s="3">
        <f t="shared" si="6"/>
        <v>0.12163158976690042</v>
      </c>
      <c r="S11" s="7">
        <f t="shared" si="7"/>
        <v>8.2215483816041495</v>
      </c>
    </row>
    <row r="12" spans="1:19" x14ac:dyDescent="0.3">
      <c r="A12" s="1">
        <v>4</v>
      </c>
      <c r="B12" s="5">
        <v>0.57638888888888895</v>
      </c>
      <c r="C12" s="1" t="s">
        <v>19</v>
      </c>
      <c r="D12" s="1">
        <v>2</v>
      </c>
      <c r="E12" s="1">
        <v>5</v>
      </c>
      <c r="F12" s="1" t="s">
        <v>24</v>
      </c>
      <c r="G12" s="1">
        <v>46.07</v>
      </c>
      <c r="H12" s="1">
        <f>1+COUNTIFS(A:A,A12,G:G,"&gt;"&amp;G12)</f>
        <v>5</v>
      </c>
      <c r="I12" s="2">
        <f>AVERAGEIF(A:A,A12,G:G)</f>
        <v>50.426249999999996</v>
      </c>
      <c r="J12" s="2">
        <f t="shared" si="0"/>
        <v>-4.3562499999999957</v>
      </c>
      <c r="K12" s="2">
        <f t="shared" si="1"/>
        <v>85.643750000000011</v>
      </c>
      <c r="L12" s="2">
        <f t="shared" si="2"/>
        <v>170.48119544569053</v>
      </c>
      <c r="M12" s="2">
        <f>SUMIF(A:A,A12,L:L)</f>
        <v>2431.9490894749351</v>
      </c>
      <c r="N12" s="3">
        <f t="shared" si="3"/>
        <v>7.0100643218028016E-2</v>
      </c>
      <c r="O12" s="6">
        <f t="shared" si="4"/>
        <v>14.265204341845848</v>
      </c>
      <c r="P12" s="3">
        <f t="shared" si="5"/>
        <v>7.0100643218028016E-2</v>
      </c>
      <c r="Q12" s="3">
        <f>IF(ISNUMBER(P12),SUMIF(A:A,A12,P:P),"")</f>
        <v>0.93363962998374117</v>
      </c>
      <c r="R12" s="3">
        <f t="shared" si="6"/>
        <v>7.5083191594222262E-2</v>
      </c>
      <c r="S12" s="7">
        <f t="shared" si="7"/>
        <v>13.318560103363415</v>
      </c>
    </row>
    <row r="13" spans="1:19" x14ac:dyDescent="0.3">
      <c r="A13" s="1">
        <v>4</v>
      </c>
      <c r="B13" s="5">
        <v>0.57638888888888895</v>
      </c>
      <c r="C13" s="1" t="s">
        <v>19</v>
      </c>
      <c r="D13" s="1">
        <v>2</v>
      </c>
      <c r="E13" s="1">
        <v>6</v>
      </c>
      <c r="F13" s="1" t="s">
        <v>25</v>
      </c>
      <c r="G13" s="1">
        <v>43.52</v>
      </c>
      <c r="H13" s="1">
        <f>1+COUNTIFS(A:A,A13,G:G,"&gt;"&amp;G13)</f>
        <v>6</v>
      </c>
      <c r="I13" s="2">
        <f>AVERAGEIF(A:A,A13,G:G)</f>
        <v>50.426249999999996</v>
      </c>
      <c r="J13" s="2">
        <f t="shared" si="0"/>
        <v>-6.9062499999999929</v>
      </c>
      <c r="K13" s="2">
        <f t="shared" si="1"/>
        <v>83.09375</v>
      </c>
      <c r="L13" s="2">
        <f t="shared" si="2"/>
        <v>146.2949808218842</v>
      </c>
      <c r="M13" s="2">
        <f>SUMIF(A:A,A13,L:L)</f>
        <v>2431.9490894749351</v>
      </c>
      <c r="N13" s="3">
        <f t="shared" si="3"/>
        <v>6.0155445463486126E-2</v>
      </c>
      <c r="O13" s="6">
        <f t="shared" si="4"/>
        <v>16.623598949275372</v>
      </c>
      <c r="P13" s="3">
        <f t="shared" si="5"/>
        <v>6.0155445463486126E-2</v>
      </c>
      <c r="Q13" s="3">
        <f>IF(ISNUMBER(P13),SUMIF(A:A,A13,P:P),"")</f>
        <v>0.93363962998374117</v>
      </c>
      <c r="R13" s="3">
        <f t="shared" si="6"/>
        <v>6.44311183154615E-2</v>
      </c>
      <c r="S13" s="7">
        <f t="shared" si="7"/>
        <v>15.520450771999569</v>
      </c>
    </row>
    <row r="14" spans="1:19" x14ac:dyDescent="0.3">
      <c r="A14" s="1">
        <v>4</v>
      </c>
      <c r="B14" s="5">
        <v>0.57638888888888895</v>
      </c>
      <c r="C14" s="1" t="s">
        <v>19</v>
      </c>
      <c r="D14" s="1">
        <v>2</v>
      </c>
      <c r="E14" s="1">
        <v>7</v>
      </c>
      <c r="F14" s="1" t="s">
        <v>26</v>
      </c>
      <c r="G14" s="1">
        <v>38.520000000000003</v>
      </c>
      <c r="H14" s="1">
        <f>1+COUNTIFS(A:A,A14,G:G,"&gt;"&amp;G14)</f>
        <v>7</v>
      </c>
      <c r="I14" s="2">
        <f>AVERAGEIF(A:A,A14,G:G)</f>
        <v>50.426249999999996</v>
      </c>
      <c r="J14" s="2">
        <f t="shared" si="0"/>
        <v>-11.906249999999993</v>
      </c>
      <c r="K14" s="2">
        <f t="shared" si="1"/>
        <v>78.09375</v>
      </c>
      <c r="L14" s="2">
        <f t="shared" si="2"/>
        <v>108.37798738713431</v>
      </c>
      <c r="M14" s="2">
        <f>SUMIF(A:A,A14,L:L)</f>
        <v>2431.9490894749351</v>
      </c>
      <c r="N14" s="3">
        <f t="shared" si="3"/>
        <v>4.4564250072575917E-2</v>
      </c>
      <c r="O14" s="6">
        <f t="shared" si="4"/>
        <v>22.43951145529055</v>
      </c>
      <c r="P14" s="3" t="str">
        <f t="shared" si="5"/>
        <v/>
      </c>
      <c r="Q14" s="3" t="str">
        <f>IF(ISNUMBER(P14),SUMIF(A:A,A14,P:P),"")</f>
        <v/>
      </c>
      <c r="R14" s="3" t="str">
        <f t="shared" si="6"/>
        <v/>
      </c>
      <c r="S14" s="7" t="str">
        <f t="shared" si="7"/>
        <v/>
      </c>
    </row>
    <row r="15" spans="1:19" x14ac:dyDescent="0.3">
      <c r="A15" s="1">
        <v>4</v>
      </c>
      <c r="B15" s="5">
        <v>0.57638888888888895</v>
      </c>
      <c r="C15" s="1" t="s">
        <v>19</v>
      </c>
      <c r="D15" s="1">
        <v>2</v>
      </c>
      <c r="E15" s="1">
        <v>8</v>
      </c>
      <c r="F15" s="1" t="s">
        <v>27</v>
      </c>
      <c r="G15" s="1">
        <v>26.6</v>
      </c>
      <c r="H15" s="1">
        <f>1+COUNTIFS(A:A,A15,G:G,"&gt;"&amp;G15)</f>
        <v>8</v>
      </c>
      <c r="I15" s="2">
        <f>AVERAGEIF(A:A,A15,G:G)</f>
        <v>50.426249999999996</v>
      </c>
      <c r="J15" s="2">
        <f t="shared" si="0"/>
        <v>-23.826249999999995</v>
      </c>
      <c r="K15" s="2">
        <f t="shared" si="1"/>
        <v>66.173750000000013</v>
      </c>
      <c r="L15" s="2">
        <f t="shared" si="2"/>
        <v>53.007054051126467</v>
      </c>
      <c r="M15" s="2">
        <f>SUMIF(A:A,A15,L:L)</f>
        <v>2431.9490894749351</v>
      </c>
      <c r="N15" s="3">
        <f t="shared" si="3"/>
        <v>2.1796119943683051E-2</v>
      </c>
      <c r="O15" s="6">
        <f t="shared" si="4"/>
        <v>45.879725500860069</v>
      </c>
      <c r="P15" s="3" t="str">
        <f t="shared" si="5"/>
        <v/>
      </c>
      <c r="Q15" s="3" t="str">
        <f>IF(ISNUMBER(P15),SUMIF(A:A,A15,P:P),"")</f>
        <v/>
      </c>
      <c r="R15" s="3" t="str">
        <f t="shared" si="6"/>
        <v/>
      </c>
      <c r="S15" s="7" t="str">
        <f t="shared" si="7"/>
        <v/>
      </c>
    </row>
    <row r="16" spans="1:19" x14ac:dyDescent="0.3">
      <c r="A16" s="1"/>
      <c r="B16" s="5"/>
      <c r="C16" s="1"/>
      <c r="D16" s="1"/>
      <c r="E16" s="1"/>
      <c r="F16" s="1"/>
      <c r="G16" s="1"/>
      <c r="H16" s="1"/>
      <c r="I16" s="2"/>
      <c r="J16" s="2"/>
      <c r="K16" s="2"/>
      <c r="L16" s="2"/>
      <c r="M16" s="2"/>
      <c r="N16" s="3"/>
      <c r="O16" s="6"/>
      <c r="P16" s="3"/>
      <c r="Q16" s="3"/>
      <c r="R16" s="3"/>
      <c r="S16" s="7"/>
    </row>
    <row r="17" spans="1:19" x14ac:dyDescent="0.3">
      <c r="A17" s="1">
        <v>7</v>
      </c>
      <c r="B17" s="5">
        <v>0.60069444444444442</v>
      </c>
      <c r="C17" s="1" t="s">
        <v>19</v>
      </c>
      <c r="D17" s="1">
        <v>3</v>
      </c>
      <c r="E17" s="1">
        <v>1</v>
      </c>
      <c r="F17" s="1" t="s">
        <v>28</v>
      </c>
      <c r="G17" s="1">
        <v>64.09</v>
      </c>
      <c r="H17" s="1">
        <f>1+COUNTIFS(A:A,A17,G:G,"&gt;"&amp;G17)</f>
        <v>1</v>
      </c>
      <c r="I17" s="2">
        <f>AVERAGEIF(A:A,A17,G:G)</f>
        <v>44.780833333333334</v>
      </c>
      <c r="J17" s="2">
        <f t="shared" si="0"/>
        <v>19.30916666666667</v>
      </c>
      <c r="K17" s="2">
        <f t="shared" si="1"/>
        <v>109.30916666666667</v>
      </c>
      <c r="L17" s="2">
        <f t="shared" si="2"/>
        <v>705.24834274759235</v>
      </c>
      <c r="M17" s="2">
        <f>SUMIF(A:A,A17,L:L)</f>
        <v>3406.6719193698732</v>
      </c>
      <c r="N17" s="3">
        <f t="shared" si="3"/>
        <v>0.20701974227035078</v>
      </c>
      <c r="O17" s="6">
        <f t="shared" si="4"/>
        <v>4.8304571778187331</v>
      </c>
      <c r="P17" s="3">
        <f t="shared" si="5"/>
        <v>0.20701974227035078</v>
      </c>
      <c r="Q17" s="3">
        <f>IF(ISNUMBER(P17),SUMIF(A:A,A17,P:P),"")</f>
        <v>0.88202836854513011</v>
      </c>
      <c r="R17" s="3">
        <f t="shared" si="6"/>
        <v>0.23470871193385925</v>
      </c>
      <c r="S17" s="7">
        <f t="shared" si="7"/>
        <v>4.2606002638785698</v>
      </c>
    </row>
    <row r="18" spans="1:19" x14ac:dyDescent="0.3">
      <c r="A18" s="1">
        <v>7</v>
      </c>
      <c r="B18" s="5">
        <v>0.60069444444444442</v>
      </c>
      <c r="C18" s="1" t="s">
        <v>19</v>
      </c>
      <c r="D18" s="1">
        <v>3</v>
      </c>
      <c r="E18" s="1">
        <v>2</v>
      </c>
      <c r="F18" s="1" t="s">
        <v>29</v>
      </c>
      <c r="G18" s="1">
        <v>58.07</v>
      </c>
      <c r="H18" s="1">
        <f>1+COUNTIFS(A:A,A18,G:G,"&gt;"&amp;G18)</f>
        <v>2</v>
      </c>
      <c r="I18" s="2">
        <f>AVERAGEIF(A:A,A18,G:G)</f>
        <v>44.780833333333334</v>
      </c>
      <c r="J18" s="2">
        <f t="shared" si="0"/>
        <v>13.289166666666667</v>
      </c>
      <c r="K18" s="2">
        <f t="shared" si="1"/>
        <v>103.28916666666666</v>
      </c>
      <c r="L18" s="2">
        <f t="shared" si="2"/>
        <v>491.44498477212881</v>
      </c>
      <c r="M18" s="2">
        <f>SUMIF(A:A,A18,L:L)</f>
        <v>3406.6719193698732</v>
      </c>
      <c r="N18" s="3">
        <f t="shared" si="3"/>
        <v>0.14425955783350886</v>
      </c>
      <c r="O18" s="6">
        <f t="shared" si="4"/>
        <v>6.9319497093849982</v>
      </c>
      <c r="P18" s="3">
        <f t="shared" si="5"/>
        <v>0.14425955783350886</v>
      </c>
      <c r="Q18" s="3">
        <f>IF(ISNUMBER(P18),SUMIF(A:A,A18,P:P),"")</f>
        <v>0.88202836854513011</v>
      </c>
      <c r="R18" s="3">
        <f t="shared" si="6"/>
        <v>0.16355432883803855</v>
      </c>
      <c r="S18" s="7">
        <f t="shared" si="7"/>
        <v>6.1141762930057375</v>
      </c>
    </row>
    <row r="19" spans="1:19" x14ac:dyDescent="0.3">
      <c r="A19" s="1">
        <v>7</v>
      </c>
      <c r="B19" s="5">
        <v>0.60069444444444442</v>
      </c>
      <c r="C19" s="1" t="s">
        <v>19</v>
      </c>
      <c r="D19" s="1">
        <v>3</v>
      </c>
      <c r="E19" s="1">
        <v>9</v>
      </c>
      <c r="F19" s="1" t="s">
        <v>36</v>
      </c>
      <c r="G19" s="1">
        <v>57.81</v>
      </c>
      <c r="H19" s="1">
        <f>1+COUNTIFS(A:A,A19,G:G,"&gt;"&amp;G19)</f>
        <v>3</v>
      </c>
      <c r="I19" s="2">
        <f>AVERAGEIF(A:A,A19,G:G)</f>
        <v>44.780833333333334</v>
      </c>
      <c r="J19" s="2">
        <f t="shared" si="0"/>
        <v>13.029166666666669</v>
      </c>
      <c r="K19" s="2">
        <f t="shared" si="1"/>
        <v>103.02916666666667</v>
      </c>
      <c r="L19" s="2">
        <f t="shared" si="2"/>
        <v>483.83793228944751</v>
      </c>
      <c r="M19" s="2">
        <f>SUMIF(A:A,A19,L:L)</f>
        <v>3406.6719193698732</v>
      </c>
      <c r="N19" s="3">
        <f t="shared" si="3"/>
        <v>0.14202657131096505</v>
      </c>
      <c r="O19" s="6">
        <f t="shared" si="4"/>
        <v>7.0409360077454446</v>
      </c>
      <c r="P19" s="3">
        <f t="shared" si="5"/>
        <v>0.14202657131096505</v>
      </c>
      <c r="Q19" s="3">
        <f>IF(ISNUMBER(P19),SUMIF(A:A,A19,P:P),"")</f>
        <v>0.88202836854513011</v>
      </c>
      <c r="R19" s="3">
        <f t="shared" si="6"/>
        <v>0.16102267951452867</v>
      </c>
      <c r="S19" s="7">
        <f t="shared" si="7"/>
        <v>6.2103052999423758</v>
      </c>
    </row>
    <row r="20" spans="1:19" x14ac:dyDescent="0.3">
      <c r="A20" s="1">
        <v>7</v>
      </c>
      <c r="B20" s="5">
        <v>0.60069444444444442</v>
      </c>
      <c r="C20" s="1" t="s">
        <v>19</v>
      </c>
      <c r="D20" s="1">
        <v>3</v>
      </c>
      <c r="E20" s="1">
        <v>4</v>
      </c>
      <c r="F20" s="1" t="s">
        <v>31</v>
      </c>
      <c r="G20" s="1">
        <v>55.32</v>
      </c>
      <c r="H20" s="1">
        <f>1+COUNTIFS(A:A,A20,G:G,"&gt;"&amp;G20)</f>
        <v>4</v>
      </c>
      <c r="I20" s="2">
        <f>AVERAGEIF(A:A,A20,G:G)</f>
        <v>44.780833333333334</v>
      </c>
      <c r="J20" s="2">
        <f t="shared" si="0"/>
        <v>10.539166666666667</v>
      </c>
      <c r="K20" s="2">
        <f t="shared" si="1"/>
        <v>100.53916666666666</v>
      </c>
      <c r="L20" s="2">
        <f t="shared" si="2"/>
        <v>416.69310849386966</v>
      </c>
      <c r="M20" s="2">
        <f>SUMIF(A:A,A20,L:L)</f>
        <v>3406.6719193698732</v>
      </c>
      <c r="N20" s="3">
        <f t="shared" si="3"/>
        <v>0.12231677084153872</v>
      </c>
      <c r="O20" s="6">
        <f t="shared" si="4"/>
        <v>8.1754937865020914</v>
      </c>
      <c r="P20" s="3">
        <f t="shared" si="5"/>
        <v>0.12231677084153872</v>
      </c>
      <c r="Q20" s="3">
        <f>IF(ISNUMBER(P20),SUMIF(A:A,A20,P:P),"")</f>
        <v>0.88202836854513011</v>
      </c>
      <c r="R20" s="3">
        <f t="shared" si="6"/>
        <v>0.13867668569809752</v>
      </c>
      <c r="S20" s="7">
        <f t="shared" si="7"/>
        <v>7.2110174465592873</v>
      </c>
    </row>
    <row r="21" spans="1:19" x14ac:dyDescent="0.3">
      <c r="A21" s="1">
        <v>7</v>
      </c>
      <c r="B21" s="5">
        <v>0.60069444444444442</v>
      </c>
      <c r="C21" s="1" t="s">
        <v>19</v>
      </c>
      <c r="D21" s="1">
        <v>3</v>
      </c>
      <c r="E21" s="1">
        <v>6</v>
      </c>
      <c r="F21" s="1" t="s">
        <v>33</v>
      </c>
      <c r="G21" s="1">
        <v>48.19</v>
      </c>
      <c r="H21" s="1">
        <f>1+COUNTIFS(A:A,A21,G:G,"&gt;"&amp;G21)</f>
        <v>5</v>
      </c>
      <c r="I21" s="2">
        <f>AVERAGEIF(A:A,A21,G:G)</f>
        <v>44.780833333333334</v>
      </c>
      <c r="J21" s="2">
        <f t="shared" si="0"/>
        <v>3.409166666666664</v>
      </c>
      <c r="K21" s="2">
        <f t="shared" si="1"/>
        <v>93.409166666666664</v>
      </c>
      <c r="L21" s="2">
        <f t="shared" si="2"/>
        <v>271.65965108165631</v>
      </c>
      <c r="M21" s="2">
        <f>SUMIF(A:A,A21,L:L)</f>
        <v>3406.6719193698732</v>
      </c>
      <c r="N21" s="3">
        <f t="shared" si="3"/>
        <v>7.9743414543982497E-2</v>
      </c>
      <c r="O21" s="6">
        <f t="shared" si="4"/>
        <v>12.540220477371831</v>
      </c>
      <c r="P21" s="3">
        <f t="shared" si="5"/>
        <v>7.9743414543982497E-2</v>
      </c>
      <c r="Q21" s="3">
        <f>IF(ISNUMBER(P21),SUMIF(A:A,A21,P:P),"")</f>
        <v>0.88202836854513011</v>
      </c>
      <c r="R21" s="3">
        <f t="shared" si="6"/>
        <v>9.0409126721758409E-2</v>
      </c>
      <c r="S21" s="7">
        <f t="shared" si="7"/>
        <v>11.06083020885251</v>
      </c>
    </row>
    <row r="22" spans="1:19" x14ac:dyDescent="0.3">
      <c r="A22" s="1">
        <v>7</v>
      </c>
      <c r="B22" s="5">
        <v>0.60069444444444442</v>
      </c>
      <c r="C22" s="1" t="s">
        <v>19</v>
      </c>
      <c r="D22" s="1">
        <v>3</v>
      </c>
      <c r="E22" s="1">
        <v>12</v>
      </c>
      <c r="F22" s="1" t="s">
        <v>39</v>
      </c>
      <c r="G22" s="1">
        <v>46.82</v>
      </c>
      <c r="H22" s="1">
        <f>1+COUNTIFS(A:A,A22,G:G,"&gt;"&amp;G22)</f>
        <v>6</v>
      </c>
      <c r="I22" s="2">
        <f>AVERAGEIF(A:A,A22,G:G)</f>
        <v>44.780833333333334</v>
      </c>
      <c r="J22" s="2">
        <f t="shared" si="0"/>
        <v>2.0391666666666666</v>
      </c>
      <c r="K22" s="2">
        <f t="shared" si="1"/>
        <v>92.039166666666659</v>
      </c>
      <c r="L22" s="2">
        <f t="shared" si="2"/>
        <v>250.22236937210863</v>
      </c>
      <c r="M22" s="2">
        <f>SUMIF(A:A,A22,L:L)</f>
        <v>3406.6719193698732</v>
      </c>
      <c r="N22" s="3">
        <f t="shared" si="3"/>
        <v>7.3450680104937105E-2</v>
      </c>
      <c r="O22" s="6">
        <f t="shared" si="4"/>
        <v>13.614577816996734</v>
      </c>
      <c r="P22" s="3">
        <f t="shared" si="5"/>
        <v>7.3450680104937105E-2</v>
      </c>
      <c r="Q22" s="3">
        <f>IF(ISNUMBER(P22),SUMIF(A:A,A22,P:P),"")</f>
        <v>0.88202836854513011</v>
      </c>
      <c r="R22" s="3">
        <f t="shared" si="6"/>
        <v>8.3274736646045774E-2</v>
      </c>
      <c r="S22" s="7">
        <f t="shared" si="7"/>
        <v>12.008443860356346</v>
      </c>
    </row>
    <row r="23" spans="1:19" x14ac:dyDescent="0.3">
      <c r="A23" s="1">
        <v>7</v>
      </c>
      <c r="B23" s="5">
        <v>0.60069444444444442</v>
      </c>
      <c r="C23" s="1" t="s">
        <v>19</v>
      </c>
      <c r="D23" s="1">
        <v>3</v>
      </c>
      <c r="E23" s="1">
        <v>8</v>
      </c>
      <c r="F23" s="1" t="s">
        <v>35</v>
      </c>
      <c r="G23" s="1">
        <v>44.8</v>
      </c>
      <c r="H23" s="1">
        <f>1+COUNTIFS(A:A,A23,G:G,"&gt;"&amp;G23)</f>
        <v>7</v>
      </c>
      <c r="I23" s="2">
        <f>AVERAGEIF(A:A,A23,G:G)</f>
        <v>44.780833333333334</v>
      </c>
      <c r="J23" s="2">
        <f t="shared" si="0"/>
        <v>1.9166666666663446E-2</v>
      </c>
      <c r="K23" s="2">
        <f t="shared" si="1"/>
        <v>90.019166666666663</v>
      </c>
      <c r="L23" s="2">
        <f t="shared" si="2"/>
        <v>221.66118004395256</v>
      </c>
      <c r="M23" s="2">
        <f>SUMIF(A:A,A23,L:L)</f>
        <v>3406.6719193698732</v>
      </c>
      <c r="N23" s="3">
        <f t="shared" si="3"/>
        <v>6.5066782270290613E-2</v>
      </c>
      <c r="O23" s="6">
        <f t="shared" si="4"/>
        <v>15.368825153300971</v>
      </c>
      <c r="P23" s="3">
        <f t="shared" si="5"/>
        <v>6.5066782270290613E-2</v>
      </c>
      <c r="Q23" s="3">
        <f>IF(ISNUMBER(P23),SUMIF(A:A,A23,P:P),"")</f>
        <v>0.88202836854513011</v>
      </c>
      <c r="R23" s="3">
        <f t="shared" si="6"/>
        <v>7.3769489271207481E-2</v>
      </c>
      <c r="S23" s="7">
        <f t="shared" si="7"/>
        <v>13.555739776421413</v>
      </c>
    </row>
    <row r="24" spans="1:19" x14ac:dyDescent="0.3">
      <c r="A24" s="1">
        <v>7</v>
      </c>
      <c r="B24" s="5">
        <v>0.60069444444444442</v>
      </c>
      <c r="C24" s="1" t="s">
        <v>19</v>
      </c>
      <c r="D24" s="1">
        <v>3</v>
      </c>
      <c r="E24" s="1">
        <v>7</v>
      </c>
      <c r="F24" s="1" t="s">
        <v>34</v>
      </c>
      <c r="G24" s="1">
        <v>39.78</v>
      </c>
      <c r="H24" s="1">
        <f>1+COUNTIFS(A:A,A24,G:G,"&gt;"&amp;G24)</f>
        <v>8</v>
      </c>
      <c r="I24" s="2">
        <f>AVERAGEIF(A:A,A24,G:G)</f>
        <v>44.780833333333334</v>
      </c>
      <c r="J24" s="2">
        <f t="shared" si="0"/>
        <v>-5.0008333333333326</v>
      </c>
      <c r="K24" s="2">
        <f t="shared" si="1"/>
        <v>84.999166666666667</v>
      </c>
      <c r="L24" s="2">
        <f t="shared" si="2"/>
        <v>164.01370640956068</v>
      </c>
      <c r="M24" s="2">
        <f>SUMIF(A:A,A24,L:L)</f>
        <v>3406.6719193698732</v>
      </c>
      <c r="N24" s="3">
        <f t="shared" si="3"/>
        <v>4.8144849369556562E-2</v>
      </c>
      <c r="O24" s="6">
        <f t="shared" si="4"/>
        <v>20.770653830985502</v>
      </c>
      <c r="P24" s="3">
        <f t="shared" si="5"/>
        <v>4.8144849369556562E-2</v>
      </c>
      <c r="Q24" s="3">
        <f>IF(ISNUMBER(P24),SUMIF(A:A,A24,P:P),"")</f>
        <v>0.88202836854513011</v>
      </c>
      <c r="R24" s="3">
        <f t="shared" si="6"/>
        <v>5.4584241376464497E-2</v>
      </c>
      <c r="S24" s="7">
        <f t="shared" si="7"/>
        <v>18.3203059121598</v>
      </c>
    </row>
    <row r="25" spans="1:19" x14ac:dyDescent="0.3">
      <c r="A25" s="1">
        <v>7</v>
      </c>
      <c r="B25" s="5">
        <v>0.60069444444444442</v>
      </c>
      <c r="C25" s="1" t="s">
        <v>19</v>
      </c>
      <c r="D25" s="1">
        <v>3</v>
      </c>
      <c r="E25" s="1">
        <v>11</v>
      </c>
      <c r="F25" s="1" t="s">
        <v>38</v>
      </c>
      <c r="G25" s="1">
        <v>36.799999999999997</v>
      </c>
      <c r="H25" s="1">
        <f>1+COUNTIFS(A:A,A25,G:G,"&gt;"&amp;G25)</f>
        <v>9</v>
      </c>
      <c r="I25" s="2">
        <f>AVERAGEIF(A:A,A25,G:G)</f>
        <v>44.780833333333334</v>
      </c>
      <c r="J25" s="2">
        <f t="shared" si="0"/>
        <v>-7.9808333333333366</v>
      </c>
      <c r="K25" s="2">
        <f t="shared" si="1"/>
        <v>82.019166666666663</v>
      </c>
      <c r="L25" s="2">
        <f t="shared" si="2"/>
        <v>137.16025681934869</v>
      </c>
      <c r="M25" s="2">
        <f>SUMIF(A:A,A25,L:L)</f>
        <v>3406.6719193698732</v>
      </c>
      <c r="N25" s="3">
        <f t="shared" si="3"/>
        <v>4.0262244227122115E-2</v>
      </c>
      <c r="O25" s="6">
        <f t="shared" si="4"/>
        <v>24.837164922027956</v>
      </c>
      <c r="P25" s="3" t="str">
        <f t="shared" si="5"/>
        <v/>
      </c>
      <c r="Q25" s="3" t="str">
        <f>IF(ISNUMBER(P25),SUMIF(A:A,A25,P:P),"")</f>
        <v/>
      </c>
      <c r="R25" s="3" t="str">
        <f t="shared" si="6"/>
        <v/>
      </c>
      <c r="S25" s="7" t="str">
        <f t="shared" si="7"/>
        <v/>
      </c>
    </row>
    <row r="26" spans="1:19" x14ac:dyDescent="0.3">
      <c r="A26" s="1">
        <v>7</v>
      </c>
      <c r="B26" s="5">
        <v>0.60069444444444442</v>
      </c>
      <c r="C26" s="1" t="s">
        <v>19</v>
      </c>
      <c r="D26" s="1">
        <v>3</v>
      </c>
      <c r="E26" s="1">
        <v>10</v>
      </c>
      <c r="F26" s="1" t="s">
        <v>37</v>
      </c>
      <c r="G26" s="1">
        <v>35.28</v>
      </c>
      <c r="H26" s="1">
        <f>1+COUNTIFS(A:A,A26,G:G,"&gt;"&amp;G26)</f>
        <v>10</v>
      </c>
      <c r="I26" s="2">
        <f>AVERAGEIF(A:A,A26,G:G)</f>
        <v>44.780833333333334</v>
      </c>
      <c r="J26" s="2">
        <f t="shared" si="0"/>
        <v>-9.5008333333333326</v>
      </c>
      <c r="K26" s="2">
        <f t="shared" si="1"/>
        <v>80.499166666666667</v>
      </c>
      <c r="L26" s="2">
        <f t="shared" si="2"/>
        <v>125.20470026324358</v>
      </c>
      <c r="M26" s="2">
        <f>SUMIF(A:A,A26,L:L)</f>
        <v>3406.6719193698732</v>
      </c>
      <c r="N26" s="3">
        <f t="shared" si="3"/>
        <v>3.6752790766656065E-2</v>
      </c>
      <c r="O26" s="6">
        <f t="shared" si="4"/>
        <v>27.208818137077337</v>
      </c>
      <c r="P26" s="3" t="str">
        <f t="shared" si="5"/>
        <v/>
      </c>
      <c r="Q26" s="3" t="str">
        <f>IF(ISNUMBER(P26),SUMIF(A:A,A26,P:P),"")</f>
        <v/>
      </c>
      <c r="R26" s="3" t="str">
        <f t="shared" si="6"/>
        <v/>
      </c>
      <c r="S26" s="7" t="str">
        <f t="shared" si="7"/>
        <v/>
      </c>
    </row>
    <row r="27" spans="1:19" x14ac:dyDescent="0.3">
      <c r="A27" s="1">
        <v>7</v>
      </c>
      <c r="B27" s="5">
        <v>0.60069444444444442</v>
      </c>
      <c r="C27" s="1" t="s">
        <v>19</v>
      </c>
      <c r="D27" s="1">
        <v>3</v>
      </c>
      <c r="E27" s="1">
        <v>5</v>
      </c>
      <c r="F27" s="1" t="s">
        <v>32</v>
      </c>
      <c r="G27" s="1">
        <v>28.52</v>
      </c>
      <c r="H27" s="1">
        <f>1+COUNTIFS(A:A,A27,G:G,"&gt;"&amp;G27)</f>
        <v>11</v>
      </c>
      <c r="I27" s="2">
        <f>AVERAGEIF(A:A,A27,G:G)</f>
        <v>44.780833333333334</v>
      </c>
      <c r="J27" s="2">
        <f t="shared" ref="J27:J38" si="8">G27-I27</f>
        <v>-16.260833333333334</v>
      </c>
      <c r="K27" s="2">
        <f t="shared" ref="K27:K38" si="9">90+J27</f>
        <v>73.739166666666662</v>
      </c>
      <c r="L27" s="2">
        <f t="shared" ref="L27:L38" si="10">EXP(0.06*K27)</f>
        <v>83.458541535605548</v>
      </c>
      <c r="M27" s="2">
        <f>SUMIF(A:A,A27,L:L)</f>
        <v>3406.6719193698732</v>
      </c>
      <c r="N27" s="3">
        <f t="shared" ref="N27:N38" si="11">L27/M27</f>
        <v>2.4498555631691926E-2</v>
      </c>
      <c r="O27" s="6">
        <f t="shared" ref="O27:O38" si="12">1/N27</f>
        <v>40.818732950377523</v>
      </c>
      <c r="P27" s="3" t="str">
        <f t="shared" ref="P27:P38" si="13">IF(O27&gt;21,"",N27)</f>
        <v/>
      </c>
      <c r="Q27" s="3" t="str">
        <f>IF(ISNUMBER(P27),SUMIF(A:A,A27,P:P),"")</f>
        <v/>
      </c>
      <c r="R27" s="3" t="str">
        <f t="shared" ref="R27:R38" si="14">IFERROR(P27*(1/Q27),"")</f>
        <v/>
      </c>
      <c r="S27" s="7" t="str">
        <f t="shared" ref="S27:S38" si="15">IFERROR(1/R27,"")</f>
        <v/>
      </c>
    </row>
    <row r="28" spans="1:19" x14ac:dyDescent="0.3">
      <c r="A28" s="1">
        <v>7</v>
      </c>
      <c r="B28" s="5">
        <v>0.60069444444444442</v>
      </c>
      <c r="C28" s="1" t="s">
        <v>19</v>
      </c>
      <c r="D28" s="1">
        <v>3</v>
      </c>
      <c r="E28" s="1">
        <v>3</v>
      </c>
      <c r="F28" s="1" t="s">
        <v>30</v>
      </c>
      <c r="G28" s="1">
        <v>21.89</v>
      </c>
      <c r="H28" s="1">
        <f>1+COUNTIFS(A:A,A28,G:G,"&gt;"&amp;G28)</f>
        <v>12</v>
      </c>
      <c r="I28" s="2">
        <f>AVERAGEIF(A:A,A28,G:G)</f>
        <v>44.780833333333334</v>
      </c>
      <c r="J28" s="2">
        <f t="shared" si="8"/>
        <v>-22.890833333333333</v>
      </c>
      <c r="K28" s="2">
        <f t="shared" si="9"/>
        <v>67.109166666666667</v>
      </c>
      <c r="L28" s="2">
        <f t="shared" si="10"/>
        <v>56.067145541359032</v>
      </c>
      <c r="M28" s="2">
        <f>SUMIF(A:A,A28,L:L)</f>
        <v>3406.6719193698732</v>
      </c>
      <c r="N28" s="3">
        <f t="shared" si="11"/>
        <v>1.6458040829399764E-2</v>
      </c>
      <c r="O28" s="6">
        <f t="shared" si="12"/>
        <v>60.760573531550214</v>
      </c>
      <c r="P28" s="3" t="str">
        <f t="shared" si="13"/>
        <v/>
      </c>
      <c r="Q28" s="3" t="str">
        <f>IF(ISNUMBER(P28),SUMIF(A:A,A28,P:P),"")</f>
        <v/>
      </c>
      <c r="R28" s="3" t="str">
        <f t="shared" si="14"/>
        <v/>
      </c>
      <c r="S28" s="7" t="str">
        <f t="shared" si="15"/>
        <v/>
      </c>
    </row>
    <row r="29" spans="1:19" x14ac:dyDescent="0.3">
      <c r="A29" s="1"/>
      <c r="B29" s="5"/>
      <c r="C29" s="1"/>
      <c r="D29" s="1"/>
      <c r="E29" s="1"/>
      <c r="F29" s="1"/>
      <c r="G29" s="1"/>
      <c r="H29" s="1"/>
      <c r="I29" s="2"/>
      <c r="J29" s="2"/>
      <c r="K29" s="2"/>
      <c r="L29" s="2"/>
      <c r="M29" s="2"/>
      <c r="N29" s="3"/>
      <c r="O29" s="6"/>
      <c r="P29" s="3"/>
      <c r="Q29" s="3"/>
      <c r="R29" s="3"/>
      <c r="S29" s="7"/>
    </row>
    <row r="30" spans="1:19" x14ac:dyDescent="0.3">
      <c r="A30" s="1">
        <v>10</v>
      </c>
      <c r="B30" s="5">
        <v>0.625</v>
      </c>
      <c r="C30" s="1" t="s">
        <v>19</v>
      </c>
      <c r="D30" s="1">
        <v>4</v>
      </c>
      <c r="E30" s="1">
        <v>1</v>
      </c>
      <c r="F30" s="1" t="s">
        <v>40</v>
      </c>
      <c r="G30" s="1">
        <v>70.569999999999993</v>
      </c>
      <c r="H30" s="1">
        <f>1+COUNTIFS(A:A,A30,G:G,"&gt;"&amp;G30)</f>
        <v>1</v>
      </c>
      <c r="I30" s="2">
        <f>AVERAGEIF(A:A,A30,G:G)</f>
        <v>46.784444444444446</v>
      </c>
      <c r="J30" s="2">
        <f t="shared" si="8"/>
        <v>23.785555555555547</v>
      </c>
      <c r="K30" s="2">
        <f t="shared" si="9"/>
        <v>113.78555555555555</v>
      </c>
      <c r="L30" s="2">
        <f t="shared" si="10"/>
        <v>922.5423966929186</v>
      </c>
      <c r="M30" s="2">
        <f>SUMIF(A:A,A30,L:L)</f>
        <v>2564.5719476031009</v>
      </c>
      <c r="N30" s="3">
        <f t="shared" si="11"/>
        <v>0.35972568348302525</v>
      </c>
      <c r="O30" s="6">
        <f t="shared" si="12"/>
        <v>2.7798960316582124</v>
      </c>
      <c r="P30" s="3">
        <f t="shared" si="13"/>
        <v>0.35972568348302525</v>
      </c>
      <c r="Q30" s="3">
        <f>IF(ISNUMBER(P30),SUMIF(A:A,A30,P:P),"")</f>
        <v>0.92715755920819487</v>
      </c>
      <c r="R30" s="3">
        <f t="shared" si="14"/>
        <v>0.38798765097729004</v>
      </c>
      <c r="S30" s="7">
        <f t="shared" si="15"/>
        <v>2.5774016195647751</v>
      </c>
    </row>
    <row r="31" spans="1:19" x14ac:dyDescent="0.3">
      <c r="A31" s="1">
        <v>10</v>
      </c>
      <c r="B31" s="5">
        <v>0.625</v>
      </c>
      <c r="C31" s="1" t="s">
        <v>19</v>
      </c>
      <c r="D31" s="1">
        <v>4</v>
      </c>
      <c r="E31" s="1">
        <v>7</v>
      </c>
      <c r="F31" s="1" t="s">
        <v>45</v>
      </c>
      <c r="G31" s="1">
        <v>54.08</v>
      </c>
      <c r="H31" s="1">
        <f>1+COUNTIFS(A:A,A31,G:G,"&gt;"&amp;G31)</f>
        <v>2</v>
      </c>
      <c r="I31" s="2">
        <f>AVERAGEIF(A:A,A31,G:G)</f>
        <v>46.784444444444446</v>
      </c>
      <c r="J31" s="2">
        <f t="shared" si="8"/>
        <v>7.295555555555552</v>
      </c>
      <c r="K31" s="2">
        <f t="shared" si="9"/>
        <v>97.295555555555552</v>
      </c>
      <c r="L31" s="2">
        <f t="shared" si="10"/>
        <v>343.00098995684425</v>
      </c>
      <c r="M31" s="2">
        <f>SUMIF(A:A,A31,L:L)</f>
        <v>2564.5719476031009</v>
      </c>
      <c r="N31" s="3">
        <f t="shared" si="11"/>
        <v>0.13374590261638777</v>
      </c>
      <c r="O31" s="6">
        <f t="shared" si="12"/>
        <v>7.4768645651016064</v>
      </c>
      <c r="P31" s="3">
        <f t="shared" si="13"/>
        <v>0.13374590261638777</v>
      </c>
      <c r="Q31" s="3">
        <f>IF(ISNUMBER(P31),SUMIF(A:A,A31,P:P),"")</f>
        <v>0.92715755920819487</v>
      </c>
      <c r="R31" s="3">
        <f t="shared" si="14"/>
        <v>0.14425369376334329</v>
      </c>
      <c r="S31" s="7">
        <f t="shared" si="15"/>
        <v>6.9322315007098467</v>
      </c>
    </row>
    <row r="32" spans="1:19" x14ac:dyDescent="0.3">
      <c r="A32" s="1">
        <v>10</v>
      </c>
      <c r="B32" s="5">
        <v>0.625</v>
      </c>
      <c r="C32" s="1" t="s">
        <v>19</v>
      </c>
      <c r="D32" s="1">
        <v>4</v>
      </c>
      <c r="E32" s="1">
        <v>3</v>
      </c>
      <c r="F32" s="1" t="s">
        <v>42</v>
      </c>
      <c r="G32" s="1">
        <v>53.6</v>
      </c>
      <c r="H32" s="1">
        <f>1+COUNTIFS(A:A,A32,G:G,"&gt;"&amp;G32)</f>
        <v>3</v>
      </c>
      <c r="I32" s="2">
        <f>AVERAGEIF(A:A,A32,G:G)</f>
        <v>46.784444444444446</v>
      </c>
      <c r="J32" s="2">
        <f t="shared" si="8"/>
        <v>6.8155555555555551</v>
      </c>
      <c r="K32" s="2">
        <f t="shared" si="9"/>
        <v>96.815555555555562</v>
      </c>
      <c r="L32" s="2">
        <f t="shared" si="10"/>
        <v>333.26345499859849</v>
      </c>
      <c r="M32" s="2">
        <f>SUMIF(A:A,A32,L:L)</f>
        <v>2564.5719476031009</v>
      </c>
      <c r="N32" s="3">
        <f t="shared" si="11"/>
        <v>0.1299489590495104</v>
      </c>
      <c r="O32" s="6">
        <f t="shared" si="12"/>
        <v>7.6953290531477148</v>
      </c>
      <c r="P32" s="3">
        <f t="shared" si="13"/>
        <v>0.1299489590495104</v>
      </c>
      <c r="Q32" s="3">
        <f>IF(ISNUMBER(P32),SUMIF(A:A,A32,P:P),"")</f>
        <v>0.92715755920819487</v>
      </c>
      <c r="R32" s="3">
        <f t="shared" si="14"/>
        <v>0.14015844206726694</v>
      </c>
      <c r="S32" s="7">
        <f t="shared" si="15"/>
        <v>7.1347825022203448</v>
      </c>
    </row>
    <row r="33" spans="1:19" x14ac:dyDescent="0.3">
      <c r="A33" s="1">
        <v>10</v>
      </c>
      <c r="B33" s="5">
        <v>0.625</v>
      </c>
      <c r="C33" s="1" t="s">
        <v>19</v>
      </c>
      <c r="D33" s="1">
        <v>4</v>
      </c>
      <c r="E33" s="1">
        <v>4</v>
      </c>
      <c r="F33" s="1" t="s">
        <v>43</v>
      </c>
      <c r="G33" s="1">
        <v>46.45</v>
      </c>
      <c r="H33" s="1">
        <f>1+COUNTIFS(A:A,A33,G:G,"&gt;"&amp;G33)</f>
        <v>4</v>
      </c>
      <c r="I33" s="2">
        <f>AVERAGEIF(A:A,A33,G:G)</f>
        <v>46.784444444444446</v>
      </c>
      <c r="J33" s="2">
        <f t="shared" si="8"/>
        <v>-0.33444444444444343</v>
      </c>
      <c r="K33" s="2">
        <f t="shared" si="9"/>
        <v>89.665555555555557</v>
      </c>
      <c r="L33" s="2">
        <f t="shared" si="10"/>
        <v>217.00780775551337</v>
      </c>
      <c r="M33" s="2">
        <f>SUMIF(A:A,A33,L:L)</f>
        <v>2564.5719476031009</v>
      </c>
      <c r="N33" s="3">
        <f t="shared" si="11"/>
        <v>8.4617554971827991E-2</v>
      </c>
      <c r="O33" s="6">
        <f t="shared" si="12"/>
        <v>11.817878693527996</v>
      </c>
      <c r="P33" s="3">
        <f t="shared" si="13"/>
        <v>8.4617554971827991E-2</v>
      </c>
      <c r="Q33" s="3">
        <f>IF(ISNUMBER(P33),SUMIF(A:A,A33,P:P),"")</f>
        <v>0.92715755920819487</v>
      </c>
      <c r="R33" s="3">
        <f t="shared" si="14"/>
        <v>9.1265561210645288E-2</v>
      </c>
      <c r="S33" s="7">
        <f t="shared" si="15"/>
        <v>10.957035564509948</v>
      </c>
    </row>
    <row r="34" spans="1:19" x14ac:dyDescent="0.3">
      <c r="A34" s="1">
        <v>10</v>
      </c>
      <c r="B34" s="5">
        <v>0.625</v>
      </c>
      <c r="C34" s="1" t="s">
        <v>19</v>
      </c>
      <c r="D34" s="1">
        <v>4</v>
      </c>
      <c r="E34" s="1">
        <v>10</v>
      </c>
      <c r="F34" s="1" t="s">
        <v>48</v>
      </c>
      <c r="G34" s="1">
        <v>45.88</v>
      </c>
      <c r="H34" s="1">
        <f>1+COUNTIFS(A:A,A34,G:G,"&gt;"&amp;G34)</f>
        <v>5</v>
      </c>
      <c r="I34" s="2">
        <f>AVERAGEIF(A:A,A34,G:G)</f>
        <v>46.784444444444446</v>
      </c>
      <c r="J34" s="2">
        <f t="shared" si="8"/>
        <v>-0.90444444444444372</v>
      </c>
      <c r="K34" s="2">
        <f t="shared" si="9"/>
        <v>89.095555555555563</v>
      </c>
      <c r="L34" s="2">
        <f t="shared" si="10"/>
        <v>209.71161674247301</v>
      </c>
      <c r="M34" s="2">
        <f>SUMIF(A:A,A34,L:L)</f>
        <v>2564.5719476031009</v>
      </c>
      <c r="N34" s="3">
        <f t="shared" si="11"/>
        <v>8.177256128005049E-2</v>
      </c>
      <c r="O34" s="6">
        <f t="shared" si="12"/>
        <v>12.22904094412857</v>
      </c>
      <c r="P34" s="3">
        <f t="shared" si="13"/>
        <v>8.177256128005049E-2</v>
      </c>
      <c r="Q34" s="3">
        <f>IF(ISNUMBER(P34),SUMIF(A:A,A34,P:P),"")</f>
        <v>0.92715755920819487</v>
      </c>
      <c r="R34" s="3">
        <f t="shared" si="14"/>
        <v>8.8197049646971934E-2</v>
      </c>
      <c r="S34" s="7">
        <f t="shared" si="15"/>
        <v>11.338247753215326</v>
      </c>
    </row>
    <row r="35" spans="1:19" x14ac:dyDescent="0.3">
      <c r="A35" s="1">
        <v>10</v>
      </c>
      <c r="B35" s="5">
        <v>0.625</v>
      </c>
      <c r="C35" s="1" t="s">
        <v>19</v>
      </c>
      <c r="D35" s="1">
        <v>4</v>
      </c>
      <c r="E35" s="1">
        <v>2</v>
      </c>
      <c r="F35" s="1" t="s">
        <v>41</v>
      </c>
      <c r="G35" s="1">
        <v>44.78</v>
      </c>
      <c r="H35" s="1">
        <f>1+COUNTIFS(A:A,A35,G:G,"&gt;"&amp;G35)</f>
        <v>6</v>
      </c>
      <c r="I35" s="2">
        <f>AVERAGEIF(A:A,A35,G:G)</f>
        <v>46.784444444444446</v>
      </c>
      <c r="J35" s="2">
        <f t="shared" si="8"/>
        <v>-2.0044444444444451</v>
      </c>
      <c r="K35" s="2">
        <f t="shared" si="9"/>
        <v>87.995555555555555</v>
      </c>
      <c r="L35" s="2">
        <f t="shared" si="10"/>
        <v>196.31751703312383</v>
      </c>
      <c r="M35" s="2">
        <f>SUMIF(A:A,A35,L:L)</f>
        <v>2564.5719476031009</v>
      </c>
      <c r="N35" s="3">
        <f t="shared" si="11"/>
        <v>7.6549818466432981E-2</v>
      </c>
      <c r="O35" s="6">
        <f t="shared" si="12"/>
        <v>13.063388261834991</v>
      </c>
      <c r="P35" s="3">
        <f t="shared" si="13"/>
        <v>7.6549818466432981E-2</v>
      </c>
      <c r="Q35" s="3">
        <f>IF(ISNUMBER(P35),SUMIF(A:A,A35,P:P),"")</f>
        <v>0.92715755920819487</v>
      </c>
      <c r="R35" s="3">
        <f t="shared" si="14"/>
        <v>8.2563980313990606E-2</v>
      </c>
      <c r="S35" s="7">
        <f t="shared" si="15"/>
        <v>12.111819175831913</v>
      </c>
    </row>
    <row r="36" spans="1:19" x14ac:dyDescent="0.3">
      <c r="A36" s="1">
        <v>10</v>
      </c>
      <c r="B36" s="5">
        <v>0.625</v>
      </c>
      <c r="C36" s="1" t="s">
        <v>19</v>
      </c>
      <c r="D36" s="1">
        <v>4</v>
      </c>
      <c r="E36" s="1">
        <v>6</v>
      </c>
      <c r="F36" s="1" t="s">
        <v>44</v>
      </c>
      <c r="G36" s="1">
        <v>40.94</v>
      </c>
      <c r="H36" s="1">
        <f>1+COUNTIFS(A:A,A36,G:G,"&gt;"&amp;G36)</f>
        <v>7</v>
      </c>
      <c r="I36" s="2">
        <f>AVERAGEIF(A:A,A36,G:G)</f>
        <v>46.784444444444446</v>
      </c>
      <c r="J36" s="2">
        <f t="shared" si="8"/>
        <v>-5.8444444444444485</v>
      </c>
      <c r="K36" s="2">
        <f t="shared" si="9"/>
        <v>84.155555555555551</v>
      </c>
      <c r="L36" s="2">
        <f t="shared" si="10"/>
        <v>155.91848417402596</v>
      </c>
      <c r="M36" s="2">
        <f>SUMIF(A:A,A36,L:L)</f>
        <v>2564.5719476031009</v>
      </c>
      <c r="N36" s="3">
        <f t="shared" si="11"/>
        <v>6.0797079340959972E-2</v>
      </c>
      <c r="O36" s="6">
        <f t="shared" si="12"/>
        <v>16.448158543798399</v>
      </c>
      <c r="P36" s="3">
        <f t="shared" si="13"/>
        <v>6.0797079340959972E-2</v>
      </c>
      <c r="Q36" s="3">
        <f>IF(ISNUMBER(P36),SUMIF(A:A,A36,P:P),"")</f>
        <v>0.92715755920819487</v>
      </c>
      <c r="R36" s="3">
        <f t="shared" si="14"/>
        <v>6.5573622020491856E-2</v>
      </c>
      <c r="S36" s="7">
        <f t="shared" si="15"/>
        <v>15.250034528937542</v>
      </c>
    </row>
    <row r="37" spans="1:19" x14ac:dyDescent="0.3">
      <c r="A37" s="1">
        <v>10</v>
      </c>
      <c r="B37" s="5">
        <v>0.625</v>
      </c>
      <c r="C37" s="1" t="s">
        <v>19</v>
      </c>
      <c r="D37" s="1">
        <v>4</v>
      </c>
      <c r="E37" s="1">
        <v>9</v>
      </c>
      <c r="F37" s="1" t="s">
        <v>47</v>
      </c>
      <c r="G37" s="1">
        <v>33.200000000000003</v>
      </c>
      <c r="H37" s="1">
        <f>1+COUNTIFS(A:A,A37,G:G,"&gt;"&amp;G37)</f>
        <v>8</v>
      </c>
      <c r="I37" s="2">
        <f>AVERAGEIF(A:A,A37,G:G)</f>
        <v>46.784444444444446</v>
      </c>
      <c r="J37" s="2">
        <f t="shared" si="8"/>
        <v>-13.584444444444443</v>
      </c>
      <c r="K37" s="2">
        <f t="shared" si="9"/>
        <v>76.415555555555557</v>
      </c>
      <c r="L37" s="2">
        <f t="shared" si="10"/>
        <v>97.996653814079224</v>
      </c>
      <c r="M37" s="2">
        <f>SUMIF(A:A,A37,L:L)</f>
        <v>2564.5719476031009</v>
      </c>
      <c r="N37" s="3">
        <f t="shared" si="11"/>
        <v>3.8211699970308426E-2</v>
      </c>
      <c r="O37" s="6">
        <f t="shared" si="12"/>
        <v>26.169995074205762</v>
      </c>
      <c r="P37" s="3" t="str">
        <f t="shared" si="13"/>
        <v/>
      </c>
      <c r="Q37" s="3" t="str">
        <f>IF(ISNUMBER(P37),SUMIF(A:A,A37,P:P),"")</f>
        <v/>
      </c>
      <c r="R37" s="3" t="str">
        <f t="shared" si="14"/>
        <v/>
      </c>
      <c r="S37" s="7" t="str">
        <f t="shared" si="15"/>
        <v/>
      </c>
    </row>
    <row r="38" spans="1:19" x14ac:dyDescent="0.3">
      <c r="A38" s="1">
        <v>10</v>
      </c>
      <c r="B38" s="5">
        <v>0.625</v>
      </c>
      <c r="C38" s="1" t="s">
        <v>19</v>
      </c>
      <c r="D38" s="1">
        <v>4</v>
      </c>
      <c r="E38" s="1">
        <v>8</v>
      </c>
      <c r="F38" s="1" t="s">
        <v>46</v>
      </c>
      <c r="G38" s="1">
        <v>31.56</v>
      </c>
      <c r="H38" s="1">
        <f>1+COUNTIFS(A:A,A38,G:G,"&gt;"&amp;G38)</f>
        <v>9</v>
      </c>
      <c r="I38" s="2">
        <f>AVERAGEIF(A:A,A38,G:G)</f>
        <v>46.784444444444446</v>
      </c>
      <c r="J38" s="2">
        <f t="shared" si="8"/>
        <v>-15.224444444444448</v>
      </c>
      <c r="K38" s="2">
        <f t="shared" si="9"/>
        <v>74.775555555555556</v>
      </c>
      <c r="L38" s="2">
        <f t="shared" si="10"/>
        <v>88.813026435523682</v>
      </c>
      <c r="M38" s="2">
        <f>SUMIF(A:A,A38,L:L)</f>
        <v>2564.5719476031009</v>
      </c>
      <c r="N38" s="3">
        <f t="shared" si="11"/>
        <v>3.4630740821496572E-2</v>
      </c>
      <c r="O38" s="6">
        <f t="shared" si="12"/>
        <v>28.876078775053617</v>
      </c>
      <c r="P38" s="3" t="str">
        <f t="shared" si="13"/>
        <v/>
      </c>
      <c r="Q38" s="3" t="str">
        <f>IF(ISNUMBER(P38),SUMIF(A:A,A38,P:P),"")</f>
        <v/>
      </c>
      <c r="R38" s="3" t="str">
        <f t="shared" si="14"/>
        <v/>
      </c>
      <c r="S38" s="7" t="str">
        <f t="shared" si="15"/>
        <v/>
      </c>
    </row>
    <row r="39" spans="1:19" x14ac:dyDescent="0.3">
      <c r="A39" s="1"/>
      <c r="B39" s="5"/>
      <c r="C39" s="1"/>
      <c r="D39" s="1"/>
      <c r="E39" s="1"/>
      <c r="F39" s="1"/>
      <c r="G39" s="1"/>
      <c r="H39" s="1"/>
      <c r="I39" s="2"/>
      <c r="J39" s="2"/>
      <c r="K39" s="2"/>
      <c r="L39" s="2"/>
      <c r="M39" s="2"/>
      <c r="N39" s="3"/>
      <c r="O39" s="6"/>
      <c r="P39" s="3"/>
      <c r="Q39" s="3"/>
      <c r="R39" s="3"/>
      <c r="S39" s="7"/>
    </row>
    <row r="40" spans="1:19" x14ac:dyDescent="0.3">
      <c r="A40" s="1">
        <v>15</v>
      </c>
      <c r="B40" s="5">
        <v>0.64930555555555558</v>
      </c>
      <c r="C40" s="1" t="s">
        <v>19</v>
      </c>
      <c r="D40" s="1">
        <v>5</v>
      </c>
      <c r="E40" s="1">
        <v>6</v>
      </c>
      <c r="F40" s="1" t="s">
        <v>54</v>
      </c>
      <c r="G40" s="1">
        <v>64.849999999999994</v>
      </c>
      <c r="H40" s="1">
        <f>1+COUNTIFS(A:A,A40,G:G,"&gt;"&amp;G40)</f>
        <v>1</v>
      </c>
      <c r="I40" s="2">
        <f>AVERAGEIF(A:A,A40,G:G)</f>
        <v>49.012499999999996</v>
      </c>
      <c r="J40" s="2">
        <f t="shared" ref="J40:J51" si="16">G40-I40</f>
        <v>15.837499999999999</v>
      </c>
      <c r="K40" s="2">
        <f t="shared" ref="K40:K51" si="17">90+J40</f>
        <v>105.83750000000001</v>
      </c>
      <c r="L40" s="2">
        <f t="shared" ref="L40:L51" si="18">EXP(0.06*K40)</f>
        <v>572.63585008281257</v>
      </c>
      <c r="M40" s="2">
        <f>SUMIF(A:A,A40,L:L)</f>
        <v>3296.3530787377704</v>
      </c>
      <c r="N40" s="3">
        <f t="shared" ref="N40:N51" si="19">L40/M40</f>
        <v>0.17371799573790941</v>
      </c>
      <c r="O40" s="6">
        <f t="shared" ref="O40:O51" si="20">1/N40</f>
        <v>5.7564560064848607</v>
      </c>
      <c r="P40" s="3">
        <f t="shared" ref="P40:P51" si="21">IF(O40&gt;21,"",N40)</f>
        <v>0.17371799573790941</v>
      </c>
      <c r="Q40" s="3">
        <f>IF(ISNUMBER(P40),SUMIF(A:A,A40,P:P),"")</f>
        <v>0.9151988788649259</v>
      </c>
      <c r="R40" s="3">
        <f t="shared" ref="R40:R51" si="22">IFERROR(P40*(1/Q40),"")</f>
        <v>0.18981447612060331</v>
      </c>
      <c r="S40" s="7">
        <f t="shared" ref="S40:S51" si="23">IFERROR(1/R40,"")</f>
        <v>5.2683020833702132</v>
      </c>
    </row>
    <row r="41" spans="1:19" x14ac:dyDescent="0.3">
      <c r="A41" s="1">
        <v>15</v>
      </c>
      <c r="B41" s="5">
        <v>0.64930555555555558</v>
      </c>
      <c r="C41" s="1" t="s">
        <v>19</v>
      </c>
      <c r="D41" s="1">
        <v>5</v>
      </c>
      <c r="E41" s="1">
        <v>4</v>
      </c>
      <c r="F41" s="1" t="s">
        <v>52</v>
      </c>
      <c r="G41" s="1">
        <v>63.49</v>
      </c>
      <c r="H41" s="1">
        <f>1+COUNTIFS(A:A,A41,G:G,"&gt;"&amp;G41)</f>
        <v>2</v>
      </c>
      <c r="I41" s="2">
        <f>AVERAGEIF(A:A,A41,G:G)</f>
        <v>49.012499999999996</v>
      </c>
      <c r="J41" s="2">
        <f t="shared" si="16"/>
        <v>14.477500000000006</v>
      </c>
      <c r="K41" s="2">
        <f t="shared" si="17"/>
        <v>104.47750000000001</v>
      </c>
      <c r="L41" s="2">
        <f t="shared" si="18"/>
        <v>527.76441477592755</v>
      </c>
      <c r="M41" s="2">
        <f>SUMIF(A:A,A41,L:L)</f>
        <v>3296.3530787377704</v>
      </c>
      <c r="N41" s="3">
        <f t="shared" si="19"/>
        <v>0.16010554760657419</v>
      </c>
      <c r="O41" s="6">
        <f t="shared" si="20"/>
        <v>6.2458797646243358</v>
      </c>
      <c r="P41" s="3">
        <f t="shared" si="21"/>
        <v>0.16010554760657419</v>
      </c>
      <c r="Q41" s="3">
        <f>IF(ISNUMBER(P41),SUMIF(A:A,A41,P:P),"")</f>
        <v>0.9151988788649259</v>
      </c>
      <c r="R41" s="3">
        <f t="shared" si="22"/>
        <v>0.17494071649775716</v>
      </c>
      <c r="S41" s="7">
        <f t="shared" si="23"/>
        <v>5.7162221581093187</v>
      </c>
    </row>
    <row r="42" spans="1:19" x14ac:dyDescent="0.3">
      <c r="A42" s="1">
        <v>15</v>
      </c>
      <c r="B42" s="5">
        <v>0.64930555555555558</v>
      </c>
      <c r="C42" s="1" t="s">
        <v>19</v>
      </c>
      <c r="D42" s="1">
        <v>5</v>
      </c>
      <c r="E42" s="1">
        <v>1</v>
      </c>
      <c r="F42" s="1" t="s">
        <v>49</v>
      </c>
      <c r="G42" s="1">
        <v>60.96</v>
      </c>
      <c r="H42" s="1">
        <f>1+COUNTIFS(A:A,A42,G:G,"&gt;"&amp;G42)</f>
        <v>3</v>
      </c>
      <c r="I42" s="2">
        <f>AVERAGEIF(A:A,A42,G:G)</f>
        <v>49.012499999999996</v>
      </c>
      <c r="J42" s="2">
        <f t="shared" si="16"/>
        <v>11.947500000000005</v>
      </c>
      <c r="K42" s="2">
        <f t="shared" si="17"/>
        <v>101.94750000000001</v>
      </c>
      <c r="L42" s="2">
        <f t="shared" si="18"/>
        <v>453.43412504164968</v>
      </c>
      <c r="M42" s="2">
        <f>SUMIF(A:A,A42,L:L)</f>
        <v>3296.3530787377704</v>
      </c>
      <c r="N42" s="3">
        <f t="shared" si="19"/>
        <v>0.13755629758426161</v>
      </c>
      <c r="O42" s="6">
        <f t="shared" si="20"/>
        <v>7.2697507679533109</v>
      </c>
      <c r="P42" s="3">
        <f t="shared" si="21"/>
        <v>0.13755629758426161</v>
      </c>
      <c r="Q42" s="3">
        <f>IF(ISNUMBER(P42),SUMIF(A:A,A42,P:P),"")</f>
        <v>0.9151988788649259</v>
      </c>
      <c r="R42" s="3">
        <f t="shared" si="22"/>
        <v>0.15030208270672885</v>
      </c>
      <c r="S42" s="7">
        <f t="shared" si="23"/>
        <v>6.6532677524583042</v>
      </c>
    </row>
    <row r="43" spans="1:19" x14ac:dyDescent="0.3">
      <c r="A43" s="1">
        <v>15</v>
      </c>
      <c r="B43" s="5">
        <v>0.64930555555555558</v>
      </c>
      <c r="C43" s="1" t="s">
        <v>19</v>
      </c>
      <c r="D43" s="1">
        <v>5</v>
      </c>
      <c r="E43" s="1">
        <v>7</v>
      </c>
      <c r="F43" s="1" t="s">
        <v>55</v>
      </c>
      <c r="G43" s="1">
        <v>57.63</v>
      </c>
      <c r="H43" s="1">
        <f>1+COUNTIFS(A:A,A43,G:G,"&gt;"&amp;G43)</f>
        <v>4</v>
      </c>
      <c r="I43" s="2">
        <f>AVERAGEIF(A:A,A43,G:G)</f>
        <v>49.012499999999996</v>
      </c>
      <c r="J43" s="2">
        <f t="shared" si="16"/>
        <v>8.6175000000000068</v>
      </c>
      <c r="K43" s="2">
        <f t="shared" si="17"/>
        <v>98.617500000000007</v>
      </c>
      <c r="L43" s="2">
        <f t="shared" si="18"/>
        <v>371.31471818444334</v>
      </c>
      <c r="M43" s="2">
        <f>SUMIF(A:A,A43,L:L)</f>
        <v>3296.3530787377704</v>
      </c>
      <c r="N43" s="3">
        <f t="shared" si="19"/>
        <v>0.11264409767858546</v>
      </c>
      <c r="O43" s="6">
        <f t="shared" si="20"/>
        <v>8.8775179579613948</v>
      </c>
      <c r="P43" s="3">
        <f t="shared" si="21"/>
        <v>0.11264409767858546</v>
      </c>
      <c r="Q43" s="3">
        <f>IF(ISNUMBER(P43),SUMIF(A:A,A43,P:P),"")</f>
        <v>0.9151988788649259</v>
      </c>
      <c r="R43" s="3">
        <f t="shared" si="22"/>
        <v>0.12308155121244482</v>
      </c>
      <c r="S43" s="7">
        <f t="shared" si="23"/>
        <v>8.1246944822295148</v>
      </c>
    </row>
    <row r="44" spans="1:19" x14ac:dyDescent="0.3">
      <c r="A44" s="1">
        <v>15</v>
      </c>
      <c r="B44" s="5">
        <v>0.64930555555555558</v>
      </c>
      <c r="C44" s="1" t="s">
        <v>19</v>
      </c>
      <c r="D44" s="1">
        <v>5</v>
      </c>
      <c r="E44" s="1">
        <v>5</v>
      </c>
      <c r="F44" s="1" t="s">
        <v>53</v>
      </c>
      <c r="G44" s="1">
        <v>54.03</v>
      </c>
      <c r="H44" s="1">
        <f>1+COUNTIFS(A:A,A44,G:G,"&gt;"&amp;G44)</f>
        <v>5</v>
      </c>
      <c r="I44" s="2">
        <f>AVERAGEIF(A:A,A44,G:G)</f>
        <v>49.012499999999996</v>
      </c>
      <c r="J44" s="2">
        <f t="shared" si="16"/>
        <v>5.0175000000000054</v>
      </c>
      <c r="K44" s="2">
        <f t="shared" si="17"/>
        <v>95.017500000000013</v>
      </c>
      <c r="L44" s="2">
        <f t="shared" si="18"/>
        <v>299.18137654640844</v>
      </c>
      <c r="M44" s="2">
        <f>SUMIF(A:A,A44,L:L)</f>
        <v>3296.3530787377704</v>
      </c>
      <c r="N44" s="3">
        <f t="shared" si="19"/>
        <v>9.0761326047320776E-2</v>
      </c>
      <c r="O44" s="6">
        <f t="shared" si="20"/>
        <v>11.017908657247075</v>
      </c>
      <c r="P44" s="3">
        <f t="shared" si="21"/>
        <v>9.0761326047320776E-2</v>
      </c>
      <c r="Q44" s="3">
        <f>IF(ISNUMBER(P44),SUMIF(A:A,A44,P:P),"")</f>
        <v>0.9151988788649259</v>
      </c>
      <c r="R44" s="3">
        <f t="shared" si="22"/>
        <v>9.9171150821215359E-2</v>
      </c>
      <c r="S44" s="7">
        <f t="shared" si="23"/>
        <v>10.083577650548685</v>
      </c>
    </row>
    <row r="45" spans="1:19" x14ac:dyDescent="0.3">
      <c r="A45" s="1">
        <v>15</v>
      </c>
      <c r="B45" s="5">
        <v>0.64930555555555558</v>
      </c>
      <c r="C45" s="1" t="s">
        <v>19</v>
      </c>
      <c r="D45" s="1">
        <v>5</v>
      </c>
      <c r="E45" s="1">
        <v>2</v>
      </c>
      <c r="F45" s="1" t="s">
        <v>50</v>
      </c>
      <c r="G45" s="1">
        <v>50.33</v>
      </c>
      <c r="H45" s="1">
        <f>1+COUNTIFS(A:A,A45,G:G,"&gt;"&amp;G45)</f>
        <v>6</v>
      </c>
      <c r="I45" s="2">
        <f>AVERAGEIF(A:A,A45,G:G)</f>
        <v>49.012499999999996</v>
      </c>
      <c r="J45" s="2">
        <f t="shared" si="16"/>
        <v>1.3175000000000026</v>
      </c>
      <c r="K45" s="2">
        <f t="shared" si="17"/>
        <v>91.317499999999995</v>
      </c>
      <c r="L45" s="2">
        <f t="shared" si="18"/>
        <v>239.61896119881123</v>
      </c>
      <c r="M45" s="2">
        <f>SUMIF(A:A,A45,L:L)</f>
        <v>3296.3530787377704</v>
      </c>
      <c r="N45" s="3">
        <f t="shared" si="19"/>
        <v>7.269214051868661E-2</v>
      </c>
      <c r="O45" s="6">
        <f t="shared" si="20"/>
        <v>13.756645393361817</v>
      </c>
      <c r="P45" s="3">
        <f t="shared" si="21"/>
        <v>7.269214051868661E-2</v>
      </c>
      <c r="Q45" s="3">
        <f>IF(ISNUMBER(P45),SUMIF(A:A,A45,P:P),"")</f>
        <v>0.9151988788649259</v>
      </c>
      <c r="R45" s="3">
        <f t="shared" si="22"/>
        <v>7.9427698391461021E-2</v>
      </c>
      <c r="S45" s="7">
        <f t="shared" si="23"/>
        <v>12.590066440947083</v>
      </c>
    </row>
    <row r="46" spans="1:19" x14ac:dyDescent="0.3">
      <c r="A46" s="1">
        <v>15</v>
      </c>
      <c r="B46" s="5">
        <v>0.64930555555555558</v>
      </c>
      <c r="C46" s="1" t="s">
        <v>19</v>
      </c>
      <c r="D46" s="1">
        <v>5</v>
      </c>
      <c r="E46" s="1">
        <v>3</v>
      </c>
      <c r="F46" s="1" t="s">
        <v>51</v>
      </c>
      <c r="G46" s="1">
        <v>48.29</v>
      </c>
      <c r="H46" s="1">
        <f>1+COUNTIFS(A:A,A46,G:G,"&gt;"&amp;G46)</f>
        <v>7</v>
      </c>
      <c r="I46" s="2">
        <f>AVERAGEIF(A:A,A46,G:G)</f>
        <v>49.012499999999996</v>
      </c>
      <c r="J46" s="2">
        <f t="shared" si="16"/>
        <v>-0.72249999999999659</v>
      </c>
      <c r="K46" s="2">
        <f t="shared" si="17"/>
        <v>89.277500000000003</v>
      </c>
      <c r="L46" s="2">
        <f t="shared" si="18"/>
        <v>212.01351019999979</v>
      </c>
      <c r="M46" s="2">
        <f>SUMIF(A:A,A46,L:L)</f>
        <v>3296.3530787377704</v>
      </c>
      <c r="N46" s="3">
        <f t="shared" si="19"/>
        <v>6.4317597398026116E-2</v>
      </c>
      <c r="O46" s="6">
        <f t="shared" si="20"/>
        <v>15.547844454007693</v>
      </c>
      <c r="P46" s="3">
        <f t="shared" si="21"/>
        <v>6.4317597398026116E-2</v>
      </c>
      <c r="Q46" s="3">
        <f>IF(ISNUMBER(P46),SUMIF(A:A,A46,P:P),"")</f>
        <v>0.9151988788649259</v>
      </c>
      <c r="R46" s="3">
        <f t="shared" si="22"/>
        <v>7.0277181149736467E-2</v>
      </c>
      <c r="S46" s="7">
        <f t="shared" si="23"/>
        <v>14.229369813074097</v>
      </c>
    </row>
    <row r="47" spans="1:19" x14ac:dyDescent="0.3">
      <c r="A47" s="1">
        <v>15</v>
      </c>
      <c r="B47" s="5">
        <v>0.64930555555555558</v>
      </c>
      <c r="C47" s="1" t="s">
        <v>19</v>
      </c>
      <c r="D47" s="1">
        <v>5</v>
      </c>
      <c r="E47" s="1">
        <v>8</v>
      </c>
      <c r="F47" s="1" t="s">
        <v>56</v>
      </c>
      <c r="G47" s="1">
        <v>45.78</v>
      </c>
      <c r="H47" s="1">
        <f>1+COUNTIFS(A:A,A47,G:G,"&gt;"&amp;G47)</f>
        <v>8</v>
      </c>
      <c r="I47" s="2">
        <f>AVERAGEIF(A:A,A47,G:G)</f>
        <v>49.012499999999996</v>
      </c>
      <c r="J47" s="2">
        <f t="shared" si="16"/>
        <v>-3.2324999999999946</v>
      </c>
      <c r="K47" s="2">
        <f t="shared" si="17"/>
        <v>86.767500000000013</v>
      </c>
      <c r="L47" s="2">
        <f t="shared" si="18"/>
        <v>182.3722631475529</v>
      </c>
      <c r="M47" s="2">
        <f>SUMIF(A:A,A47,L:L)</f>
        <v>3296.3530787377704</v>
      </c>
      <c r="N47" s="3">
        <f t="shared" si="19"/>
        <v>5.5325463866081462E-2</v>
      </c>
      <c r="O47" s="6">
        <f t="shared" si="20"/>
        <v>18.07485975030519</v>
      </c>
      <c r="P47" s="3">
        <f t="shared" si="21"/>
        <v>5.5325463866081462E-2</v>
      </c>
      <c r="Q47" s="3">
        <f>IF(ISNUMBER(P47),SUMIF(A:A,A47,P:P),"")</f>
        <v>0.9151988788649259</v>
      </c>
      <c r="R47" s="3">
        <f t="shared" si="22"/>
        <v>6.045184838370736E-2</v>
      </c>
      <c r="S47" s="7">
        <f t="shared" si="23"/>
        <v>16.542091379120084</v>
      </c>
    </row>
    <row r="48" spans="1:19" x14ac:dyDescent="0.3">
      <c r="A48" s="1">
        <v>15</v>
      </c>
      <c r="B48" s="5">
        <v>0.64930555555555558</v>
      </c>
      <c r="C48" s="1" t="s">
        <v>19</v>
      </c>
      <c r="D48" s="1">
        <v>5</v>
      </c>
      <c r="E48" s="1">
        <v>13</v>
      </c>
      <c r="F48" s="1" t="s">
        <v>60</v>
      </c>
      <c r="G48" s="1">
        <v>43.44</v>
      </c>
      <c r="H48" s="1">
        <f>1+COUNTIFS(A:A,A48,G:G,"&gt;"&amp;G48)</f>
        <v>9</v>
      </c>
      <c r="I48" s="2">
        <f>AVERAGEIF(A:A,A48,G:G)</f>
        <v>49.012499999999996</v>
      </c>
      <c r="J48" s="2">
        <f t="shared" si="16"/>
        <v>-5.572499999999998</v>
      </c>
      <c r="K48" s="2">
        <f t="shared" si="17"/>
        <v>84.427500000000009</v>
      </c>
      <c r="L48" s="2">
        <f t="shared" si="18"/>
        <v>158.48342282614837</v>
      </c>
      <c r="M48" s="2">
        <f>SUMIF(A:A,A48,L:L)</f>
        <v>3296.3530787377704</v>
      </c>
      <c r="N48" s="3">
        <f t="shared" si="19"/>
        <v>4.8078412427480122E-2</v>
      </c>
      <c r="O48" s="6">
        <f t="shared" si="20"/>
        <v>20.799355667335455</v>
      </c>
      <c r="P48" s="3">
        <f t="shared" si="21"/>
        <v>4.8078412427480122E-2</v>
      </c>
      <c r="Q48" s="3">
        <f>IF(ISNUMBER(P48),SUMIF(A:A,A48,P:P),"")</f>
        <v>0.9151988788649259</v>
      </c>
      <c r="R48" s="3">
        <f t="shared" si="22"/>
        <v>5.2533294716345484E-2</v>
      </c>
      <c r="S48" s="7">
        <f t="shared" si="23"/>
        <v>19.03554698785825</v>
      </c>
    </row>
    <row r="49" spans="1:19" x14ac:dyDescent="0.3">
      <c r="A49" s="1">
        <v>15</v>
      </c>
      <c r="B49" s="5">
        <v>0.64930555555555558</v>
      </c>
      <c r="C49" s="1" t="s">
        <v>19</v>
      </c>
      <c r="D49" s="1">
        <v>5</v>
      </c>
      <c r="E49" s="1">
        <v>10</v>
      </c>
      <c r="F49" s="1" t="s">
        <v>58</v>
      </c>
      <c r="G49" s="1">
        <v>42.18</v>
      </c>
      <c r="H49" s="1">
        <f>1+COUNTIFS(A:A,A49,G:G,"&gt;"&amp;G49)</f>
        <v>10</v>
      </c>
      <c r="I49" s="2">
        <f>AVERAGEIF(A:A,A49,G:G)</f>
        <v>49.012499999999996</v>
      </c>
      <c r="J49" s="2">
        <f t="shared" si="16"/>
        <v>-6.832499999999996</v>
      </c>
      <c r="K49" s="2">
        <f t="shared" si="17"/>
        <v>83.167500000000004</v>
      </c>
      <c r="L49" s="2">
        <f t="shared" si="18"/>
        <v>146.9437705005432</v>
      </c>
      <c r="M49" s="2">
        <f>SUMIF(A:A,A49,L:L)</f>
        <v>3296.3530787377704</v>
      </c>
      <c r="N49" s="3">
        <f t="shared" si="19"/>
        <v>4.4577679329427439E-2</v>
      </c>
      <c r="O49" s="6">
        <f t="shared" si="20"/>
        <v>22.432751436207258</v>
      </c>
      <c r="P49" s="3" t="str">
        <f t="shared" si="21"/>
        <v/>
      </c>
      <c r="Q49" s="3" t="str">
        <f>IF(ISNUMBER(P49),SUMIF(A:A,A49,P:P),"")</f>
        <v/>
      </c>
      <c r="R49" s="3" t="str">
        <f t="shared" si="22"/>
        <v/>
      </c>
      <c r="S49" s="7" t="str">
        <f t="shared" si="23"/>
        <v/>
      </c>
    </row>
    <row r="50" spans="1:19" x14ac:dyDescent="0.3">
      <c r="A50" s="1">
        <v>15</v>
      </c>
      <c r="B50" s="5">
        <v>0.64930555555555558</v>
      </c>
      <c r="C50" s="1" t="s">
        <v>19</v>
      </c>
      <c r="D50" s="1">
        <v>5</v>
      </c>
      <c r="E50" s="1">
        <v>9</v>
      </c>
      <c r="F50" s="1" t="s">
        <v>57</v>
      </c>
      <c r="G50" s="1">
        <v>31.91</v>
      </c>
      <c r="H50" s="1">
        <f>1+COUNTIFS(A:A,A50,G:G,"&gt;"&amp;G50)</f>
        <v>11</v>
      </c>
      <c r="I50" s="2">
        <f>AVERAGEIF(A:A,A50,G:G)</f>
        <v>49.012499999999996</v>
      </c>
      <c r="J50" s="2">
        <f t="shared" si="16"/>
        <v>-17.102499999999996</v>
      </c>
      <c r="K50" s="2">
        <f t="shared" si="17"/>
        <v>72.897500000000008</v>
      </c>
      <c r="L50" s="2">
        <f t="shared" si="18"/>
        <v>79.348536246239576</v>
      </c>
      <c r="M50" s="2">
        <f>SUMIF(A:A,A50,L:L)</f>
        <v>3296.3530787377704</v>
      </c>
      <c r="N50" s="3">
        <f t="shared" si="19"/>
        <v>2.4071613189150076E-2</v>
      </c>
      <c r="O50" s="6">
        <f t="shared" si="20"/>
        <v>41.542708091152576</v>
      </c>
      <c r="P50" s="3" t="str">
        <f t="shared" si="21"/>
        <v/>
      </c>
      <c r="Q50" s="3" t="str">
        <f>IF(ISNUMBER(P50),SUMIF(A:A,A50,P:P),"")</f>
        <v/>
      </c>
      <c r="R50" s="3" t="str">
        <f t="shared" si="22"/>
        <v/>
      </c>
      <c r="S50" s="7" t="str">
        <f t="shared" si="23"/>
        <v/>
      </c>
    </row>
    <row r="51" spans="1:19" x14ac:dyDescent="0.3">
      <c r="A51" s="1">
        <v>15</v>
      </c>
      <c r="B51" s="5">
        <v>0.64930555555555558</v>
      </c>
      <c r="C51" s="1" t="s">
        <v>19</v>
      </c>
      <c r="D51" s="1">
        <v>5</v>
      </c>
      <c r="E51" s="1">
        <v>11</v>
      </c>
      <c r="F51" s="1" t="s">
        <v>59</v>
      </c>
      <c r="G51" s="1">
        <v>25.26</v>
      </c>
      <c r="H51" s="1">
        <f>1+COUNTIFS(A:A,A51,G:G,"&gt;"&amp;G51)</f>
        <v>12</v>
      </c>
      <c r="I51" s="2">
        <f>AVERAGEIF(A:A,A51,G:G)</f>
        <v>49.012499999999996</v>
      </c>
      <c r="J51" s="2">
        <f t="shared" si="16"/>
        <v>-23.752499999999994</v>
      </c>
      <c r="K51" s="2">
        <f t="shared" si="17"/>
        <v>66.247500000000002</v>
      </c>
      <c r="L51" s="2">
        <f t="shared" si="18"/>
        <v>53.242129987233618</v>
      </c>
      <c r="M51" s="2">
        <f>SUMIF(A:A,A51,L:L)</f>
        <v>3296.3530787377704</v>
      </c>
      <c r="N51" s="3">
        <f t="shared" si="19"/>
        <v>1.615182861649667E-2</v>
      </c>
      <c r="O51" s="6">
        <f t="shared" si="20"/>
        <v>61.912494476238436</v>
      </c>
      <c r="P51" s="3" t="str">
        <f t="shared" si="21"/>
        <v/>
      </c>
      <c r="Q51" s="3" t="str">
        <f>IF(ISNUMBER(P51),SUMIF(A:A,A51,P:P),"")</f>
        <v/>
      </c>
      <c r="R51" s="3" t="str">
        <f t="shared" si="22"/>
        <v/>
      </c>
      <c r="S51" s="7" t="str">
        <f t="shared" si="23"/>
        <v/>
      </c>
    </row>
    <row r="52" spans="1:19" x14ac:dyDescent="0.3">
      <c r="A52" s="1"/>
      <c r="B52" s="5"/>
      <c r="C52" s="1"/>
      <c r="D52" s="1"/>
      <c r="E52" s="1"/>
      <c r="F52" s="1"/>
      <c r="G52" s="1"/>
      <c r="H52" s="1"/>
      <c r="I52" s="2"/>
      <c r="J52" s="2"/>
      <c r="K52" s="2"/>
      <c r="L52" s="2"/>
      <c r="M52" s="2"/>
      <c r="N52" s="3"/>
      <c r="O52" s="6"/>
      <c r="P52" s="3"/>
      <c r="Q52" s="3"/>
      <c r="R52" s="3"/>
      <c r="S52" s="7"/>
    </row>
    <row r="53" spans="1:19" x14ac:dyDescent="0.3">
      <c r="A53" s="1">
        <v>20</v>
      </c>
      <c r="B53" s="5">
        <v>0.67361111111111116</v>
      </c>
      <c r="C53" s="1" t="s">
        <v>19</v>
      </c>
      <c r="D53" s="1">
        <v>6</v>
      </c>
      <c r="E53" s="1">
        <v>1</v>
      </c>
      <c r="F53" s="1" t="s">
        <v>61</v>
      </c>
      <c r="G53" s="1">
        <v>66.569999999999993</v>
      </c>
      <c r="H53" s="1">
        <f>1+COUNTIFS(A:A,A53,G:G,"&gt;"&amp;G53)</f>
        <v>1</v>
      </c>
      <c r="I53" s="2">
        <f>AVERAGEIF(A:A,A53,G:G)</f>
        <v>47.575833333333328</v>
      </c>
      <c r="J53" s="2">
        <f t="shared" ref="J53:J75" si="24">G53-I53</f>
        <v>18.994166666666665</v>
      </c>
      <c r="K53" s="2">
        <f t="shared" ref="K53:K75" si="25">90+J53</f>
        <v>108.99416666666667</v>
      </c>
      <c r="L53" s="2">
        <f t="shared" ref="L53:L75" si="26">EXP(0.06*K53)</f>
        <v>692.04432013178518</v>
      </c>
      <c r="M53" s="2">
        <f>SUMIF(A:A,A53,L:L)</f>
        <v>3370.180863103812</v>
      </c>
      <c r="N53" s="3">
        <f t="shared" ref="N53:N75" si="27">L53/M53</f>
        <v>0.20534337717840992</v>
      </c>
      <c r="O53" s="6">
        <f t="shared" ref="O53:O75" si="28">1/N53</f>
        <v>4.8698916602075899</v>
      </c>
      <c r="P53" s="3">
        <f t="shared" ref="P53:P75" si="29">IF(O53&gt;21,"",N53)</f>
        <v>0.20534337717840992</v>
      </c>
      <c r="Q53" s="3">
        <f>IF(ISNUMBER(P53),SUMIF(A:A,A53,P:P),"")</f>
        <v>0.88950835947859819</v>
      </c>
      <c r="R53" s="3">
        <f t="shared" ref="R53:R75" si="30">IFERROR(P53*(1/Q53),"")</f>
        <v>0.23085041865011335</v>
      </c>
      <c r="S53" s="7">
        <f t="shared" ref="S53:S75" si="31">IFERROR(1/R53,"")</f>
        <v>4.3318093415097598</v>
      </c>
    </row>
    <row r="54" spans="1:19" x14ac:dyDescent="0.3">
      <c r="A54" s="1">
        <v>20</v>
      </c>
      <c r="B54" s="5">
        <v>0.67361111111111116</v>
      </c>
      <c r="C54" s="1" t="s">
        <v>19</v>
      </c>
      <c r="D54" s="1">
        <v>6</v>
      </c>
      <c r="E54" s="1">
        <v>3</v>
      </c>
      <c r="F54" s="1" t="s">
        <v>63</v>
      </c>
      <c r="G54" s="1">
        <v>60.15</v>
      </c>
      <c r="H54" s="1">
        <f>1+COUNTIFS(A:A,A54,G:G,"&gt;"&amp;G54)</f>
        <v>2</v>
      </c>
      <c r="I54" s="2">
        <f>AVERAGEIF(A:A,A54,G:G)</f>
        <v>47.575833333333328</v>
      </c>
      <c r="J54" s="2">
        <f t="shared" si="24"/>
        <v>12.57416666666667</v>
      </c>
      <c r="K54" s="2">
        <f t="shared" si="25"/>
        <v>102.57416666666667</v>
      </c>
      <c r="L54" s="2">
        <f t="shared" si="26"/>
        <v>470.80782693327347</v>
      </c>
      <c r="M54" s="2">
        <f>SUMIF(A:A,A54,L:L)</f>
        <v>3370.180863103812</v>
      </c>
      <c r="N54" s="3">
        <f t="shared" si="27"/>
        <v>0.13969808922945365</v>
      </c>
      <c r="O54" s="6">
        <f t="shared" si="28"/>
        <v>7.1582940433602014</v>
      </c>
      <c r="P54" s="3">
        <f t="shared" si="29"/>
        <v>0.13969808922945365</v>
      </c>
      <c r="Q54" s="3">
        <f>IF(ISNUMBER(P54),SUMIF(A:A,A54,P:P),"")</f>
        <v>0.88950835947859819</v>
      </c>
      <c r="R54" s="3">
        <f t="shared" si="30"/>
        <v>0.15705090091715415</v>
      </c>
      <c r="S54" s="7">
        <f t="shared" si="31"/>
        <v>6.3673623911747539</v>
      </c>
    </row>
    <row r="55" spans="1:19" x14ac:dyDescent="0.3">
      <c r="A55" s="1">
        <v>20</v>
      </c>
      <c r="B55" s="5">
        <v>0.67361111111111116</v>
      </c>
      <c r="C55" s="1" t="s">
        <v>19</v>
      </c>
      <c r="D55" s="1">
        <v>6</v>
      </c>
      <c r="E55" s="1">
        <v>2</v>
      </c>
      <c r="F55" s="1" t="s">
        <v>62</v>
      </c>
      <c r="G55" s="1">
        <v>60</v>
      </c>
      <c r="H55" s="1">
        <f>1+COUNTIFS(A:A,A55,G:G,"&gt;"&amp;G55)</f>
        <v>3</v>
      </c>
      <c r="I55" s="2">
        <f>AVERAGEIF(A:A,A55,G:G)</f>
        <v>47.575833333333328</v>
      </c>
      <c r="J55" s="2">
        <f t="shared" si="24"/>
        <v>12.424166666666672</v>
      </c>
      <c r="K55" s="2">
        <f t="shared" si="25"/>
        <v>102.42416666666668</v>
      </c>
      <c r="L55" s="2">
        <f t="shared" si="26"/>
        <v>466.58956713318986</v>
      </c>
      <c r="M55" s="2">
        <f>SUMIF(A:A,A55,L:L)</f>
        <v>3370.180863103812</v>
      </c>
      <c r="N55" s="3">
        <f t="shared" si="27"/>
        <v>0.13844644726380592</v>
      </c>
      <c r="O55" s="6">
        <f t="shared" si="28"/>
        <v>7.2230094723523477</v>
      </c>
      <c r="P55" s="3">
        <f t="shared" si="29"/>
        <v>0.13844644726380592</v>
      </c>
      <c r="Q55" s="3">
        <f>IF(ISNUMBER(P55),SUMIF(A:A,A55,P:P),"")</f>
        <v>0.88950835947859819</v>
      </c>
      <c r="R55" s="3">
        <f t="shared" si="30"/>
        <v>0.15564378433155915</v>
      </c>
      <c r="S55" s="7">
        <f t="shared" si="31"/>
        <v>6.4249273062505123</v>
      </c>
    </row>
    <row r="56" spans="1:19" x14ac:dyDescent="0.3">
      <c r="A56" s="1">
        <v>20</v>
      </c>
      <c r="B56" s="5">
        <v>0.67361111111111116</v>
      </c>
      <c r="C56" s="1" t="s">
        <v>19</v>
      </c>
      <c r="D56" s="1">
        <v>6</v>
      </c>
      <c r="E56" s="1">
        <v>7</v>
      </c>
      <c r="F56" s="1" t="s">
        <v>66</v>
      </c>
      <c r="G56" s="1">
        <v>57.92</v>
      </c>
      <c r="H56" s="1">
        <f>1+COUNTIFS(A:A,A56,G:G,"&gt;"&amp;G56)</f>
        <v>4</v>
      </c>
      <c r="I56" s="2">
        <f>AVERAGEIF(A:A,A56,G:G)</f>
        <v>47.575833333333328</v>
      </c>
      <c r="J56" s="2">
        <f t="shared" si="24"/>
        <v>10.344166666666673</v>
      </c>
      <c r="K56" s="2">
        <f t="shared" si="25"/>
        <v>100.34416666666667</v>
      </c>
      <c r="L56" s="2">
        <f t="shared" si="26"/>
        <v>411.84620877870771</v>
      </c>
      <c r="M56" s="2">
        <f>SUMIF(A:A,A56,L:L)</f>
        <v>3370.180863103812</v>
      </c>
      <c r="N56" s="3">
        <f t="shared" si="27"/>
        <v>0.12220299904006118</v>
      </c>
      <c r="O56" s="6">
        <f t="shared" si="28"/>
        <v>8.1831052253650096</v>
      </c>
      <c r="P56" s="3">
        <f t="shared" si="29"/>
        <v>0.12220299904006118</v>
      </c>
      <c r="Q56" s="3">
        <f>IF(ISNUMBER(P56),SUMIF(A:A,A56,P:P),"")</f>
        <v>0.88950835947859819</v>
      </c>
      <c r="R56" s="3">
        <f t="shared" si="30"/>
        <v>0.13738263135794782</v>
      </c>
      <c r="S56" s="7">
        <f t="shared" si="31"/>
        <v>7.2789405044551749</v>
      </c>
    </row>
    <row r="57" spans="1:19" x14ac:dyDescent="0.3">
      <c r="A57" s="1">
        <v>20</v>
      </c>
      <c r="B57" s="5">
        <v>0.67361111111111116</v>
      </c>
      <c r="C57" s="1" t="s">
        <v>19</v>
      </c>
      <c r="D57" s="1">
        <v>6</v>
      </c>
      <c r="E57" s="1">
        <v>10</v>
      </c>
      <c r="F57" s="1" t="s">
        <v>69</v>
      </c>
      <c r="G57" s="1">
        <v>51.04</v>
      </c>
      <c r="H57" s="1">
        <f>1+COUNTIFS(A:A,A57,G:G,"&gt;"&amp;G57)</f>
        <v>5</v>
      </c>
      <c r="I57" s="2">
        <f>AVERAGEIF(A:A,A57,G:G)</f>
        <v>47.575833333333328</v>
      </c>
      <c r="J57" s="2">
        <f t="shared" si="24"/>
        <v>3.4641666666666708</v>
      </c>
      <c r="K57" s="2">
        <f t="shared" si="25"/>
        <v>93.464166666666671</v>
      </c>
      <c r="L57" s="2">
        <f t="shared" si="26"/>
        <v>272.55760874547474</v>
      </c>
      <c r="M57" s="2">
        <f>SUMIF(A:A,A57,L:L)</f>
        <v>3370.180863103812</v>
      </c>
      <c r="N57" s="3">
        <f t="shared" si="27"/>
        <v>8.0873288353569023E-2</v>
      </c>
      <c r="O57" s="6">
        <f t="shared" si="28"/>
        <v>12.365022127307489</v>
      </c>
      <c r="P57" s="3">
        <f t="shared" si="29"/>
        <v>8.0873288353569023E-2</v>
      </c>
      <c r="Q57" s="3">
        <f>IF(ISNUMBER(P57),SUMIF(A:A,A57,P:P),"")</f>
        <v>0.88950835947859819</v>
      </c>
      <c r="R57" s="3">
        <f t="shared" si="30"/>
        <v>9.0919087484432864E-2</v>
      </c>
      <c r="S57" s="7">
        <f t="shared" si="31"/>
        <v>10.998790547377851</v>
      </c>
    </row>
    <row r="58" spans="1:19" x14ac:dyDescent="0.3">
      <c r="A58" s="1">
        <v>20</v>
      </c>
      <c r="B58" s="5">
        <v>0.67361111111111116</v>
      </c>
      <c r="C58" s="1" t="s">
        <v>19</v>
      </c>
      <c r="D58" s="1">
        <v>6</v>
      </c>
      <c r="E58" s="1">
        <v>11</v>
      </c>
      <c r="F58" s="1" t="s">
        <v>70</v>
      </c>
      <c r="G58" s="1">
        <v>50.56</v>
      </c>
      <c r="H58" s="1">
        <f>1+COUNTIFS(A:A,A58,G:G,"&gt;"&amp;G58)</f>
        <v>6</v>
      </c>
      <c r="I58" s="2">
        <f>AVERAGEIF(A:A,A58,G:G)</f>
        <v>47.575833333333328</v>
      </c>
      <c r="J58" s="2">
        <f t="shared" si="24"/>
        <v>2.984166666666674</v>
      </c>
      <c r="K58" s="2">
        <f t="shared" si="25"/>
        <v>92.984166666666681</v>
      </c>
      <c r="L58" s="2">
        <f t="shared" si="26"/>
        <v>264.81990733642357</v>
      </c>
      <c r="M58" s="2">
        <f>SUMIF(A:A,A58,L:L)</f>
        <v>3370.180863103812</v>
      </c>
      <c r="N58" s="3">
        <f t="shared" si="27"/>
        <v>7.8577357742318388E-2</v>
      </c>
      <c r="O58" s="6">
        <f t="shared" si="28"/>
        <v>12.726312372061894</v>
      </c>
      <c r="P58" s="3">
        <f t="shared" si="29"/>
        <v>7.8577357742318388E-2</v>
      </c>
      <c r="Q58" s="3">
        <f>IF(ISNUMBER(P58),SUMIF(A:A,A58,P:P),"")</f>
        <v>0.88950835947859819</v>
      </c>
      <c r="R58" s="3">
        <f t="shared" si="30"/>
        <v>8.8337964342884837E-2</v>
      </c>
      <c r="S58" s="7">
        <f t="shared" si="31"/>
        <v>11.320161240284962</v>
      </c>
    </row>
    <row r="59" spans="1:19" x14ac:dyDescent="0.3">
      <c r="A59" s="1">
        <v>20</v>
      </c>
      <c r="B59" s="5">
        <v>0.67361111111111116</v>
      </c>
      <c r="C59" s="1" t="s">
        <v>19</v>
      </c>
      <c r="D59" s="1">
        <v>6</v>
      </c>
      <c r="E59" s="1">
        <v>9</v>
      </c>
      <c r="F59" s="1" t="s">
        <v>68</v>
      </c>
      <c r="G59" s="1">
        <v>46.71</v>
      </c>
      <c r="H59" s="1">
        <f>1+COUNTIFS(A:A,A59,G:G,"&gt;"&amp;G59)</f>
        <v>7</v>
      </c>
      <c r="I59" s="2">
        <f>AVERAGEIF(A:A,A59,G:G)</f>
        <v>47.575833333333328</v>
      </c>
      <c r="J59" s="2">
        <f t="shared" si="24"/>
        <v>-0.86583333333332746</v>
      </c>
      <c r="K59" s="2">
        <f t="shared" si="25"/>
        <v>89.134166666666673</v>
      </c>
      <c r="L59" s="2">
        <f t="shared" si="26"/>
        <v>210.19801184471515</v>
      </c>
      <c r="M59" s="2">
        <f>SUMIF(A:A,A59,L:L)</f>
        <v>3370.180863103812</v>
      </c>
      <c r="N59" s="3">
        <f t="shared" si="27"/>
        <v>6.2369949976847992E-2</v>
      </c>
      <c r="O59" s="6">
        <f t="shared" si="28"/>
        <v>16.033362226059257</v>
      </c>
      <c r="P59" s="3">
        <f t="shared" si="29"/>
        <v>6.2369949976847992E-2</v>
      </c>
      <c r="Q59" s="3">
        <f>IF(ISNUMBER(P59),SUMIF(A:A,A59,P:P),"")</f>
        <v>0.88950835947859819</v>
      </c>
      <c r="R59" s="3">
        <f t="shared" si="30"/>
        <v>7.0117328648161656E-2</v>
      </c>
      <c r="S59" s="7">
        <f t="shared" si="31"/>
        <v>14.261809730628094</v>
      </c>
    </row>
    <row r="60" spans="1:19" x14ac:dyDescent="0.3">
      <c r="A60" s="1">
        <v>20</v>
      </c>
      <c r="B60" s="5">
        <v>0.67361111111111116</v>
      </c>
      <c r="C60" s="1" t="s">
        <v>19</v>
      </c>
      <c r="D60" s="1">
        <v>6</v>
      </c>
      <c r="E60" s="1">
        <v>13</v>
      </c>
      <c r="F60" s="1" t="s">
        <v>72</v>
      </c>
      <c r="G60" s="1">
        <v>46.61</v>
      </c>
      <c r="H60" s="1">
        <f>1+COUNTIFS(A:A,A60,G:G,"&gt;"&amp;G60)</f>
        <v>8</v>
      </c>
      <c r="I60" s="2">
        <f>AVERAGEIF(A:A,A60,G:G)</f>
        <v>47.575833333333328</v>
      </c>
      <c r="J60" s="2">
        <f t="shared" si="24"/>
        <v>-0.96583333333332888</v>
      </c>
      <c r="K60" s="2">
        <f t="shared" si="25"/>
        <v>89.034166666666664</v>
      </c>
      <c r="L60" s="2">
        <f t="shared" si="26"/>
        <v>208.94059978206869</v>
      </c>
      <c r="M60" s="2">
        <f>SUMIF(A:A,A60,L:L)</f>
        <v>3370.180863103812</v>
      </c>
      <c r="N60" s="3">
        <f t="shared" si="27"/>
        <v>6.1996850694132216E-2</v>
      </c>
      <c r="O60" s="6">
        <f t="shared" si="28"/>
        <v>16.129851578003567</v>
      </c>
      <c r="P60" s="3">
        <f t="shared" si="29"/>
        <v>6.1996850694132216E-2</v>
      </c>
      <c r="Q60" s="3">
        <f>IF(ISNUMBER(P60),SUMIF(A:A,A60,P:P),"")</f>
        <v>0.88950835947859819</v>
      </c>
      <c r="R60" s="3">
        <f t="shared" si="30"/>
        <v>6.9697884267746313E-2</v>
      </c>
      <c r="S60" s="7">
        <f t="shared" si="31"/>
        <v>14.34763781578323</v>
      </c>
    </row>
    <row r="61" spans="1:19" x14ac:dyDescent="0.3">
      <c r="A61" s="1">
        <v>20</v>
      </c>
      <c r="B61" s="5">
        <v>0.67361111111111116</v>
      </c>
      <c r="C61" s="1" t="s">
        <v>19</v>
      </c>
      <c r="D61" s="1">
        <v>6</v>
      </c>
      <c r="E61" s="1">
        <v>12</v>
      </c>
      <c r="F61" s="1" t="s">
        <v>71</v>
      </c>
      <c r="G61" s="1">
        <v>37.24</v>
      </c>
      <c r="H61" s="1">
        <f>1+COUNTIFS(A:A,A61,G:G,"&gt;"&amp;G61)</f>
        <v>9</v>
      </c>
      <c r="I61" s="2">
        <f>AVERAGEIF(A:A,A61,G:G)</f>
        <v>47.575833333333328</v>
      </c>
      <c r="J61" s="2">
        <f t="shared" si="24"/>
        <v>-10.335833333333326</v>
      </c>
      <c r="K61" s="2">
        <f t="shared" si="25"/>
        <v>79.664166666666674</v>
      </c>
      <c r="L61" s="2">
        <f t="shared" si="26"/>
        <v>119.08648573216414</v>
      </c>
      <c r="M61" s="2">
        <f>SUMIF(A:A,A61,L:L)</f>
        <v>3370.180863103812</v>
      </c>
      <c r="N61" s="3">
        <f t="shared" si="27"/>
        <v>3.533533972491016E-2</v>
      </c>
      <c r="O61" s="6">
        <f t="shared" si="28"/>
        <v>28.300279770482454</v>
      </c>
      <c r="P61" s="3" t="str">
        <f t="shared" si="29"/>
        <v/>
      </c>
      <c r="Q61" s="3" t="str">
        <f>IF(ISNUMBER(P61),SUMIF(A:A,A61,P:P),"")</f>
        <v/>
      </c>
      <c r="R61" s="3" t="str">
        <f t="shared" si="30"/>
        <v/>
      </c>
      <c r="S61" s="7" t="str">
        <f t="shared" si="31"/>
        <v/>
      </c>
    </row>
    <row r="62" spans="1:19" x14ac:dyDescent="0.3">
      <c r="A62" s="1">
        <v>20</v>
      </c>
      <c r="B62" s="5">
        <v>0.67361111111111116</v>
      </c>
      <c r="C62" s="1" t="s">
        <v>19</v>
      </c>
      <c r="D62" s="1">
        <v>6</v>
      </c>
      <c r="E62" s="1">
        <v>5</v>
      </c>
      <c r="F62" s="1" t="s">
        <v>64</v>
      </c>
      <c r="G62" s="1">
        <v>33.020000000000003</v>
      </c>
      <c r="H62" s="1">
        <f>1+COUNTIFS(A:A,A62,G:G,"&gt;"&amp;G62)</f>
        <v>10</v>
      </c>
      <c r="I62" s="2">
        <f>AVERAGEIF(A:A,A62,G:G)</f>
        <v>47.575833333333328</v>
      </c>
      <c r="J62" s="2">
        <f t="shared" si="24"/>
        <v>-14.555833333333325</v>
      </c>
      <c r="K62" s="2">
        <f t="shared" si="25"/>
        <v>75.444166666666675</v>
      </c>
      <c r="L62" s="2">
        <f t="shared" si="26"/>
        <v>92.448339813233503</v>
      </c>
      <c r="M62" s="2">
        <f>SUMIF(A:A,A62,L:L)</f>
        <v>3370.180863103812</v>
      </c>
      <c r="N62" s="3">
        <f t="shared" si="27"/>
        <v>2.7431269587143758E-2</v>
      </c>
      <c r="O62" s="6">
        <f t="shared" si="28"/>
        <v>36.454747266552729</v>
      </c>
      <c r="P62" s="3" t="str">
        <f t="shared" si="29"/>
        <v/>
      </c>
      <c r="Q62" s="3" t="str">
        <f>IF(ISNUMBER(P62),SUMIF(A:A,A62,P:P),"")</f>
        <v/>
      </c>
      <c r="R62" s="3" t="str">
        <f t="shared" si="30"/>
        <v/>
      </c>
      <c r="S62" s="7" t="str">
        <f t="shared" si="31"/>
        <v/>
      </c>
    </row>
    <row r="63" spans="1:19" x14ac:dyDescent="0.3">
      <c r="A63" s="1">
        <v>20</v>
      </c>
      <c r="B63" s="5">
        <v>0.67361111111111116</v>
      </c>
      <c r="C63" s="1" t="s">
        <v>19</v>
      </c>
      <c r="D63" s="1">
        <v>6</v>
      </c>
      <c r="E63" s="1">
        <v>6</v>
      </c>
      <c r="F63" s="1" t="s">
        <v>65</v>
      </c>
      <c r="G63" s="1">
        <v>32.799999999999997</v>
      </c>
      <c r="H63" s="1">
        <f>1+COUNTIFS(A:A,A63,G:G,"&gt;"&amp;G63)</f>
        <v>11</v>
      </c>
      <c r="I63" s="2">
        <f>AVERAGEIF(A:A,A63,G:G)</f>
        <v>47.575833333333328</v>
      </c>
      <c r="J63" s="2">
        <f t="shared" si="24"/>
        <v>-14.775833333333331</v>
      </c>
      <c r="K63" s="2">
        <f t="shared" si="25"/>
        <v>75.224166666666662</v>
      </c>
      <c r="L63" s="2">
        <f t="shared" si="26"/>
        <v>91.236040505663581</v>
      </c>
      <c r="M63" s="2">
        <f>SUMIF(A:A,A63,L:L)</f>
        <v>3370.180863103812</v>
      </c>
      <c r="N63" s="3">
        <f t="shared" si="27"/>
        <v>2.7071556160234843E-2</v>
      </c>
      <c r="O63" s="6">
        <f t="shared" si="28"/>
        <v>36.939139888415085</v>
      </c>
      <c r="P63" s="3" t="str">
        <f t="shared" si="29"/>
        <v/>
      </c>
      <c r="Q63" s="3" t="str">
        <f>IF(ISNUMBER(P63),SUMIF(A:A,A63,P:P),"")</f>
        <v/>
      </c>
      <c r="R63" s="3" t="str">
        <f t="shared" si="30"/>
        <v/>
      </c>
      <c r="S63" s="7" t="str">
        <f t="shared" si="31"/>
        <v/>
      </c>
    </row>
    <row r="64" spans="1:19" x14ac:dyDescent="0.3">
      <c r="A64" s="1">
        <v>20</v>
      </c>
      <c r="B64" s="5">
        <v>0.67361111111111116</v>
      </c>
      <c r="C64" s="1" t="s">
        <v>19</v>
      </c>
      <c r="D64" s="1">
        <v>6</v>
      </c>
      <c r="E64" s="1">
        <v>8</v>
      </c>
      <c r="F64" s="1" t="s">
        <v>67</v>
      </c>
      <c r="G64" s="1">
        <v>28.29</v>
      </c>
      <c r="H64" s="1">
        <f>1+COUNTIFS(A:A,A64,G:G,"&gt;"&amp;G64)</f>
        <v>12</v>
      </c>
      <c r="I64" s="2">
        <f>AVERAGEIF(A:A,A64,G:G)</f>
        <v>47.575833333333328</v>
      </c>
      <c r="J64" s="2">
        <f t="shared" si="24"/>
        <v>-19.285833333333329</v>
      </c>
      <c r="K64" s="2">
        <f t="shared" si="25"/>
        <v>70.714166666666671</v>
      </c>
      <c r="L64" s="2">
        <f t="shared" si="26"/>
        <v>69.605946367113319</v>
      </c>
      <c r="M64" s="2">
        <f>SUMIF(A:A,A64,L:L)</f>
        <v>3370.180863103812</v>
      </c>
      <c r="N64" s="3">
        <f t="shared" si="27"/>
        <v>2.0653475049113183E-2</v>
      </c>
      <c r="O64" s="6">
        <f t="shared" si="28"/>
        <v>48.418002182298032</v>
      </c>
      <c r="P64" s="3" t="str">
        <f t="shared" si="29"/>
        <v/>
      </c>
      <c r="Q64" s="3" t="str">
        <f>IF(ISNUMBER(P64),SUMIF(A:A,A64,P:P),"")</f>
        <v/>
      </c>
      <c r="R64" s="3" t="str">
        <f t="shared" si="30"/>
        <v/>
      </c>
      <c r="S64" s="7" t="str">
        <f t="shared" si="31"/>
        <v/>
      </c>
    </row>
    <row r="65" spans="1:19" x14ac:dyDescent="0.3">
      <c r="A65" s="1"/>
      <c r="B65" s="5"/>
      <c r="C65" s="1"/>
      <c r="D65" s="1"/>
      <c r="E65" s="1"/>
      <c r="F65" s="1"/>
      <c r="G65" s="1"/>
      <c r="H65" s="1"/>
      <c r="I65" s="2"/>
      <c r="J65" s="2"/>
      <c r="K65" s="2"/>
      <c r="L65" s="2"/>
      <c r="M65" s="2"/>
      <c r="N65" s="3"/>
      <c r="O65" s="6"/>
      <c r="P65" s="3"/>
      <c r="Q65" s="3"/>
      <c r="R65" s="3"/>
      <c r="S65" s="7"/>
    </row>
    <row r="66" spans="1:19" x14ac:dyDescent="0.3">
      <c r="A66" s="1">
        <v>24</v>
      </c>
      <c r="B66" s="5">
        <v>0.69791666666666663</v>
      </c>
      <c r="C66" s="1" t="s">
        <v>19</v>
      </c>
      <c r="D66" s="1">
        <v>7</v>
      </c>
      <c r="E66" s="1">
        <v>10</v>
      </c>
      <c r="F66" s="1" t="s">
        <v>79</v>
      </c>
      <c r="G66" s="1">
        <v>59.44</v>
      </c>
      <c r="H66" s="1">
        <f>1+COUNTIFS(A:A,A66,G:G,"&gt;"&amp;G66)</f>
        <v>1</v>
      </c>
      <c r="I66" s="2">
        <f>AVERAGEIF(A:A,A66,G:G)</f>
        <v>47.177</v>
      </c>
      <c r="J66" s="2">
        <f t="shared" si="24"/>
        <v>12.262999999999998</v>
      </c>
      <c r="K66" s="2">
        <f t="shared" si="25"/>
        <v>102.26300000000001</v>
      </c>
      <c r="L66" s="2">
        <f t="shared" si="26"/>
        <v>462.09939100979989</v>
      </c>
      <c r="M66" s="2">
        <f>SUMIF(A:A,A66,L:L)</f>
        <v>2563.3932235102998</v>
      </c>
      <c r="N66" s="3">
        <f t="shared" si="27"/>
        <v>0.18026863251865938</v>
      </c>
      <c r="O66" s="6">
        <f t="shared" si="28"/>
        <v>5.5472767836994121</v>
      </c>
      <c r="P66" s="3">
        <f t="shared" si="29"/>
        <v>0.18026863251865938</v>
      </c>
      <c r="Q66" s="3">
        <f>IF(ISNUMBER(P66),SUMIF(A:A,A66,P:P),"")</f>
        <v>0.97626268835377927</v>
      </c>
      <c r="R66" s="3">
        <f t="shared" si="30"/>
        <v>0.18465176910800199</v>
      </c>
      <c r="S66" s="7">
        <f t="shared" si="31"/>
        <v>5.4155993458968945</v>
      </c>
    </row>
    <row r="67" spans="1:19" x14ac:dyDescent="0.3">
      <c r="A67" s="1">
        <v>24</v>
      </c>
      <c r="B67" s="5">
        <v>0.69791666666666663</v>
      </c>
      <c r="C67" s="1" t="s">
        <v>19</v>
      </c>
      <c r="D67" s="1">
        <v>7</v>
      </c>
      <c r="E67" s="1">
        <v>12</v>
      </c>
      <c r="F67" s="1" t="s">
        <v>80</v>
      </c>
      <c r="G67" s="1">
        <v>57.54</v>
      </c>
      <c r="H67" s="1">
        <f>1+COUNTIFS(A:A,A67,G:G,"&gt;"&amp;G67)</f>
        <v>2</v>
      </c>
      <c r="I67" s="2">
        <f>AVERAGEIF(A:A,A67,G:G)</f>
        <v>47.177</v>
      </c>
      <c r="J67" s="2">
        <f t="shared" si="24"/>
        <v>10.363</v>
      </c>
      <c r="K67" s="2">
        <f t="shared" si="25"/>
        <v>100.363</v>
      </c>
      <c r="L67" s="2">
        <f t="shared" si="26"/>
        <v>412.31185803690948</v>
      </c>
      <c r="M67" s="2">
        <f>SUMIF(A:A,A67,L:L)</f>
        <v>2563.3932235102998</v>
      </c>
      <c r="N67" s="3">
        <f t="shared" si="27"/>
        <v>0.16084612156081593</v>
      </c>
      <c r="O67" s="6">
        <f t="shared" si="28"/>
        <v>6.2171222426516506</v>
      </c>
      <c r="P67" s="3">
        <f t="shared" si="29"/>
        <v>0.16084612156081593</v>
      </c>
      <c r="Q67" s="3">
        <f>IF(ISNUMBER(P67),SUMIF(A:A,A67,P:P),"")</f>
        <v>0.97626268835377927</v>
      </c>
      <c r="R67" s="3">
        <f t="shared" si="30"/>
        <v>0.16475701005437618</v>
      </c>
      <c r="S67" s="7">
        <f t="shared" si="31"/>
        <v>6.0695444744351779</v>
      </c>
    </row>
    <row r="68" spans="1:19" x14ac:dyDescent="0.3">
      <c r="A68" s="1">
        <v>24</v>
      </c>
      <c r="B68" s="5">
        <v>0.69791666666666663</v>
      </c>
      <c r="C68" s="1" t="s">
        <v>19</v>
      </c>
      <c r="D68" s="1">
        <v>7</v>
      </c>
      <c r="E68" s="1">
        <v>4</v>
      </c>
      <c r="F68" s="1" t="s">
        <v>75</v>
      </c>
      <c r="G68" s="1">
        <v>55.49</v>
      </c>
      <c r="H68" s="1">
        <f>1+COUNTIFS(A:A,A68,G:G,"&gt;"&amp;G68)</f>
        <v>3</v>
      </c>
      <c r="I68" s="2">
        <f>AVERAGEIF(A:A,A68,G:G)</f>
        <v>47.177</v>
      </c>
      <c r="J68" s="2">
        <f t="shared" si="24"/>
        <v>8.3130000000000024</v>
      </c>
      <c r="K68" s="2">
        <f t="shared" si="25"/>
        <v>98.313000000000002</v>
      </c>
      <c r="L68" s="2">
        <f t="shared" si="26"/>
        <v>364.59239370497505</v>
      </c>
      <c r="M68" s="2">
        <f>SUMIF(A:A,A68,L:L)</f>
        <v>2563.3932235102998</v>
      </c>
      <c r="N68" s="3">
        <f t="shared" si="27"/>
        <v>0.1422303805600702</v>
      </c>
      <c r="O68" s="6">
        <f t="shared" si="28"/>
        <v>7.0308466873408637</v>
      </c>
      <c r="P68" s="3">
        <f t="shared" si="29"/>
        <v>0.1422303805600702</v>
      </c>
      <c r="Q68" s="3">
        <f>IF(ISNUMBER(P68),SUMIF(A:A,A68,P:P),"")</f>
        <v>0.97626268835377927</v>
      </c>
      <c r="R68" s="3">
        <f t="shared" si="30"/>
        <v>0.14568863714325275</v>
      </c>
      <c r="S68" s="7">
        <f t="shared" si="31"/>
        <v>6.8639532883866554</v>
      </c>
    </row>
    <row r="69" spans="1:19" x14ac:dyDescent="0.3">
      <c r="A69" s="1">
        <v>24</v>
      </c>
      <c r="B69" s="5">
        <v>0.69791666666666663</v>
      </c>
      <c r="C69" s="1" t="s">
        <v>19</v>
      </c>
      <c r="D69" s="1">
        <v>7</v>
      </c>
      <c r="E69" s="1">
        <v>1</v>
      </c>
      <c r="F69" s="1" t="s">
        <v>73</v>
      </c>
      <c r="G69" s="1">
        <v>51.2</v>
      </c>
      <c r="H69" s="1">
        <f>1+COUNTIFS(A:A,A69,G:G,"&gt;"&amp;G69)</f>
        <v>4</v>
      </c>
      <c r="I69" s="2">
        <f>AVERAGEIF(A:A,A69,G:G)</f>
        <v>47.177</v>
      </c>
      <c r="J69" s="2">
        <f t="shared" si="24"/>
        <v>4.0230000000000032</v>
      </c>
      <c r="K69" s="2">
        <f t="shared" si="25"/>
        <v>94.022999999999996</v>
      </c>
      <c r="L69" s="2">
        <f t="shared" si="26"/>
        <v>281.85140515890311</v>
      </c>
      <c r="M69" s="2">
        <f>SUMIF(A:A,A69,L:L)</f>
        <v>2563.3932235102998</v>
      </c>
      <c r="N69" s="3">
        <f t="shared" si="27"/>
        <v>0.10995246557332199</v>
      </c>
      <c r="O69" s="6">
        <f t="shared" si="28"/>
        <v>9.0948392542698215</v>
      </c>
      <c r="P69" s="3">
        <f t="shared" si="29"/>
        <v>0.10995246557332199</v>
      </c>
      <c r="Q69" s="3">
        <f>IF(ISNUMBER(P69),SUMIF(A:A,A69,P:P),"")</f>
        <v>0.97626268835377927</v>
      </c>
      <c r="R69" s="3">
        <f t="shared" si="30"/>
        <v>0.11262590170144582</v>
      </c>
      <c r="S69" s="7">
        <f t="shared" si="31"/>
        <v>8.8789522205189382</v>
      </c>
    </row>
    <row r="70" spans="1:19" x14ac:dyDescent="0.3">
      <c r="A70" s="1">
        <v>24</v>
      </c>
      <c r="B70" s="5">
        <v>0.69791666666666663</v>
      </c>
      <c r="C70" s="1" t="s">
        <v>19</v>
      </c>
      <c r="D70" s="1">
        <v>7</v>
      </c>
      <c r="E70" s="1">
        <v>3</v>
      </c>
      <c r="F70" s="1" t="s">
        <v>74</v>
      </c>
      <c r="G70" s="1">
        <v>50.53</v>
      </c>
      <c r="H70" s="1">
        <f>1+COUNTIFS(A:A,A70,G:G,"&gt;"&amp;G70)</f>
        <v>5</v>
      </c>
      <c r="I70" s="2">
        <f>AVERAGEIF(A:A,A70,G:G)</f>
        <v>47.177</v>
      </c>
      <c r="J70" s="2">
        <f t="shared" si="24"/>
        <v>3.3530000000000015</v>
      </c>
      <c r="K70" s="2">
        <f t="shared" si="25"/>
        <v>93.353000000000009</v>
      </c>
      <c r="L70" s="2">
        <f t="shared" si="26"/>
        <v>270.74569893185549</v>
      </c>
      <c r="M70" s="2">
        <f>SUMIF(A:A,A70,L:L)</f>
        <v>2563.3932235102998</v>
      </c>
      <c r="N70" s="3">
        <f t="shared" si="27"/>
        <v>0.10562004161074338</v>
      </c>
      <c r="O70" s="6">
        <f t="shared" si="28"/>
        <v>9.467900076061726</v>
      </c>
      <c r="P70" s="3">
        <f t="shared" si="29"/>
        <v>0.10562004161074338</v>
      </c>
      <c r="Q70" s="3">
        <f>IF(ISNUMBER(P70),SUMIF(A:A,A70,P:P),"")</f>
        <v>0.97626268835377927</v>
      </c>
      <c r="R70" s="3">
        <f t="shared" si="30"/>
        <v>0.10818813713842217</v>
      </c>
      <c r="S70" s="7">
        <f t="shared" si="31"/>
        <v>9.2431575813209736</v>
      </c>
    </row>
    <row r="71" spans="1:19" x14ac:dyDescent="0.3">
      <c r="A71" s="1">
        <v>24</v>
      </c>
      <c r="B71" s="5">
        <v>0.69791666666666663</v>
      </c>
      <c r="C71" s="1" t="s">
        <v>19</v>
      </c>
      <c r="D71" s="1">
        <v>7</v>
      </c>
      <c r="E71" s="1">
        <v>5</v>
      </c>
      <c r="F71" s="1" t="s">
        <v>76</v>
      </c>
      <c r="G71" s="1">
        <v>49.08</v>
      </c>
      <c r="H71" s="1">
        <f>1+COUNTIFS(A:A,A71,G:G,"&gt;"&amp;G71)</f>
        <v>6</v>
      </c>
      <c r="I71" s="2">
        <f>AVERAGEIF(A:A,A71,G:G)</f>
        <v>47.177</v>
      </c>
      <c r="J71" s="2">
        <f t="shared" si="24"/>
        <v>1.9029999999999987</v>
      </c>
      <c r="K71" s="2">
        <f t="shared" si="25"/>
        <v>91.902999999999992</v>
      </c>
      <c r="L71" s="2">
        <f t="shared" si="26"/>
        <v>248.18638095202098</v>
      </c>
      <c r="M71" s="2">
        <f>SUMIF(A:A,A71,L:L)</f>
        <v>2563.3932235102998</v>
      </c>
      <c r="N71" s="3">
        <f t="shared" si="27"/>
        <v>9.681947298438888E-2</v>
      </c>
      <c r="O71" s="6">
        <f t="shared" si="28"/>
        <v>10.328500756880173</v>
      </c>
      <c r="P71" s="3">
        <f t="shared" si="29"/>
        <v>9.681947298438888E-2</v>
      </c>
      <c r="Q71" s="3">
        <f>IF(ISNUMBER(P71),SUMIF(A:A,A71,P:P),"")</f>
        <v>0.97626268835377927</v>
      </c>
      <c r="R71" s="3">
        <f t="shared" si="30"/>
        <v>9.9173587334009952E-2</v>
      </c>
      <c r="S71" s="7">
        <f t="shared" si="31"/>
        <v>10.083329915575883</v>
      </c>
    </row>
    <row r="72" spans="1:19" x14ac:dyDescent="0.3">
      <c r="A72" s="1">
        <v>24</v>
      </c>
      <c r="B72" s="5">
        <v>0.69791666666666663</v>
      </c>
      <c r="C72" s="1" t="s">
        <v>19</v>
      </c>
      <c r="D72" s="1">
        <v>7</v>
      </c>
      <c r="E72" s="1">
        <v>14</v>
      </c>
      <c r="F72" s="1" t="s">
        <v>82</v>
      </c>
      <c r="G72" s="1">
        <v>43.95</v>
      </c>
      <c r="H72" s="1">
        <f>1+COUNTIFS(A:A,A72,G:G,"&gt;"&amp;G72)</f>
        <v>7</v>
      </c>
      <c r="I72" s="2">
        <f>AVERAGEIF(A:A,A72,G:G)</f>
        <v>47.177</v>
      </c>
      <c r="J72" s="2">
        <f t="shared" si="24"/>
        <v>-3.2269999999999968</v>
      </c>
      <c r="K72" s="2">
        <f t="shared" si="25"/>
        <v>86.772999999999996</v>
      </c>
      <c r="L72" s="2">
        <f t="shared" si="26"/>
        <v>182.43245592565356</v>
      </c>
      <c r="M72" s="2">
        <f>SUMIF(A:A,A72,L:L)</f>
        <v>2563.3932235102998</v>
      </c>
      <c r="N72" s="3">
        <f t="shared" si="27"/>
        <v>7.1168346023725279E-2</v>
      </c>
      <c r="O72" s="6">
        <f t="shared" si="28"/>
        <v>14.051190674947421</v>
      </c>
      <c r="P72" s="3">
        <f t="shared" si="29"/>
        <v>7.1168346023725279E-2</v>
      </c>
      <c r="Q72" s="3">
        <f>IF(ISNUMBER(P72),SUMIF(A:A,A72,P:P),"")</f>
        <v>0.97626268835377927</v>
      </c>
      <c r="R72" s="3">
        <f t="shared" si="30"/>
        <v>7.2898766769149748E-2</v>
      </c>
      <c r="S72" s="7">
        <f t="shared" si="31"/>
        <v>13.717653182895724</v>
      </c>
    </row>
    <row r="73" spans="1:19" x14ac:dyDescent="0.3">
      <c r="A73" s="1">
        <v>24</v>
      </c>
      <c r="B73" s="5">
        <v>0.69791666666666663</v>
      </c>
      <c r="C73" s="1" t="s">
        <v>19</v>
      </c>
      <c r="D73" s="1">
        <v>7</v>
      </c>
      <c r="E73" s="1">
        <v>7</v>
      </c>
      <c r="F73" s="1" t="s">
        <v>77</v>
      </c>
      <c r="G73" s="1">
        <v>41.38</v>
      </c>
      <c r="H73" s="1">
        <f>1+COUNTIFS(A:A,A73,G:G,"&gt;"&amp;G73)</f>
        <v>8</v>
      </c>
      <c r="I73" s="2">
        <f>AVERAGEIF(A:A,A73,G:G)</f>
        <v>47.177</v>
      </c>
      <c r="J73" s="2">
        <f t="shared" si="24"/>
        <v>-5.796999999999997</v>
      </c>
      <c r="K73" s="2">
        <f t="shared" si="25"/>
        <v>84.203000000000003</v>
      </c>
      <c r="L73" s="2">
        <f t="shared" si="26"/>
        <v>156.36296446910714</v>
      </c>
      <c r="M73" s="2">
        <f>SUMIF(A:A,A73,L:L)</f>
        <v>2563.3932235102998</v>
      </c>
      <c r="N73" s="3">
        <f t="shared" si="27"/>
        <v>6.0998430921567454E-2</v>
      </c>
      <c r="O73" s="6">
        <f t="shared" si="28"/>
        <v>16.393864315720062</v>
      </c>
      <c r="P73" s="3">
        <f t="shared" si="29"/>
        <v>6.0998430921567454E-2</v>
      </c>
      <c r="Q73" s="3">
        <f>IF(ISNUMBER(P73),SUMIF(A:A,A73,P:P),"")</f>
        <v>0.97626268835377927</v>
      </c>
      <c r="R73" s="3">
        <f t="shared" si="30"/>
        <v>6.2481575552606555E-2</v>
      </c>
      <c r="S73" s="7">
        <f t="shared" si="31"/>
        <v>16.004718049371959</v>
      </c>
    </row>
    <row r="74" spans="1:19" x14ac:dyDescent="0.3">
      <c r="A74" s="1">
        <v>24</v>
      </c>
      <c r="B74" s="5">
        <v>0.69791666666666663</v>
      </c>
      <c r="C74" s="1" t="s">
        <v>19</v>
      </c>
      <c r="D74" s="1">
        <v>7</v>
      </c>
      <c r="E74" s="1">
        <v>9</v>
      </c>
      <c r="F74" s="1" t="s">
        <v>78</v>
      </c>
      <c r="G74" s="1">
        <v>37.51</v>
      </c>
      <c r="H74" s="1">
        <f>1+COUNTIFS(A:A,A74,G:G,"&gt;"&amp;G74)</f>
        <v>9</v>
      </c>
      <c r="I74" s="2">
        <f>AVERAGEIF(A:A,A74,G:G)</f>
        <v>47.177</v>
      </c>
      <c r="J74" s="2">
        <f t="shared" si="24"/>
        <v>-9.6670000000000016</v>
      </c>
      <c r="K74" s="2">
        <f t="shared" si="25"/>
        <v>80.332999999999998</v>
      </c>
      <c r="L74" s="2">
        <f t="shared" si="26"/>
        <v>123.96261150280118</v>
      </c>
      <c r="M74" s="2">
        <f>SUMIF(A:A,A74,L:L)</f>
        <v>2563.3932235102998</v>
      </c>
      <c r="N74" s="3">
        <f t="shared" si="27"/>
        <v>4.8358796600486954E-2</v>
      </c>
      <c r="O74" s="6">
        <f t="shared" si="28"/>
        <v>20.678761058953448</v>
      </c>
      <c r="P74" s="3">
        <f t="shared" si="29"/>
        <v>4.8358796600486954E-2</v>
      </c>
      <c r="Q74" s="3">
        <f>IF(ISNUMBER(P74),SUMIF(A:A,A74,P:P),"")</f>
        <v>0.97626268835377927</v>
      </c>
      <c r="R74" s="3">
        <f t="shared" si="30"/>
        <v>4.9534615198734942E-2</v>
      </c>
      <c r="S74" s="7">
        <f t="shared" si="31"/>
        <v>20.187902863239337</v>
      </c>
    </row>
    <row r="75" spans="1:19" x14ac:dyDescent="0.3">
      <c r="A75" s="1">
        <v>24</v>
      </c>
      <c r="B75" s="5">
        <v>0.69791666666666663</v>
      </c>
      <c r="C75" s="1" t="s">
        <v>19</v>
      </c>
      <c r="D75" s="1">
        <v>7</v>
      </c>
      <c r="E75" s="1">
        <v>13</v>
      </c>
      <c r="F75" s="1" t="s">
        <v>81</v>
      </c>
      <c r="G75" s="1">
        <v>25.65</v>
      </c>
      <c r="H75" s="1">
        <f>1+COUNTIFS(A:A,A75,G:G,"&gt;"&amp;G75)</f>
        <v>10</v>
      </c>
      <c r="I75" s="2">
        <f>AVERAGEIF(A:A,A75,G:G)</f>
        <v>47.177</v>
      </c>
      <c r="J75" s="2">
        <f t="shared" si="24"/>
        <v>-21.527000000000001</v>
      </c>
      <c r="K75" s="2">
        <f t="shared" si="25"/>
        <v>68.472999999999999</v>
      </c>
      <c r="L75" s="2">
        <f t="shared" si="26"/>
        <v>60.848063818273559</v>
      </c>
      <c r="M75" s="2">
        <f>SUMIF(A:A,A75,L:L)</f>
        <v>2563.3932235102998</v>
      </c>
      <c r="N75" s="3">
        <f t="shared" si="27"/>
        <v>2.3737311646220425E-2</v>
      </c>
      <c r="O75" s="6">
        <f t="shared" si="28"/>
        <v>42.127769770391211</v>
      </c>
      <c r="P75" s="3" t="str">
        <f t="shared" si="29"/>
        <v/>
      </c>
      <c r="Q75" s="3" t="str">
        <f>IF(ISNUMBER(P75),SUMIF(A:A,A75,P:P),"")</f>
        <v/>
      </c>
      <c r="R75" s="3" t="str">
        <f t="shared" si="30"/>
        <v/>
      </c>
      <c r="S75" s="7" t="str">
        <f t="shared" si="31"/>
        <v/>
      </c>
    </row>
  </sheetData>
  <autoFilter ref="A7:S28" xr:uid="{00000000-0009-0000-0000-000000000000}"/>
  <sortState xmlns:xlrd2="http://schemas.microsoft.com/office/spreadsheetml/2017/richdata2" ref="A8:T75">
    <sortCondition ref="B8:B75"/>
    <sortCondition ref="H8:H75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31:G1048576 G7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30"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0" fitToHeight="0" orientation="portrait" r:id="rId1"/>
  <rowBreaks count="1" manualBreakCount="1">
    <brk id="5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17082022 -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2022-08-16T22:55:09Z</cp:lastPrinted>
  <dcterms:created xsi:type="dcterms:W3CDTF">2016-03-11T05:58:01Z</dcterms:created>
  <dcterms:modified xsi:type="dcterms:W3CDTF">2022-08-16T22:55:19Z</dcterms:modified>
</cp:coreProperties>
</file>