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A9382C2B-C270-4067-8F5A-BB1A5DD5EF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4112022 - Northa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24112022 - Northam'!$A$7:$S$7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 s="1"/>
  <c r="K11" i="1" s="1"/>
  <c r="L11" i="1" s="1"/>
  <c r="H9" i="1"/>
  <c r="I9" i="1"/>
  <c r="J9" i="1" s="1"/>
  <c r="K9" i="1" s="1"/>
  <c r="L9" i="1" s="1"/>
  <c r="H12" i="1"/>
  <c r="I12" i="1"/>
  <c r="J12" i="1" s="1"/>
  <c r="K12" i="1" s="1"/>
  <c r="L12" i="1" s="1"/>
  <c r="H8" i="1"/>
  <c r="I8" i="1"/>
  <c r="J8" i="1" s="1"/>
  <c r="K8" i="1" s="1"/>
  <c r="L8" i="1" s="1"/>
  <c r="H10" i="1"/>
  <c r="I10" i="1"/>
  <c r="J10" i="1" s="1"/>
  <c r="K10" i="1" s="1"/>
  <c r="L10" i="1" s="1"/>
  <c r="H13" i="1"/>
  <c r="I13" i="1"/>
  <c r="J13" i="1" s="1"/>
  <c r="K13" i="1" s="1"/>
  <c r="L13" i="1" s="1"/>
  <c r="H14" i="1"/>
  <c r="I14" i="1"/>
  <c r="J14" i="1" s="1"/>
  <c r="K14" i="1" s="1"/>
  <c r="L14" i="1" s="1"/>
  <c r="H23" i="1"/>
  <c r="I23" i="1"/>
  <c r="J23" i="1" s="1"/>
  <c r="K23" i="1" s="1"/>
  <c r="L23" i="1" s="1"/>
  <c r="H17" i="1"/>
  <c r="I17" i="1"/>
  <c r="J17" i="1" s="1"/>
  <c r="K17" i="1" s="1"/>
  <c r="L17" i="1" s="1"/>
  <c r="H19" i="1"/>
  <c r="I19" i="1"/>
  <c r="J19" i="1" s="1"/>
  <c r="K19" i="1" s="1"/>
  <c r="L19" i="1" s="1"/>
  <c r="H16" i="1"/>
  <c r="I16" i="1"/>
  <c r="J16" i="1" s="1"/>
  <c r="K16" i="1" s="1"/>
  <c r="L16" i="1" s="1"/>
  <c r="H24" i="1"/>
  <c r="I24" i="1"/>
  <c r="J24" i="1" s="1"/>
  <c r="K24" i="1" s="1"/>
  <c r="L24" i="1" s="1"/>
  <c r="H20" i="1"/>
  <c r="I20" i="1"/>
  <c r="J20" i="1" s="1"/>
  <c r="K20" i="1" s="1"/>
  <c r="L20" i="1" s="1"/>
  <c r="H22" i="1"/>
  <c r="I22" i="1"/>
  <c r="J22" i="1" s="1"/>
  <c r="K22" i="1" s="1"/>
  <c r="L22" i="1" s="1"/>
  <c r="H18" i="1"/>
  <c r="I18" i="1"/>
  <c r="J18" i="1" s="1"/>
  <c r="K18" i="1" s="1"/>
  <c r="L18" i="1" s="1"/>
  <c r="H21" i="1"/>
  <c r="I21" i="1"/>
  <c r="J21" i="1" s="1"/>
  <c r="K21" i="1" s="1"/>
  <c r="L21" i="1" s="1"/>
  <c r="H26" i="1"/>
  <c r="I26" i="1"/>
  <c r="J26" i="1" s="1"/>
  <c r="K26" i="1" s="1"/>
  <c r="L26" i="1" s="1"/>
  <c r="H28" i="1"/>
  <c r="I28" i="1"/>
  <c r="J28" i="1" s="1"/>
  <c r="K28" i="1" s="1"/>
  <c r="L28" i="1" s="1"/>
  <c r="H27" i="1"/>
  <c r="I27" i="1"/>
  <c r="J27" i="1" s="1"/>
  <c r="K27" i="1" s="1"/>
  <c r="L27" i="1" s="1"/>
  <c r="H36" i="1"/>
  <c r="I36" i="1"/>
  <c r="J36" i="1" s="1"/>
  <c r="K36" i="1" s="1"/>
  <c r="L36" i="1" s="1"/>
  <c r="H29" i="1"/>
  <c r="I29" i="1"/>
  <c r="J29" i="1" s="1"/>
  <c r="K29" i="1" s="1"/>
  <c r="L29" i="1" s="1"/>
  <c r="H33" i="1"/>
  <c r="I33" i="1"/>
  <c r="J33" i="1" s="1"/>
  <c r="K33" i="1" s="1"/>
  <c r="L33" i="1" s="1"/>
  <c r="H30" i="1"/>
  <c r="I30" i="1"/>
  <c r="J30" i="1" s="1"/>
  <c r="K30" i="1" s="1"/>
  <c r="L30" i="1" s="1"/>
  <c r="H32" i="1"/>
  <c r="I32" i="1"/>
  <c r="J32" i="1"/>
  <c r="K32" i="1" s="1"/>
  <c r="L32" i="1" s="1"/>
  <c r="H31" i="1"/>
  <c r="I31" i="1"/>
  <c r="J31" i="1" s="1"/>
  <c r="K31" i="1" s="1"/>
  <c r="L31" i="1" s="1"/>
  <c r="H37" i="1"/>
  <c r="I37" i="1"/>
  <c r="J37" i="1" s="1"/>
  <c r="K37" i="1" s="1"/>
  <c r="L37" i="1" s="1"/>
  <c r="H38" i="1"/>
  <c r="I38" i="1"/>
  <c r="J38" i="1" s="1"/>
  <c r="K38" i="1" s="1"/>
  <c r="L38" i="1" s="1"/>
  <c r="H35" i="1"/>
  <c r="I35" i="1"/>
  <c r="J35" i="1" s="1"/>
  <c r="K35" i="1" s="1"/>
  <c r="L35" i="1" s="1"/>
  <c r="H34" i="1"/>
  <c r="I34" i="1"/>
  <c r="J34" i="1" s="1"/>
  <c r="K34" i="1" s="1"/>
  <c r="L34" i="1" s="1"/>
  <c r="M19" i="1" l="1"/>
  <c r="N19" i="1" s="1"/>
  <c r="O19" i="1" s="1"/>
  <c r="P19" i="1" s="1"/>
  <c r="M23" i="1"/>
  <c r="N23" i="1" s="1"/>
  <c r="O23" i="1" s="1"/>
  <c r="P23" i="1" s="1"/>
  <c r="M26" i="1"/>
  <c r="M29" i="1"/>
  <c r="N29" i="1" s="1"/>
  <c r="O29" i="1" s="1"/>
  <c r="P29" i="1" s="1"/>
  <c r="M31" i="1"/>
  <c r="N31" i="1" s="1"/>
  <c r="O31" i="1" s="1"/>
  <c r="P31" i="1" s="1"/>
  <c r="M33" i="1"/>
  <c r="N33" i="1" s="1"/>
  <c r="O33" i="1" s="1"/>
  <c r="P33" i="1" s="1"/>
  <c r="M27" i="1"/>
  <c r="N27" i="1" s="1"/>
  <c r="O27" i="1" s="1"/>
  <c r="P27" i="1" s="1"/>
  <c r="M24" i="1"/>
  <c r="N24" i="1" s="1"/>
  <c r="O24" i="1" s="1"/>
  <c r="P24" i="1" s="1"/>
  <c r="M17" i="1"/>
  <c r="N17" i="1" s="1"/>
  <c r="O17" i="1" s="1"/>
  <c r="P17" i="1" s="1"/>
  <c r="M22" i="1"/>
  <c r="N22" i="1" s="1"/>
  <c r="O22" i="1" s="1"/>
  <c r="P22" i="1" s="1"/>
  <c r="M21" i="1"/>
  <c r="N21" i="1" s="1"/>
  <c r="O21" i="1" s="1"/>
  <c r="P21" i="1" s="1"/>
  <c r="M16" i="1"/>
  <c r="N16" i="1" s="1"/>
  <c r="O16" i="1" s="1"/>
  <c r="P16" i="1" s="1"/>
  <c r="M20" i="1"/>
  <c r="N20" i="1" s="1"/>
  <c r="O20" i="1" s="1"/>
  <c r="P20" i="1" s="1"/>
  <c r="M18" i="1"/>
  <c r="N18" i="1" s="1"/>
  <c r="O18" i="1" s="1"/>
  <c r="P18" i="1" s="1"/>
  <c r="M38" i="1"/>
  <c r="N38" i="1" s="1"/>
  <c r="O38" i="1" s="1"/>
  <c r="P38" i="1" s="1"/>
  <c r="M36" i="1"/>
  <c r="N36" i="1" s="1"/>
  <c r="O36" i="1" s="1"/>
  <c r="P36" i="1" s="1"/>
  <c r="M32" i="1"/>
  <c r="N32" i="1" s="1"/>
  <c r="O32" i="1" s="1"/>
  <c r="P32" i="1" s="1"/>
  <c r="M35" i="1"/>
  <c r="N35" i="1" s="1"/>
  <c r="O35" i="1" s="1"/>
  <c r="P35" i="1" s="1"/>
  <c r="M34" i="1"/>
  <c r="N34" i="1" s="1"/>
  <c r="O34" i="1" s="1"/>
  <c r="P34" i="1" s="1"/>
  <c r="M28" i="1"/>
  <c r="N28" i="1" s="1"/>
  <c r="O28" i="1" s="1"/>
  <c r="P28" i="1" s="1"/>
  <c r="M30" i="1"/>
  <c r="N30" i="1" s="1"/>
  <c r="O30" i="1" s="1"/>
  <c r="P30" i="1" s="1"/>
  <c r="M37" i="1"/>
  <c r="N37" i="1" s="1"/>
  <c r="O37" i="1" s="1"/>
  <c r="P37" i="1" s="1"/>
  <c r="N26" i="1"/>
  <c r="O26" i="1" s="1"/>
  <c r="P26" i="1" s="1"/>
  <c r="M14" i="1"/>
  <c r="N14" i="1" s="1"/>
  <c r="O14" i="1" s="1"/>
  <c r="P14" i="1" s="1"/>
  <c r="M9" i="1"/>
  <c r="N9" i="1" s="1"/>
  <c r="O9" i="1" s="1"/>
  <c r="P9" i="1" s="1"/>
  <c r="M13" i="1"/>
  <c r="N13" i="1" s="1"/>
  <c r="O13" i="1" s="1"/>
  <c r="P13" i="1" s="1"/>
  <c r="M11" i="1"/>
  <c r="N11" i="1" s="1"/>
  <c r="O11" i="1" s="1"/>
  <c r="P11" i="1" s="1"/>
  <c r="M12" i="1"/>
  <c r="N12" i="1" s="1"/>
  <c r="O12" i="1" s="1"/>
  <c r="P12" i="1" s="1"/>
  <c r="M10" i="1"/>
  <c r="N10" i="1" s="1"/>
  <c r="O10" i="1" s="1"/>
  <c r="P10" i="1" s="1"/>
  <c r="M8" i="1"/>
  <c r="N8" i="1" s="1"/>
  <c r="O8" i="1" s="1"/>
  <c r="P8" i="1" s="1"/>
  <c r="Q30" i="1" l="1"/>
  <c r="R30" i="1" s="1"/>
  <c r="S30" i="1" s="1"/>
  <c r="Q34" i="1"/>
  <c r="R34" i="1" s="1"/>
  <c r="S34" i="1" s="1"/>
  <c r="Q38" i="1"/>
  <c r="R38" i="1" s="1"/>
  <c r="S38" i="1" s="1"/>
  <c r="Q28" i="1"/>
  <c r="R28" i="1" s="1"/>
  <c r="S28" i="1" s="1"/>
  <c r="Q21" i="1"/>
  <c r="R21" i="1" s="1"/>
  <c r="S21" i="1" s="1"/>
  <c r="Q35" i="1"/>
  <c r="R35" i="1" s="1"/>
  <c r="S35" i="1" s="1"/>
  <c r="Q8" i="1"/>
  <c r="R8" i="1" s="1"/>
  <c r="S8" i="1" s="1"/>
  <c r="Q32" i="1"/>
  <c r="R32" i="1" s="1"/>
  <c r="S32" i="1" s="1"/>
  <c r="Q17" i="1"/>
  <c r="R17" i="1" s="1"/>
  <c r="S17" i="1" s="1"/>
  <c r="Q27" i="1"/>
  <c r="R27" i="1" s="1"/>
  <c r="S27" i="1" s="1"/>
  <c r="Q33" i="1"/>
  <c r="R33" i="1" s="1"/>
  <c r="S33" i="1" s="1"/>
  <c r="Q9" i="1"/>
  <c r="R9" i="1" s="1"/>
  <c r="S9" i="1" s="1"/>
  <c r="Q31" i="1"/>
  <c r="R31" i="1" s="1"/>
  <c r="S31" i="1" s="1"/>
  <c r="Q13" i="1"/>
  <c r="R13" i="1" s="1"/>
  <c r="S13" i="1" s="1"/>
  <c r="Q10" i="1"/>
  <c r="R10" i="1" s="1"/>
  <c r="S10" i="1" s="1"/>
  <c r="Q20" i="1"/>
  <c r="R20" i="1" s="1"/>
  <c r="S20" i="1" s="1"/>
  <c r="Q36" i="1"/>
  <c r="R36" i="1" s="1"/>
  <c r="S36" i="1" s="1"/>
  <c r="Q14" i="1"/>
  <c r="R14" i="1" s="1"/>
  <c r="S14" i="1" s="1"/>
  <c r="Q23" i="1"/>
  <c r="R23" i="1" s="1"/>
  <c r="S23" i="1" s="1"/>
  <c r="Q29" i="1"/>
  <c r="R29" i="1" s="1"/>
  <c r="S29" i="1" s="1"/>
  <c r="Q18" i="1"/>
  <c r="R18" i="1" s="1"/>
  <c r="S18" i="1" s="1"/>
  <c r="Q26" i="1"/>
  <c r="R26" i="1" s="1"/>
  <c r="S26" i="1" s="1"/>
  <c r="Q22" i="1"/>
  <c r="R22" i="1" s="1"/>
  <c r="S22" i="1" s="1"/>
  <c r="Q16" i="1"/>
  <c r="R16" i="1" s="1"/>
  <c r="S16" i="1" s="1"/>
  <c r="Q12" i="1"/>
  <c r="R12" i="1" s="1"/>
  <c r="S12" i="1" s="1"/>
  <c r="Q37" i="1"/>
  <c r="R37" i="1" s="1"/>
  <c r="S37" i="1" s="1"/>
  <c r="Q24" i="1"/>
  <c r="R24" i="1" s="1"/>
  <c r="S24" i="1" s="1"/>
  <c r="Q19" i="1"/>
  <c r="R19" i="1" s="1"/>
  <c r="S19" i="1" s="1"/>
  <c r="Q11" i="1"/>
  <c r="R11" i="1" s="1"/>
  <c r="S11" i="1" s="1"/>
</calcChain>
</file>

<file path=xl/sharedStrings.xml><?xml version="1.0" encoding="utf-8"?>
<sst xmlns="http://schemas.openxmlformats.org/spreadsheetml/2006/main" count="77" uniqueCount="49">
  <si>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</si>
  <si>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</si>
  <si>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</si>
  <si>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</si>
  <si>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</si>
  <si>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</si>
  <si>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</si>
  <si>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</si>
  <si>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</si>
  <si>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</si>
  <si>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</si>
  <si>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</si>
  <si>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</si>
  <si>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</si>
  <si>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</si>
  <si>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</si>
  <si>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</si>
  <si>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</si>
  <si>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</si>
  <si>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Northam</t>
  </si>
  <si>
    <t xml:space="preserve">Rain God            </t>
  </si>
  <si>
    <t xml:space="preserve">Sioux City          </t>
  </si>
  <si>
    <t xml:space="preserve">Nutwood             </t>
  </si>
  <si>
    <t xml:space="preserve">Trionfante          </t>
  </si>
  <si>
    <t xml:space="preserve">Bayzel              </t>
  </si>
  <si>
    <t xml:space="preserve">Gods Business       </t>
  </si>
  <si>
    <t xml:space="preserve">High Precision      </t>
  </si>
  <si>
    <t xml:space="preserve">Birdieagle          </t>
  </si>
  <si>
    <t xml:space="preserve">Samsurian           </t>
  </si>
  <si>
    <t xml:space="preserve">Lucky Landing       </t>
  </si>
  <si>
    <t xml:space="preserve">Henry The Aviator   </t>
  </si>
  <si>
    <t xml:space="preserve">Rock Of Kaha        </t>
  </si>
  <si>
    <t xml:space="preserve">Saturn Black        </t>
  </si>
  <si>
    <t xml:space="preserve">Ensign Pulver       </t>
  </si>
  <si>
    <t xml:space="preserve">Western Rhythm      </t>
  </si>
  <si>
    <t xml:space="preserve">Dream Evil          </t>
  </si>
  <si>
    <t xml:space="preserve">Mystery Island      </t>
  </si>
  <si>
    <t xml:space="preserve">Henchard            </t>
  </si>
  <si>
    <t xml:space="preserve">Surveillance        </t>
  </si>
  <si>
    <t xml:space="preserve">Avalon Bay          </t>
  </si>
  <si>
    <t xml:space="preserve">Denim Pack          </t>
  </si>
  <si>
    <t xml:space="preserve">So Likable          </t>
  </si>
  <si>
    <t xml:space="preserve">Great Fortune       </t>
  </si>
  <si>
    <t xml:space="preserve">Annihilator         </t>
  </si>
  <si>
    <t xml:space="preserve">Invictus Domini     </t>
  </si>
  <si>
    <t xml:space="preserve">Act Innocent        </t>
  </si>
  <si>
    <t xml:space="preserve">Datalka             </t>
  </si>
  <si>
    <t xml:space="preserve">Doowahdiddy         </t>
  </si>
  <si>
    <t xml:space="preserve">Fred Dag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</si>
</sst>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117306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B92DB3-9CCD-8CC5-18BF-9CBAF06D3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85560" cy="1031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38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G24" sqref="G24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4.77734375" style="9" bestFit="1" customWidth="1"/>
    <col min="4" max="4" width="5.88671875" style="9" bestFit="1" customWidth="1"/>
    <col min="5" max="5" width="5.6640625" style="9" bestFit="1" customWidth="1"/>
    <col min="6" max="6" width="24.5546875" style="9" bestFit="1" customWidth="1"/>
    <col min="7" max="7" width="11.664062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20</v>
      </c>
      <c r="B8" s="5">
        <v>0.72361111111111109</v>
      </c>
      <c r="C8" s="1" t="s">
        <v>19</v>
      </c>
      <c r="D8" s="1">
        <v>2</v>
      </c>
      <c r="E8" s="1">
        <v>4</v>
      </c>
      <c r="F8" s="1" t="s">
        <v>23</v>
      </c>
      <c r="G8" s="1">
        <v>65.63</v>
      </c>
      <c r="H8" s="1">
        <f>1+COUNTIFS(A:A,A8,G:G,"&gt;"&amp;G8)</f>
        <v>1</v>
      </c>
      <c r="I8" s="2">
        <f>AVERAGEIF(A:A,A8,G:G)</f>
        <v>50.055714285714281</v>
      </c>
      <c r="J8" s="2">
        <f t="shared" ref="J8:J14" si="0">G8-I8</f>
        <v>15.574285714285715</v>
      </c>
      <c r="K8" s="2">
        <f t="shared" ref="K8:K14" si="1">90+J8</f>
        <v>105.57428571428571</v>
      </c>
      <c r="L8" s="2">
        <f t="shared" ref="L8:L14" si="2">EXP(0.06*K8)</f>
        <v>563.66333125043593</v>
      </c>
      <c r="M8" s="2">
        <f>SUMIF(A:A,A8,L:L)</f>
        <v>1867.7751475132575</v>
      </c>
      <c r="N8" s="3">
        <f t="shared" ref="N8:N14" si="3">L8/M8</f>
        <v>0.30178329120659586</v>
      </c>
      <c r="O8" s="6">
        <f t="shared" ref="O8:O14" si="4">1/N8</f>
        <v>3.3136360730966263</v>
      </c>
      <c r="P8" s="3">
        <f t="shared" ref="P8:P14" si="5">IF(O8&gt;21,"",N8)</f>
        <v>0.30178329120659586</v>
      </c>
      <c r="Q8" s="3">
        <f>IF(ISNUMBER(P8),SUMIF(A:A,A8,P:P),"")</f>
        <v>0.95644131187932979</v>
      </c>
      <c r="R8" s="3">
        <f t="shared" ref="R8:R14" si="6">IFERROR(P8*(1/Q8),"")</f>
        <v>0.31552724402254867</v>
      </c>
      <c r="S8" s="7">
        <f t="shared" ref="S8:S14" si="7">IFERROR(1/R8,"")</f>
        <v>3.1692984328432079</v>
      </c>
    </row>
    <row r="9" spans="1:19" x14ac:dyDescent="0.3">
      <c r="A9" s="1">
        <v>20</v>
      </c>
      <c r="B9" s="5">
        <v>0.72361111111111109</v>
      </c>
      <c r="C9" s="1" t="s">
        <v>19</v>
      </c>
      <c r="D9" s="1">
        <v>2</v>
      </c>
      <c r="E9" s="1">
        <v>2</v>
      </c>
      <c r="F9" s="1" t="s">
        <v>21</v>
      </c>
      <c r="G9" s="1">
        <v>59.48</v>
      </c>
      <c r="H9" s="1">
        <f>1+COUNTIFS(A:A,A9,G:G,"&gt;"&amp;G9)</f>
        <v>2</v>
      </c>
      <c r="I9" s="2">
        <f>AVERAGEIF(A:A,A9,G:G)</f>
        <v>50.055714285714281</v>
      </c>
      <c r="J9" s="2">
        <f t="shared" si="0"/>
        <v>9.4242857142857162</v>
      </c>
      <c r="K9" s="2">
        <f t="shared" si="1"/>
        <v>99.424285714285716</v>
      </c>
      <c r="L9" s="2">
        <f t="shared" si="2"/>
        <v>389.73115016562093</v>
      </c>
      <c r="M9" s="2">
        <f>SUMIF(A:A,A9,L:L)</f>
        <v>1867.7751475132575</v>
      </c>
      <c r="N9" s="3">
        <f t="shared" si="3"/>
        <v>0.20866063598956555</v>
      </c>
      <c r="O9" s="6">
        <f t="shared" si="4"/>
        <v>4.7924707756090941</v>
      </c>
      <c r="P9" s="3">
        <f t="shared" si="5"/>
        <v>0.20866063598956555</v>
      </c>
      <c r="Q9" s="3">
        <f>IF(ISNUMBER(P9),SUMIF(A:A,A9,P:P),"")</f>
        <v>0.95644131187932979</v>
      </c>
      <c r="R9" s="3">
        <f t="shared" si="6"/>
        <v>0.21816355420654537</v>
      </c>
      <c r="S9" s="7">
        <f t="shared" si="7"/>
        <v>4.5837170357669113</v>
      </c>
    </row>
    <row r="10" spans="1:19" x14ac:dyDescent="0.3">
      <c r="A10" s="1">
        <v>20</v>
      </c>
      <c r="B10" s="5">
        <v>0.72361111111111109</v>
      </c>
      <c r="C10" s="1" t="s">
        <v>19</v>
      </c>
      <c r="D10" s="1">
        <v>2</v>
      </c>
      <c r="E10" s="1">
        <v>5</v>
      </c>
      <c r="F10" s="1" t="s">
        <v>24</v>
      </c>
      <c r="G10" s="1">
        <v>52.75</v>
      </c>
      <c r="H10" s="1">
        <f>1+COUNTIFS(A:A,A10,G:G,"&gt;"&amp;G10)</f>
        <v>3</v>
      </c>
      <c r="I10" s="2">
        <f>AVERAGEIF(A:A,A10,G:G)</f>
        <v>50.055714285714281</v>
      </c>
      <c r="J10" s="2">
        <f t="shared" si="0"/>
        <v>2.6942857142857193</v>
      </c>
      <c r="K10" s="2">
        <f t="shared" si="1"/>
        <v>92.694285714285712</v>
      </c>
      <c r="L10" s="2">
        <f t="shared" si="2"/>
        <v>260.25375683009275</v>
      </c>
      <c r="M10" s="2">
        <f>SUMIF(A:A,A10,L:L)</f>
        <v>1867.7751475132575</v>
      </c>
      <c r="N10" s="3">
        <f t="shared" si="3"/>
        <v>0.13933891195446774</v>
      </c>
      <c r="O10" s="6">
        <f t="shared" si="4"/>
        <v>7.1767461506142194</v>
      </c>
      <c r="P10" s="3">
        <f t="shared" si="5"/>
        <v>0.13933891195446774</v>
      </c>
      <c r="Q10" s="3">
        <f>IF(ISNUMBER(P10),SUMIF(A:A,A10,P:P),"")</f>
        <v>0.95644131187932979</v>
      </c>
      <c r="R10" s="3">
        <f t="shared" si="6"/>
        <v>0.14568474847733004</v>
      </c>
      <c r="S10" s="7">
        <f t="shared" si="7"/>
        <v>6.8641365033183943</v>
      </c>
    </row>
    <row r="11" spans="1:19" x14ac:dyDescent="0.3">
      <c r="A11" s="1">
        <v>20</v>
      </c>
      <c r="B11" s="5">
        <v>0.72361111111111109</v>
      </c>
      <c r="C11" s="1" t="s">
        <v>19</v>
      </c>
      <c r="D11" s="1">
        <v>2</v>
      </c>
      <c r="E11" s="1">
        <v>1</v>
      </c>
      <c r="F11" s="1" t="s">
        <v>20</v>
      </c>
      <c r="G11" s="1">
        <v>52.01</v>
      </c>
      <c r="H11" s="1">
        <f>1+COUNTIFS(A:A,A11,G:G,"&gt;"&amp;G11)</f>
        <v>4</v>
      </c>
      <c r="I11" s="2">
        <f>AVERAGEIF(A:A,A11,G:G)</f>
        <v>50.055714285714281</v>
      </c>
      <c r="J11" s="2">
        <f t="shared" si="0"/>
        <v>1.9542857142857173</v>
      </c>
      <c r="K11" s="2">
        <f t="shared" si="1"/>
        <v>91.954285714285717</v>
      </c>
      <c r="L11" s="2">
        <f t="shared" si="2"/>
        <v>248.95126212217971</v>
      </c>
      <c r="M11" s="2">
        <f>SUMIF(A:A,A11,L:L)</f>
        <v>1867.7751475132575</v>
      </c>
      <c r="N11" s="3">
        <f t="shared" si="3"/>
        <v>0.13328759752137812</v>
      </c>
      <c r="O11" s="6">
        <f t="shared" si="4"/>
        <v>7.5025735221884329</v>
      </c>
      <c r="P11" s="3">
        <f t="shared" si="5"/>
        <v>0.13328759752137812</v>
      </c>
      <c r="Q11" s="3">
        <f>IF(ISNUMBER(P11),SUMIF(A:A,A11,P:P),"")</f>
        <v>0.95644131187932979</v>
      </c>
      <c r="R11" s="3">
        <f t="shared" si="6"/>
        <v>0.13935784231180767</v>
      </c>
      <c r="S11" s="7">
        <f t="shared" si="7"/>
        <v>7.1757712620330292</v>
      </c>
    </row>
    <row r="12" spans="1:19" x14ac:dyDescent="0.3">
      <c r="A12" s="1">
        <v>20</v>
      </c>
      <c r="B12" s="5">
        <v>0.72361111111111109</v>
      </c>
      <c r="C12" s="1" t="s">
        <v>19</v>
      </c>
      <c r="D12" s="1">
        <v>2</v>
      </c>
      <c r="E12" s="1">
        <v>3</v>
      </c>
      <c r="F12" s="1" t="s">
        <v>22</v>
      </c>
      <c r="G12" s="1">
        <v>50.15</v>
      </c>
      <c r="H12" s="1">
        <f>1+COUNTIFS(A:A,A12,G:G,"&gt;"&amp;G12)</f>
        <v>5</v>
      </c>
      <c r="I12" s="2">
        <f>AVERAGEIF(A:A,A12,G:G)</f>
        <v>50.055714285714281</v>
      </c>
      <c r="J12" s="2">
        <f t="shared" si="0"/>
        <v>9.4285714285717859E-2</v>
      </c>
      <c r="K12" s="2">
        <f t="shared" si="1"/>
        <v>90.094285714285718</v>
      </c>
      <c r="L12" s="2">
        <f t="shared" si="2"/>
        <v>222.66249348457012</v>
      </c>
      <c r="M12" s="2">
        <f>SUMIF(A:A,A12,L:L)</f>
        <v>1867.7751475132575</v>
      </c>
      <c r="N12" s="3">
        <f t="shared" si="3"/>
        <v>0.11921268669894305</v>
      </c>
      <c r="O12" s="6">
        <f t="shared" si="4"/>
        <v>8.3883689537622512</v>
      </c>
      <c r="P12" s="3">
        <f t="shared" si="5"/>
        <v>0.11921268669894305</v>
      </c>
      <c r="Q12" s="3">
        <f>IF(ISNUMBER(P12),SUMIF(A:A,A12,P:P),"")</f>
        <v>0.95644131187932979</v>
      </c>
      <c r="R12" s="3">
        <f t="shared" si="6"/>
        <v>0.12464192545666997</v>
      </c>
      <c r="S12" s="7">
        <f t="shared" si="7"/>
        <v>8.0229826066642094</v>
      </c>
    </row>
    <row r="13" spans="1:19" x14ac:dyDescent="0.3">
      <c r="A13" s="1">
        <v>20</v>
      </c>
      <c r="B13" s="5">
        <v>0.72361111111111109</v>
      </c>
      <c r="C13" s="1" t="s">
        <v>19</v>
      </c>
      <c r="D13" s="1">
        <v>2</v>
      </c>
      <c r="E13" s="1">
        <v>6</v>
      </c>
      <c r="F13" s="1" t="s">
        <v>25</v>
      </c>
      <c r="G13" s="1">
        <v>37</v>
      </c>
      <c r="H13" s="1">
        <f>1+COUNTIFS(A:A,A13,G:G,"&gt;"&amp;G13)</f>
        <v>6</v>
      </c>
      <c r="I13" s="2">
        <f>AVERAGEIF(A:A,A13,G:G)</f>
        <v>50.055714285714281</v>
      </c>
      <c r="J13" s="2">
        <f t="shared" si="0"/>
        <v>-13.055714285714281</v>
      </c>
      <c r="K13" s="2">
        <f t="shared" si="1"/>
        <v>76.944285714285712</v>
      </c>
      <c r="L13" s="2">
        <f t="shared" si="2"/>
        <v>101.15531853028959</v>
      </c>
      <c r="M13" s="2">
        <f>SUMIF(A:A,A13,L:L)</f>
        <v>1867.7751475132575</v>
      </c>
      <c r="N13" s="3">
        <f t="shared" si="3"/>
        <v>5.415818850837964E-2</v>
      </c>
      <c r="O13" s="6">
        <f t="shared" si="4"/>
        <v>18.464428511032541</v>
      </c>
      <c r="P13" s="3">
        <f t="shared" si="5"/>
        <v>5.415818850837964E-2</v>
      </c>
      <c r="Q13" s="3">
        <f>IF(ISNUMBER(P13),SUMIF(A:A,A13,P:P),"")</f>
        <v>0.95644131187932979</v>
      </c>
      <c r="R13" s="3">
        <f t="shared" si="6"/>
        <v>5.6624685525098431E-2</v>
      </c>
      <c r="S13" s="7">
        <f t="shared" si="7"/>
        <v>17.660142228194065</v>
      </c>
    </row>
    <row r="14" spans="1:19" x14ac:dyDescent="0.3">
      <c r="A14" s="1">
        <v>20</v>
      </c>
      <c r="B14" s="5">
        <v>0.72361111111111109</v>
      </c>
      <c r="C14" s="1" t="s">
        <v>19</v>
      </c>
      <c r="D14" s="1">
        <v>2</v>
      </c>
      <c r="E14" s="1">
        <v>7</v>
      </c>
      <c r="F14" s="1" t="s">
        <v>26</v>
      </c>
      <c r="G14" s="1">
        <v>33.369999999999997</v>
      </c>
      <c r="H14" s="1">
        <f>1+COUNTIFS(A:A,A14,G:G,"&gt;"&amp;G14)</f>
        <v>7</v>
      </c>
      <c r="I14" s="2">
        <f>AVERAGEIF(A:A,A14,G:G)</f>
        <v>50.055714285714281</v>
      </c>
      <c r="J14" s="2">
        <f t="shared" si="0"/>
        <v>-16.685714285714283</v>
      </c>
      <c r="K14" s="2">
        <f t="shared" si="1"/>
        <v>73.314285714285717</v>
      </c>
      <c r="L14" s="2">
        <f t="shared" si="2"/>
        <v>81.357835130068452</v>
      </c>
      <c r="M14" s="2">
        <f>SUMIF(A:A,A14,L:L)</f>
        <v>1867.7751475132575</v>
      </c>
      <c r="N14" s="3">
        <f t="shared" si="3"/>
        <v>4.3558688120670035E-2</v>
      </c>
      <c r="O14" s="6">
        <f t="shared" si="4"/>
        <v>22.957532541607172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25</v>
      </c>
      <c r="B16" s="5">
        <v>0.82986111111111116</v>
      </c>
      <c r="C16" s="1" t="s">
        <v>19</v>
      </c>
      <c r="D16" s="1">
        <v>6</v>
      </c>
      <c r="E16" s="1">
        <v>4</v>
      </c>
      <c r="F16" s="1" t="s">
        <v>30</v>
      </c>
      <c r="G16" s="1">
        <v>60.46</v>
      </c>
      <c r="H16" s="1">
        <f>1+COUNTIFS(A:A,A16,G:G,"&gt;"&amp;G16)</f>
        <v>1</v>
      </c>
      <c r="I16" s="2">
        <f>AVERAGEIF(A:A,A16,G:G)</f>
        <v>50.908888888888882</v>
      </c>
      <c r="J16" s="2">
        <f t="shared" ref="J16:J38" si="8">G16-I16</f>
        <v>9.5511111111111191</v>
      </c>
      <c r="K16" s="2">
        <f t="shared" ref="K16:K38" si="9">90+J16</f>
        <v>99.551111111111112</v>
      </c>
      <c r="L16" s="2">
        <f t="shared" ref="L16:L38" si="10">EXP(0.06*K16)</f>
        <v>392.70813097015304</v>
      </c>
      <c r="M16" s="2">
        <f>SUMIF(A:A,A16,L:L)</f>
        <v>2140.4857903503053</v>
      </c>
      <c r="N16" s="3">
        <f t="shared" ref="N16:N38" si="11">L16/M16</f>
        <v>0.18346682455943034</v>
      </c>
      <c r="O16" s="6">
        <f t="shared" ref="O16:O38" si="12">1/N16</f>
        <v>5.4505767045424083</v>
      </c>
      <c r="P16" s="3">
        <f t="shared" ref="P16:P38" si="13">IF(O16&gt;21,"",N16)</f>
        <v>0.18346682455943034</v>
      </c>
      <c r="Q16" s="3">
        <f>IF(ISNUMBER(P16),SUMIF(A:A,A16,P:P),"")</f>
        <v>0.95469425441473565</v>
      </c>
      <c r="R16" s="3">
        <f t="shared" ref="R16:R38" si="14">IFERROR(P16*(1/Q16),"")</f>
        <v>0.19217338295588943</v>
      </c>
      <c r="S16" s="7">
        <f t="shared" ref="S16:S38" si="15">IFERROR(1/R16,"")</f>
        <v>5.2036342630734422</v>
      </c>
    </row>
    <row r="17" spans="1:19" x14ac:dyDescent="0.3">
      <c r="A17" s="1">
        <v>25</v>
      </c>
      <c r="B17" s="5">
        <v>0.82986111111111116</v>
      </c>
      <c r="C17" s="1" t="s">
        <v>19</v>
      </c>
      <c r="D17" s="1">
        <v>6</v>
      </c>
      <c r="E17" s="1">
        <v>2</v>
      </c>
      <c r="F17" s="1" t="s">
        <v>28</v>
      </c>
      <c r="G17" s="1">
        <v>55.94</v>
      </c>
      <c r="H17" s="1">
        <f>1+COUNTIFS(A:A,A17,G:G,"&gt;"&amp;G17)</f>
        <v>2</v>
      </c>
      <c r="I17" s="2">
        <f>AVERAGEIF(A:A,A17,G:G)</f>
        <v>50.908888888888882</v>
      </c>
      <c r="J17" s="2">
        <f t="shared" si="8"/>
        <v>5.031111111111116</v>
      </c>
      <c r="K17" s="2">
        <f t="shared" si="9"/>
        <v>95.031111111111116</v>
      </c>
      <c r="L17" s="2">
        <f t="shared" si="10"/>
        <v>299.42580779976447</v>
      </c>
      <c r="M17" s="2">
        <f>SUMIF(A:A,A17,L:L)</f>
        <v>2140.4857903503053</v>
      </c>
      <c r="N17" s="3">
        <f t="shared" si="11"/>
        <v>0.13988684678479524</v>
      </c>
      <c r="O17" s="6">
        <f t="shared" si="12"/>
        <v>7.1486349359094516</v>
      </c>
      <c r="P17" s="3">
        <f t="shared" si="13"/>
        <v>0.13988684678479524</v>
      </c>
      <c r="Q17" s="3">
        <f>IF(ISNUMBER(P17),SUMIF(A:A,A17,P:P),"")</f>
        <v>0.95469425441473565</v>
      </c>
      <c r="R17" s="3">
        <f t="shared" si="14"/>
        <v>0.14652528402462342</v>
      </c>
      <c r="S17" s="7">
        <f t="shared" si="15"/>
        <v>6.8247607002212058</v>
      </c>
    </row>
    <row r="18" spans="1:19" x14ac:dyDescent="0.3">
      <c r="A18" s="1">
        <v>25</v>
      </c>
      <c r="B18" s="5">
        <v>0.82986111111111116</v>
      </c>
      <c r="C18" s="1" t="s">
        <v>19</v>
      </c>
      <c r="D18" s="1">
        <v>6</v>
      </c>
      <c r="E18" s="1">
        <v>8</v>
      </c>
      <c r="F18" s="1" t="s">
        <v>34</v>
      </c>
      <c r="G18" s="1">
        <v>54.44</v>
      </c>
      <c r="H18" s="1">
        <f>1+COUNTIFS(A:A,A18,G:G,"&gt;"&amp;G18)</f>
        <v>3</v>
      </c>
      <c r="I18" s="2">
        <f>AVERAGEIF(A:A,A18,G:G)</f>
        <v>50.908888888888882</v>
      </c>
      <c r="J18" s="2">
        <f t="shared" si="8"/>
        <v>3.531111111111116</v>
      </c>
      <c r="K18" s="2">
        <f t="shared" si="9"/>
        <v>93.531111111111116</v>
      </c>
      <c r="L18" s="2">
        <f t="shared" si="10"/>
        <v>273.65458342323376</v>
      </c>
      <c r="M18" s="2">
        <f>SUMIF(A:A,A18,L:L)</f>
        <v>2140.4857903503053</v>
      </c>
      <c r="N18" s="3">
        <f t="shared" si="11"/>
        <v>0.12784695168588261</v>
      </c>
      <c r="O18" s="6">
        <f t="shared" si="12"/>
        <v>7.8218525104687666</v>
      </c>
      <c r="P18" s="3">
        <f t="shared" si="13"/>
        <v>0.12784695168588261</v>
      </c>
      <c r="Q18" s="3">
        <f>IF(ISNUMBER(P18),SUMIF(A:A,A18,P:P),"")</f>
        <v>0.95469425441473565</v>
      </c>
      <c r="R18" s="3">
        <f t="shared" si="14"/>
        <v>0.13391402650082743</v>
      </c>
      <c r="S18" s="7">
        <f t="shared" si="15"/>
        <v>7.4674776506240086</v>
      </c>
    </row>
    <row r="19" spans="1:19" x14ac:dyDescent="0.3">
      <c r="A19" s="1">
        <v>25</v>
      </c>
      <c r="B19" s="5">
        <v>0.82986111111111116</v>
      </c>
      <c r="C19" s="1" t="s">
        <v>19</v>
      </c>
      <c r="D19" s="1">
        <v>6</v>
      </c>
      <c r="E19" s="1">
        <v>3</v>
      </c>
      <c r="F19" s="1" t="s">
        <v>29</v>
      </c>
      <c r="G19" s="1">
        <v>53.98</v>
      </c>
      <c r="H19" s="1">
        <f>1+COUNTIFS(A:A,A19,G:G,"&gt;"&amp;G19)</f>
        <v>4</v>
      </c>
      <c r="I19" s="2">
        <f>AVERAGEIF(A:A,A19,G:G)</f>
        <v>50.908888888888882</v>
      </c>
      <c r="J19" s="2">
        <f t="shared" si="8"/>
        <v>3.0711111111111151</v>
      </c>
      <c r="K19" s="2">
        <f t="shared" si="9"/>
        <v>93.071111111111122</v>
      </c>
      <c r="L19" s="2">
        <f t="shared" si="10"/>
        <v>266.20499414669229</v>
      </c>
      <c r="M19" s="2">
        <f>SUMIF(A:A,A19,L:L)</f>
        <v>2140.4857903503053</v>
      </c>
      <c r="N19" s="3">
        <f t="shared" si="11"/>
        <v>0.12436662525245075</v>
      </c>
      <c r="O19" s="6">
        <f t="shared" si="12"/>
        <v>8.0407424256315441</v>
      </c>
      <c r="P19" s="3">
        <f t="shared" si="13"/>
        <v>0.12436662525245075</v>
      </c>
      <c r="Q19" s="3">
        <f>IF(ISNUMBER(P19),SUMIF(A:A,A19,P:P),"")</f>
        <v>0.95469425441473565</v>
      </c>
      <c r="R19" s="3">
        <f t="shared" si="14"/>
        <v>0.13026853851623132</v>
      </c>
      <c r="S19" s="7">
        <f t="shared" si="15"/>
        <v>7.6764505949792401</v>
      </c>
    </row>
    <row r="20" spans="1:19" x14ac:dyDescent="0.3">
      <c r="A20" s="1">
        <v>25</v>
      </c>
      <c r="B20" s="5">
        <v>0.82986111111111116</v>
      </c>
      <c r="C20" s="1" t="s">
        <v>19</v>
      </c>
      <c r="D20" s="1">
        <v>6</v>
      </c>
      <c r="E20" s="1">
        <v>6</v>
      </c>
      <c r="F20" s="1" t="s">
        <v>32</v>
      </c>
      <c r="G20" s="1">
        <v>53.25</v>
      </c>
      <c r="H20" s="1">
        <f>1+COUNTIFS(A:A,A20,G:G,"&gt;"&amp;G20)</f>
        <v>5</v>
      </c>
      <c r="I20" s="2">
        <f>AVERAGEIF(A:A,A20,G:G)</f>
        <v>50.908888888888882</v>
      </c>
      <c r="J20" s="2">
        <f t="shared" si="8"/>
        <v>2.3411111111111182</v>
      </c>
      <c r="K20" s="2">
        <f t="shared" si="9"/>
        <v>92.341111111111118</v>
      </c>
      <c r="L20" s="2">
        <f t="shared" si="10"/>
        <v>254.79687692755411</v>
      </c>
      <c r="M20" s="2">
        <f>SUMIF(A:A,A20,L:L)</f>
        <v>2140.4857903503053</v>
      </c>
      <c r="N20" s="3">
        <f t="shared" si="11"/>
        <v>0.11903693922016406</v>
      </c>
      <c r="O20" s="6">
        <f t="shared" si="12"/>
        <v>8.4007536362343451</v>
      </c>
      <c r="P20" s="3">
        <f t="shared" si="13"/>
        <v>0.11903693922016406</v>
      </c>
      <c r="Q20" s="3">
        <f>IF(ISNUMBER(P20),SUMIF(A:A,A20,P:P),"")</f>
        <v>0.95469425441473565</v>
      </c>
      <c r="R20" s="3">
        <f t="shared" si="14"/>
        <v>0.12468592815941715</v>
      </c>
      <c r="S20" s="7">
        <f t="shared" si="15"/>
        <v>8.020151229266629</v>
      </c>
    </row>
    <row r="21" spans="1:19" x14ac:dyDescent="0.3">
      <c r="A21" s="1">
        <v>25</v>
      </c>
      <c r="B21" s="5">
        <v>0.82986111111111116</v>
      </c>
      <c r="C21" s="1" t="s">
        <v>19</v>
      </c>
      <c r="D21" s="1">
        <v>6</v>
      </c>
      <c r="E21" s="1">
        <v>9</v>
      </c>
      <c r="F21" s="1" t="s">
        <v>35</v>
      </c>
      <c r="G21" s="1">
        <v>50.49</v>
      </c>
      <c r="H21" s="1">
        <f>1+COUNTIFS(A:A,A21,G:G,"&gt;"&amp;G21)</f>
        <v>6</v>
      </c>
      <c r="I21" s="2">
        <f>AVERAGEIF(A:A,A21,G:G)</f>
        <v>50.908888888888882</v>
      </c>
      <c r="J21" s="2">
        <f t="shared" si="8"/>
        <v>-0.41888888888887976</v>
      </c>
      <c r="K21" s="2">
        <f t="shared" si="9"/>
        <v>89.581111111111113</v>
      </c>
      <c r="L21" s="2">
        <f t="shared" si="10"/>
        <v>215.91108224701961</v>
      </c>
      <c r="M21" s="2">
        <f>SUMIF(A:A,A21,L:L)</f>
        <v>2140.4857903503053</v>
      </c>
      <c r="N21" s="3">
        <f t="shared" si="11"/>
        <v>0.10087013107976964</v>
      </c>
      <c r="O21" s="6">
        <f t="shared" si="12"/>
        <v>9.9137374889419423</v>
      </c>
      <c r="P21" s="3">
        <f t="shared" si="13"/>
        <v>0.10087013107976964</v>
      </c>
      <c r="Q21" s="3">
        <f>IF(ISNUMBER(P21),SUMIF(A:A,A21,P:P),"")</f>
        <v>0.95469425441473565</v>
      </c>
      <c r="R21" s="3">
        <f t="shared" si="14"/>
        <v>0.10565700025251215</v>
      </c>
      <c r="S21" s="7">
        <f t="shared" si="15"/>
        <v>9.4645882204688423</v>
      </c>
    </row>
    <row r="22" spans="1:19" x14ac:dyDescent="0.3">
      <c r="A22" s="1">
        <v>25</v>
      </c>
      <c r="B22" s="5">
        <v>0.82986111111111116</v>
      </c>
      <c r="C22" s="1" t="s">
        <v>19</v>
      </c>
      <c r="D22" s="1">
        <v>6</v>
      </c>
      <c r="E22" s="1">
        <v>7</v>
      </c>
      <c r="F22" s="1" t="s">
        <v>33</v>
      </c>
      <c r="G22" s="1">
        <v>49.46</v>
      </c>
      <c r="H22" s="1">
        <f>1+COUNTIFS(A:A,A22,G:G,"&gt;"&amp;G22)</f>
        <v>7</v>
      </c>
      <c r="I22" s="2">
        <f>AVERAGEIF(A:A,A22,G:G)</f>
        <v>50.908888888888882</v>
      </c>
      <c r="J22" s="2">
        <f t="shared" si="8"/>
        <v>-1.4488888888888809</v>
      </c>
      <c r="K22" s="2">
        <f t="shared" si="9"/>
        <v>88.551111111111112</v>
      </c>
      <c r="L22" s="2">
        <f t="shared" si="10"/>
        <v>202.97172155766475</v>
      </c>
      <c r="M22" s="2">
        <f>SUMIF(A:A,A22,L:L)</f>
        <v>2140.4857903503053</v>
      </c>
      <c r="N22" s="3">
        <f t="shared" si="11"/>
        <v>9.4825073108496097E-2</v>
      </c>
      <c r="O22" s="6">
        <f t="shared" si="12"/>
        <v>10.545734026018931</v>
      </c>
      <c r="P22" s="3">
        <f t="shared" si="13"/>
        <v>9.4825073108496097E-2</v>
      </c>
      <c r="Q22" s="3">
        <f>IF(ISNUMBER(P22),SUMIF(A:A,A22,P:P),"")</f>
        <v>0.95469425441473565</v>
      </c>
      <c r="R22" s="3">
        <f t="shared" si="14"/>
        <v>9.9325069434535881E-2</v>
      </c>
      <c r="S22" s="7">
        <f t="shared" si="15"/>
        <v>10.067951683226253</v>
      </c>
    </row>
    <row r="23" spans="1:19" x14ac:dyDescent="0.3">
      <c r="A23" s="1">
        <v>25</v>
      </c>
      <c r="B23" s="5">
        <v>0.82986111111111116</v>
      </c>
      <c r="C23" s="1" t="s">
        <v>19</v>
      </c>
      <c r="D23" s="1">
        <v>6</v>
      </c>
      <c r="E23" s="1">
        <v>1</v>
      </c>
      <c r="F23" s="1" t="s">
        <v>27</v>
      </c>
      <c r="G23" s="1">
        <v>43.01</v>
      </c>
      <c r="H23" s="1">
        <f>1+COUNTIFS(A:A,A23,G:G,"&gt;"&amp;G23)</f>
        <v>8</v>
      </c>
      <c r="I23" s="2">
        <f>AVERAGEIF(A:A,A23,G:G)</f>
        <v>50.908888888888882</v>
      </c>
      <c r="J23" s="2">
        <f t="shared" si="8"/>
        <v>-7.8988888888888837</v>
      </c>
      <c r="K23" s="2">
        <f t="shared" si="9"/>
        <v>82.101111111111123</v>
      </c>
      <c r="L23" s="2">
        <f t="shared" si="10"/>
        <v>137.83628863173908</v>
      </c>
      <c r="M23" s="2">
        <f>SUMIF(A:A,A23,L:L)</f>
        <v>2140.4857903503053</v>
      </c>
      <c r="N23" s="3">
        <f t="shared" si="11"/>
        <v>6.4394862723747032E-2</v>
      </c>
      <c r="O23" s="6">
        <f t="shared" si="12"/>
        <v>15.529189095254145</v>
      </c>
      <c r="P23" s="3">
        <f t="shared" si="13"/>
        <v>6.4394862723747032E-2</v>
      </c>
      <c r="Q23" s="3">
        <f>IF(ISNUMBER(P23),SUMIF(A:A,A23,P:P),"")</f>
        <v>0.95469425441473565</v>
      </c>
      <c r="R23" s="3">
        <f t="shared" si="14"/>
        <v>6.7450770155963236E-2</v>
      </c>
      <c r="S23" s="7">
        <f t="shared" si="15"/>
        <v>14.8256276049591</v>
      </c>
    </row>
    <row r="24" spans="1:19" x14ac:dyDescent="0.3">
      <c r="A24" s="1">
        <v>25</v>
      </c>
      <c r="B24" s="5">
        <v>0.82986111111111116</v>
      </c>
      <c r="C24" s="1" t="s">
        <v>19</v>
      </c>
      <c r="D24" s="1">
        <v>6</v>
      </c>
      <c r="E24" s="1">
        <v>5</v>
      </c>
      <c r="F24" s="1" t="s">
        <v>31</v>
      </c>
      <c r="G24" s="1">
        <v>37.15</v>
      </c>
      <c r="H24" s="1">
        <f>1+COUNTIFS(A:A,A24,G:G,"&gt;"&amp;G24)</f>
        <v>9</v>
      </c>
      <c r="I24" s="2">
        <f>AVERAGEIF(A:A,A24,G:G)</f>
        <v>50.908888888888882</v>
      </c>
      <c r="J24" s="2">
        <f t="shared" si="8"/>
        <v>-13.758888888888883</v>
      </c>
      <c r="K24" s="2">
        <f t="shared" si="9"/>
        <v>76.24111111111111</v>
      </c>
      <c r="L24" s="2">
        <f t="shared" si="10"/>
        <v>96.976304646483996</v>
      </c>
      <c r="M24" s="2">
        <f>SUMIF(A:A,A24,L:L)</f>
        <v>2140.4857903503053</v>
      </c>
      <c r="N24" s="3">
        <f t="shared" si="11"/>
        <v>4.5305745585264151E-2</v>
      </c>
      <c r="O24" s="6">
        <f t="shared" si="12"/>
        <v>22.072255672694489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/>
      <c r="B25" s="5"/>
      <c r="C25" s="1"/>
      <c r="D25" s="1"/>
      <c r="E25" s="1"/>
      <c r="F25" s="1"/>
      <c r="G25" s="1"/>
      <c r="H25" s="1"/>
      <c r="I25" s="2"/>
      <c r="J25" s="2"/>
      <c r="K25" s="2"/>
      <c r="L25" s="2"/>
      <c r="M25" s="2"/>
      <c r="N25" s="3"/>
      <c r="O25" s="6"/>
      <c r="P25" s="3"/>
      <c r="Q25" s="3"/>
      <c r="R25" s="3"/>
      <c r="S25" s="7"/>
    </row>
    <row r="26" spans="1:19" x14ac:dyDescent="0.3">
      <c r="A26" s="1">
        <v>26</v>
      </c>
      <c r="B26" s="5">
        <v>0.85763888888888884</v>
      </c>
      <c r="C26" s="1" t="s">
        <v>19</v>
      </c>
      <c r="D26" s="1">
        <v>7</v>
      </c>
      <c r="E26" s="1">
        <v>1</v>
      </c>
      <c r="F26" s="1" t="s">
        <v>36</v>
      </c>
      <c r="G26" s="1">
        <v>67.77</v>
      </c>
      <c r="H26" s="1">
        <f>1+COUNTIFS(A:A,A26,G:G,"&gt;"&amp;G26)</f>
        <v>1</v>
      </c>
      <c r="I26" s="2">
        <f>AVERAGEIF(A:A,A26,G:G)</f>
        <v>48.696153846153841</v>
      </c>
      <c r="J26" s="2">
        <f t="shared" si="8"/>
        <v>19.073846153846155</v>
      </c>
      <c r="K26" s="2">
        <f t="shared" si="9"/>
        <v>109.07384615384615</v>
      </c>
      <c r="L26" s="2">
        <f t="shared" si="10"/>
        <v>695.36074553945764</v>
      </c>
      <c r="M26" s="2">
        <f>SUMIF(A:A,A26,L:L)</f>
        <v>3692.9739017428005</v>
      </c>
      <c r="N26" s="3">
        <f t="shared" si="11"/>
        <v>0.18829289457239345</v>
      </c>
      <c r="O26" s="6">
        <f t="shared" si="12"/>
        <v>5.3108748594627793</v>
      </c>
      <c r="P26" s="3">
        <f t="shared" si="13"/>
        <v>0.18829289457239345</v>
      </c>
      <c r="Q26" s="3">
        <f>IF(ISNUMBER(P26),SUMIF(A:A,A26,P:P),"")</f>
        <v>0.912500085853029</v>
      </c>
      <c r="R26" s="3">
        <f t="shared" si="14"/>
        <v>0.20634835819919112</v>
      </c>
      <c r="S26" s="7">
        <f t="shared" si="15"/>
        <v>4.8461737652144787</v>
      </c>
    </row>
    <row r="27" spans="1:19" x14ac:dyDescent="0.3">
      <c r="A27" s="1">
        <v>26</v>
      </c>
      <c r="B27" s="5">
        <v>0.85763888888888884</v>
      </c>
      <c r="C27" s="1" t="s">
        <v>19</v>
      </c>
      <c r="D27" s="1">
        <v>7</v>
      </c>
      <c r="E27" s="1">
        <v>3</v>
      </c>
      <c r="F27" s="1" t="s">
        <v>38</v>
      </c>
      <c r="G27" s="1">
        <v>62.18</v>
      </c>
      <c r="H27" s="1">
        <f>1+COUNTIFS(A:A,A27,G:G,"&gt;"&amp;G27)</f>
        <v>2</v>
      </c>
      <c r="I27" s="2">
        <f>AVERAGEIF(A:A,A27,G:G)</f>
        <v>48.696153846153841</v>
      </c>
      <c r="J27" s="2">
        <f t="shared" si="8"/>
        <v>13.483846153846159</v>
      </c>
      <c r="K27" s="2">
        <f t="shared" si="9"/>
        <v>103.48384615384616</v>
      </c>
      <c r="L27" s="2">
        <f t="shared" si="10"/>
        <v>497.21909761700624</v>
      </c>
      <c r="M27" s="2">
        <f>SUMIF(A:A,A27,L:L)</f>
        <v>3692.9739017428005</v>
      </c>
      <c r="N27" s="3">
        <f t="shared" si="11"/>
        <v>0.13463921241965912</v>
      </c>
      <c r="O27" s="6">
        <f t="shared" si="12"/>
        <v>7.4272567555065905</v>
      </c>
      <c r="P27" s="3">
        <f t="shared" si="13"/>
        <v>0.13463921241965912</v>
      </c>
      <c r="Q27" s="3">
        <f>IF(ISNUMBER(P27),SUMIF(A:A,A27,P:P),"")</f>
        <v>0.912500085853029</v>
      </c>
      <c r="R27" s="3">
        <f t="shared" si="14"/>
        <v>0.14754980794746431</v>
      </c>
      <c r="S27" s="7">
        <f t="shared" si="15"/>
        <v>6.7773724270522528</v>
      </c>
    </row>
    <row r="28" spans="1:19" x14ac:dyDescent="0.3">
      <c r="A28" s="1">
        <v>26</v>
      </c>
      <c r="B28" s="5">
        <v>0.85763888888888884</v>
      </c>
      <c r="C28" s="1" t="s">
        <v>19</v>
      </c>
      <c r="D28" s="1">
        <v>7</v>
      </c>
      <c r="E28" s="1">
        <v>2</v>
      </c>
      <c r="F28" s="1" t="s">
        <v>37</v>
      </c>
      <c r="G28" s="1">
        <v>58.15</v>
      </c>
      <c r="H28" s="1">
        <f>1+COUNTIFS(A:A,A28,G:G,"&gt;"&amp;G28)</f>
        <v>3</v>
      </c>
      <c r="I28" s="2">
        <f>AVERAGEIF(A:A,A28,G:G)</f>
        <v>48.696153846153841</v>
      </c>
      <c r="J28" s="2">
        <f t="shared" si="8"/>
        <v>9.4538461538461576</v>
      </c>
      <c r="K28" s="2">
        <f t="shared" si="9"/>
        <v>99.453846153846158</v>
      </c>
      <c r="L28" s="2">
        <f t="shared" si="10"/>
        <v>390.42300097323226</v>
      </c>
      <c r="M28" s="2">
        <f>SUMIF(A:A,A28,L:L)</f>
        <v>3692.9739017428005</v>
      </c>
      <c r="N28" s="3">
        <f t="shared" si="11"/>
        <v>0.10572048743398445</v>
      </c>
      <c r="O28" s="6">
        <f t="shared" si="12"/>
        <v>9.4589045536177156</v>
      </c>
      <c r="P28" s="3">
        <f t="shared" si="13"/>
        <v>0.10572048743398445</v>
      </c>
      <c r="Q28" s="3">
        <f>IF(ISNUMBER(P28),SUMIF(A:A,A28,P:P),"")</f>
        <v>0.912500085853029</v>
      </c>
      <c r="R28" s="3">
        <f t="shared" si="14"/>
        <v>0.11585805752024031</v>
      </c>
      <c r="S28" s="7">
        <f t="shared" si="15"/>
        <v>8.6312512172517728</v>
      </c>
    </row>
    <row r="29" spans="1:19" x14ac:dyDescent="0.3">
      <c r="A29" s="1">
        <v>26</v>
      </c>
      <c r="B29" s="5">
        <v>0.85763888888888884</v>
      </c>
      <c r="C29" s="1" t="s">
        <v>19</v>
      </c>
      <c r="D29" s="1">
        <v>7</v>
      </c>
      <c r="E29" s="1">
        <v>5</v>
      </c>
      <c r="F29" s="1" t="s">
        <v>40</v>
      </c>
      <c r="G29" s="1">
        <v>55.52</v>
      </c>
      <c r="H29" s="1">
        <f>1+COUNTIFS(A:A,A29,G:G,"&gt;"&amp;G29)</f>
        <v>4</v>
      </c>
      <c r="I29" s="2">
        <f>AVERAGEIF(A:A,A29,G:G)</f>
        <v>48.696153846153841</v>
      </c>
      <c r="J29" s="2">
        <f t="shared" si="8"/>
        <v>6.8238461538461621</v>
      </c>
      <c r="K29" s="2">
        <f t="shared" si="9"/>
        <v>96.823846153846162</v>
      </c>
      <c r="L29" s="2">
        <f t="shared" si="10"/>
        <v>333.4292734430224</v>
      </c>
      <c r="M29" s="2">
        <f>SUMIF(A:A,A29,L:L)</f>
        <v>3692.9739017428005</v>
      </c>
      <c r="N29" s="3">
        <f t="shared" si="11"/>
        <v>9.0287470833646924E-2</v>
      </c>
      <c r="O29" s="6">
        <f t="shared" si="12"/>
        <v>11.075733883857289</v>
      </c>
      <c r="P29" s="3">
        <f t="shared" si="13"/>
        <v>9.0287470833646924E-2</v>
      </c>
      <c r="Q29" s="3">
        <f>IF(ISNUMBER(P29),SUMIF(A:A,A29,P:P),"")</f>
        <v>0.912500085853029</v>
      </c>
      <c r="R29" s="3">
        <f t="shared" si="14"/>
        <v>9.8945164207019043E-2</v>
      </c>
      <c r="S29" s="7">
        <f t="shared" si="15"/>
        <v>10.106608119905079</v>
      </c>
    </row>
    <row r="30" spans="1:19" x14ac:dyDescent="0.3">
      <c r="A30" s="1">
        <v>26</v>
      </c>
      <c r="B30" s="5">
        <v>0.85763888888888884</v>
      </c>
      <c r="C30" s="1" t="s">
        <v>19</v>
      </c>
      <c r="D30" s="1">
        <v>7</v>
      </c>
      <c r="E30" s="1">
        <v>7</v>
      </c>
      <c r="F30" s="1" t="s">
        <v>42</v>
      </c>
      <c r="G30" s="1">
        <v>55.42</v>
      </c>
      <c r="H30" s="1">
        <f>1+COUNTIFS(A:A,A30,G:G,"&gt;"&amp;G30)</f>
        <v>5</v>
      </c>
      <c r="I30" s="2">
        <f>AVERAGEIF(A:A,A30,G:G)</f>
        <v>48.696153846153841</v>
      </c>
      <c r="J30" s="2">
        <f t="shared" si="8"/>
        <v>6.7238461538461607</v>
      </c>
      <c r="K30" s="2">
        <f t="shared" si="9"/>
        <v>96.723846153846154</v>
      </c>
      <c r="L30" s="2">
        <f t="shared" si="10"/>
        <v>331.43468754381593</v>
      </c>
      <c r="M30" s="2">
        <f>SUMIF(A:A,A30,L:L)</f>
        <v>3692.9739017428005</v>
      </c>
      <c r="N30" s="3">
        <f t="shared" si="11"/>
        <v>8.9747367937640765E-2</v>
      </c>
      <c r="O30" s="6">
        <f t="shared" si="12"/>
        <v>11.142388049695573</v>
      </c>
      <c r="P30" s="3">
        <f t="shared" si="13"/>
        <v>8.9747367937640765E-2</v>
      </c>
      <c r="Q30" s="3">
        <f>IF(ISNUMBER(P30),SUMIF(A:A,A30,P:P),"")</f>
        <v>0.912500085853029</v>
      </c>
      <c r="R30" s="3">
        <f t="shared" si="14"/>
        <v>9.8353270678043364E-2</v>
      </c>
      <c r="S30" s="7">
        <f t="shared" si="15"/>
        <v>10.167430051954973</v>
      </c>
    </row>
    <row r="31" spans="1:19" x14ac:dyDescent="0.3">
      <c r="A31" s="1">
        <v>26</v>
      </c>
      <c r="B31" s="5">
        <v>0.85763888888888884</v>
      </c>
      <c r="C31" s="1" t="s">
        <v>19</v>
      </c>
      <c r="D31" s="1">
        <v>7</v>
      </c>
      <c r="E31" s="1">
        <v>9</v>
      </c>
      <c r="F31" s="1" t="s">
        <v>44</v>
      </c>
      <c r="G31" s="1">
        <v>55.37</v>
      </c>
      <c r="H31" s="1">
        <f>1+COUNTIFS(A:A,A31,G:G,"&gt;"&amp;G31)</f>
        <v>6</v>
      </c>
      <c r="I31" s="2">
        <f>AVERAGEIF(A:A,A31,G:G)</f>
        <v>48.696153846153841</v>
      </c>
      <c r="J31" s="2">
        <f t="shared" si="8"/>
        <v>6.6738461538461564</v>
      </c>
      <c r="K31" s="2">
        <f t="shared" si="9"/>
        <v>96.673846153846156</v>
      </c>
      <c r="L31" s="2">
        <f t="shared" si="10"/>
        <v>330.44187344694018</v>
      </c>
      <c r="M31" s="2">
        <f>SUMIF(A:A,A31,L:L)</f>
        <v>3692.9739017428005</v>
      </c>
      <c r="N31" s="3">
        <f t="shared" si="11"/>
        <v>8.9478529293423106E-2</v>
      </c>
      <c r="O31" s="6">
        <f t="shared" si="12"/>
        <v>11.175865404769258</v>
      </c>
      <c r="P31" s="3">
        <f t="shared" si="13"/>
        <v>8.9478529293423106E-2</v>
      </c>
      <c r="Q31" s="3">
        <f>IF(ISNUMBER(P31),SUMIF(A:A,A31,P:P),"")</f>
        <v>0.912500085853029</v>
      </c>
      <c r="R31" s="3">
        <f t="shared" si="14"/>
        <v>9.8058653013469291E-2</v>
      </c>
      <c r="S31" s="7">
        <f t="shared" si="15"/>
        <v>10.197978141333845</v>
      </c>
    </row>
    <row r="32" spans="1:19" x14ac:dyDescent="0.3">
      <c r="A32" s="1">
        <v>26</v>
      </c>
      <c r="B32" s="5">
        <v>0.85763888888888884</v>
      </c>
      <c r="C32" s="1" t="s">
        <v>19</v>
      </c>
      <c r="D32" s="1">
        <v>7</v>
      </c>
      <c r="E32" s="1">
        <v>8</v>
      </c>
      <c r="F32" s="1" t="s">
        <v>43</v>
      </c>
      <c r="G32" s="1">
        <v>53.75</v>
      </c>
      <c r="H32" s="1">
        <f>1+COUNTIFS(A:A,A32,G:G,"&gt;"&amp;G32)</f>
        <v>7</v>
      </c>
      <c r="I32" s="2">
        <f>AVERAGEIF(A:A,A32,G:G)</f>
        <v>48.696153846153841</v>
      </c>
      <c r="J32" s="2">
        <f t="shared" si="8"/>
        <v>5.053846153846159</v>
      </c>
      <c r="K32" s="2">
        <f t="shared" si="9"/>
        <v>95.053846153846166</v>
      </c>
      <c r="L32" s="2">
        <f t="shared" si="10"/>
        <v>299.83453402080676</v>
      </c>
      <c r="M32" s="2">
        <f>SUMIF(A:A,A32,L:L)</f>
        <v>3692.9739017428005</v>
      </c>
      <c r="N32" s="3">
        <f t="shared" si="11"/>
        <v>8.1190536948909348E-2</v>
      </c>
      <c r="O32" s="6">
        <f t="shared" si="12"/>
        <v>12.316706325384553</v>
      </c>
      <c r="P32" s="3">
        <f t="shared" si="13"/>
        <v>8.1190536948909348E-2</v>
      </c>
      <c r="Q32" s="3">
        <f>IF(ISNUMBER(P32),SUMIF(A:A,A32,P:P),"")</f>
        <v>0.912500085853029</v>
      </c>
      <c r="R32" s="3">
        <f t="shared" si="14"/>
        <v>8.8975922531569204E-2</v>
      </c>
      <c r="S32" s="7">
        <f t="shared" si="15"/>
        <v>11.238995579339948</v>
      </c>
    </row>
    <row r="33" spans="1:19" x14ac:dyDescent="0.3">
      <c r="A33" s="1">
        <v>26</v>
      </c>
      <c r="B33" s="5">
        <v>0.85763888888888884</v>
      </c>
      <c r="C33" s="1" t="s">
        <v>19</v>
      </c>
      <c r="D33" s="1">
        <v>7</v>
      </c>
      <c r="E33" s="1">
        <v>6</v>
      </c>
      <c r="F33" s="1" t="s">
        <v>41</v>
      </c>
      <c r="G33" s="1">
        <v>52.37</v>
      </c>
      <c r="H33" s="1">
        <f>1+COUNTIFS(A:A,A33,G:G,"&gt;"&amp;G33)</f>
        <v>8</v>
      </c>
      <c r="I33" s="2">
        <f>AVERAGEIF(A:A,A33,G:G)</f>
        <v>48.696153846153841</v>
      </c>
      <c r="J33" s="2">
        <f t="shared" si="8"/>
        <v>3.6738461538461564</v>
      </c>
      <c r="K33" s="2">
        <f t="shared" si="9"/>
        <v>93.673846153846156</v>
      </c>
      <c r="L33" s="2">
        <f t="shared" si="10"/>
        <v>276.00825349316261</v>
      </c>
      <c r="M33" s="2">
        <f>SUMIF(A:A,A33,L:L)</f>
        <v>3692.9739017428005</v>
      </c>
      <c r="N33" s="3">
        <f t="shared" si="11"/>
        <v>7.4738750079687236E-2</v>
      </c>
      <c r="O33" s="6">
        <f t="shared" si="12"/>
        <v>13.37994011050211</v>
      </c>
      <c r="P33" s="3">
        <f t="shared" si="13"/>
        <v>7.4738750079687236E-2</v>
      </c>
      <c r="Q33" s="3">
        <f>IF(ISNUMBER(P33),SUMIF(A:A,A33,P:P),"")</f>
        <v>0.912500085853029</v>
      </c>
      <c r="R33" s="3">
        <f t="shared" si="14"/>
        <v>8.1905471833265089E-2</v>
      </c>
      <c r="S33" s="7">
        <f t="shared" si="15"/>
        <v>12.20919649954156</v>
      </c>
    </row>
    <row r="34" spans="1:19" x14ac:dyDescent="0.3">
      <c r="A34" s="1">
        <v>26</v>
      </c>
      <c r="B34" s="5">
        <v>0.85763888888888884</v>
      </c>
      <c r="C34" s="1" t="s">
        <v>19</v>
      </c>
      <c r="D34" s="1">
        <v>7</v>
      </c>
      <c r="E34" s="1">
        <v>13</v>
      </c>
      <c r="F34" s="1" t="s">
        <v>48</v>
      </c>
      <c r="G34" s="1">
        <v>48.26</v>
      </c>
      <c r="H34" s="1">
        <f>1+COUNTIFS(A:A,A34,G:G,"&gt;"&amp;G34)</f>
        <v>9</v>
      </c>
      <c r="I34" s="2">
        <f>AVERAGEIF(A:A,A34,G:G)</f>
        <v>48.696153846153841</v>
      </c>
      <c r="J34" s="2">
        <f t="shared" si="8"/>
        <v>-0.43615384615384301</v>
      </c>
      <c r="K34" s="2">
        <f t="shared" si="9"/>
        <v>89.563846153846157</v>
      </c>
      <c r="L34" s="2">
        <f t="shared" si="10"/>
        <v>215.68753631585687</v>
      </c>
      <c r="M34" s="2">
        <f>SUMIF(A:A,A34,L:L)</f>
        <v>3692.9739017428005</v>
      </c>
      <c r="N34" s="3">
        <f t="shared" si="11"/>
        <v>5.8404836333684595E-2</v>
      </c>
      <c r="O34" s="6">
        <f t="shared" si="12"/>
        <v>17.121869741860003</v>
      </c>
      <c r="P34" s="3">
        <f t="shared" si="13"/>
        <v>5.8404836333684595E-2</v>
      </c>
      <c r="Q34" s="3">
        <f>IF(ISNUMBER(P34),SUMIF(A:A,A34,P:P),"")</f>
        <v>0.912500085853029</v>
      </c>
      <c r="R34" s="3">
        <f t="shared" si="14"/>
        <v>6.400529406973833E-2</v>
      </c>
      <c r="S34" s="7">
        <f t="shared" si="15"/>
        <v>15.623707609411632</v>
      </c>
    </row>
    <row r="35" spans="1:19" x14ac:dyDescent="0.3">
      <c r="A35" s="1">
        <v>26</v>
      </c>
      <c r="B35" s="5">
        <v>0.85763888888888884</v>
      </c>
      <c r="C35" s="1" t="s">
        <v>19</v>
      </c>
      <c r="D35" s="1">
        <v>7</v>
      </c>
      <c r="E35" s="1">
        <v>12</v>
      </c>
      <c r="F35" s="1" t="s">
        <v>47</v>
      </c>
      <c r="G35" s="1">
        <v>36.619999999999997</v>
      </c>
      <c r="H35" s="1">
        <f>1+COUNTIFS(A:A,A35,G:G,"&gt;"&amp;G35)</f>
        <v>10</v>
      </c>
      <c r="I35" s="2">
        <f>AVERAGEIF(A:A,A35,G:G)</f>
        <v>48.696153846153841</v>
      </c>
      <c r="J35" s="2">
        <f t="shared" si="8"/>
        <v>-12.076153846153844</v>
      </c>
      <c r="K35" s="2">
        <f t="shared" si="9"/>
        <v>77.923846153846156</v>
      </c>
      <c r="L35" s="2">
        <f t="shared" si="10"/>
        <v>107.27876953306469</v>
      </c>
      <c r="M35" s="2">
        <f>SUMIF(A:A,A35,L:L)</f>
        <v>3692.9739017428005</v>
      </c>
      <c r="N35" s="3">
        <f t="shared" si="11"/>
        <v>2.9049425310706187E-2</v>
      </c>
      <c r="O35" s="6">
        <f t="shared" si="12"/>
        <v>34.424088921010402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26</v>
      </c>
      <c r="B36" s="5">
        <v>0.85763888888888884</v>
      </c>
      <c r="C36" s="1" t="s">
        <v>19</v>
      </c>
      <c r="D36" s="1">
        <v>7</v>
      </c>
      <c r="E36" s="1">
        <v>4</v>
      </c>
      <c r="F36" s="1" t="s">
        <v>39</v>
      </c>
      <c r="G36" s="1">
        <v>33.71</v>
      </c>
      <c r="H36" s="1">
        <f>1+COUNTIFS(A:A,A36,G:G,"&gt;"&amp;G36)</f>
        <v>11</v>
      </c>
      <c r="I36" s="2">
        <f>AVERAGEIF(A:A,A36,G:G)</f>
        <v>48.696153846153841</v>
      </c>
      <c r="J36" s="2">
        <f t="shared" si="8"/>
        <v>-14.98615384615384</v>
      </c>
      <c r="K36" s="2">
        <f t="shared" si="9"/>
        <v>75.01384615384616</v>
      </c>
      <c r="L36" s="2">
        <f t="shared" si="10"/>
        <v>90.091945835952501</v>
      </c>
      <c r="M36" s="2">
        <f>SUMIF(A:A,A36,L:L)</f>
        <v>3692.9739017428005</v>
      </c>
      <c r="N36" s="3">
        <f t="shared" si="11"/>
        <v>2.4395500275113238E-2</v>
      </c>
      <c r="O36" s="6">
        <f t="shared" si="12"/>
        <v>40.991165941373929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26</v>
      </c>
      <c r="B37" s="5">
        <v>0.85763888888888884</v>
      </c>
      <c r="C37" s="1" t="s">
        <v>19</v>
      </c>
      <c r="D37" s="1">
        <v>7</v>
      </c>
      <c r="E37" s="1">
        <v>10</v>
      </c>
      <c r="F37" s="1" t="s">
        <v>45</v>
      </c>
      <c r="G37" s="1">
        <v>32.01</v>
      </c>
      <c r="H37" s="1">
        <f>1+COUNTIFS(A:A,A37,G:G,"&gt;"&amp;G37)</f>
        <v>12</v>
      </c>
      <c r="I37" s="2">
        <f>AVERAGEIF(A:A,A37,G:G)</f>
        <v>48.696153846153841</v>
      </c>
      <c r="J37" s="2">
        <f t="shared" si="8"/>
        <v>-16.686153846153843</v>
      </c>
      <c r="K37" s="2">
        <f t="shared" si="9"/>
        <v>73.313846153846157</v>
      </c>
      <c r="L37" s="2">
        <f t="shared" si="10"/>
        <v>81.355689457216897</v>
      </c>
      <c r="M37" s="2">
        <f>SUMIF(A:A,A37,L:L)</f>
        <v>3692.9739017428005</v>
      </c>
      <c r="N37" s="3">
        <f t="shared" si="11"/>
        <v>2.2029857676173464E-2</v>
      </c>
      <c r="O37" s="6">
        <f t="shared" si="12"/>
        <v>45.392939650334483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26</v>
      </c>
      <c r="B38" s="5">
        <v>0.85763888888888884</v>
      </c>
      <c r="C38" s="1" t="s">
        <v>19</v>
      </c>
      <c r="D38" s="1">
        <v>7</v>
      </c>
      <c r="E38" s="1">
        <v>11</v>
      </c>
      <c r="F38" s="1" t="s">
        <v>46</v>
      </c>
      <c r="G38" s="1">
        <v>21.92</v>
      </c>
      <c r="H38" s="1">
        <f>1+COUNTIFS(A:A,A38,G:G,"&gt;"&amp;G38)</f>
        <v>13</v>
      </c>
      <c r="I38" s="2">
        <f>AVERAGEIF(A:A,A38,G:G)</f>
        <v>48.696153846153841</v>
      </c>
      <c r="J38" s="2">
        <f t="shared" si="8"/>
        <v>-26.776153846153839</v>
      </c>
      <c r="K38" s="2">
        <f t="shared" si="9"/>
        <v>63.223846153846161</v>
      </c>
      <c r="L38" s="2">
        <f t="shared" si="10"/>
        <v>44.408494523265382</v>
      </c>
      <c r="M38" s="2">
        <f>SUMIF(A:A,A38,L:L)</f>
        <v>3692.9739017428005</v>
      </c>
      <c r="N38" s="3">
        <f t="shared" si="11"/>
        <v>1.2025130884978088E-2</v>
      </c>
      <c r="O38" s="6">
        <f t="shared" si="12"/>
        <v>83.159178021855041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</sheetData>
  <autoFilter ref="A7:S7" xr:uid="{00000000-0009-0000-0000-000000000000}"/>
  <sortState xmlns:xlrd2="http://schemas.microsoft.com/office/spreadsheetml/2017/richdata2" ref="A8:T38">
    <sortCondition ref="B8:B38"/>
    <sortCondition ref="H8:H3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24112022 - Northam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2022-11-23T22:03:00Z</cp:lastPrinted>
  <dcterms:created xsi:type="dcterms:W3CDTF">2016-03-11T05:58:01Z</dcterms:created>
  <dcterms:modified xsi:type="dcterms:W3CDTF">2022-11-23T22:06:56Z</dcterms:modified>
</cp:coreProperties>
</file>