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9_{E9A10FAE-0389-400F-A7A1-C781BE0497E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06122022 - Hamilton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06122022 - Hamilton'!$A$7:$S$32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2" i="1" l="1"/>
  <c r="I72" i="1"/>
  <c r="J72" i="1" s="1"/>
  <c r="K72" i="1" s="1"/>
  <c r="L72" i="1" s="1"/>
  <c r="H75" i="1"/>
  <c r="I75" i="1"/>
  <c r="J75" i="1" s="1"/>
  <c r="K75" i="1" s="1"/>
  <c r="L75" i="1" s="1"/>
  <c r="H76" i="1"/>
  <c r="I76" i="1"/>
  <c r="J76" i="1" s="1"/>
  <c r="K76" i="1" s="1"/>
  <c r="L76" i="1" s="1"/>
  <c r="H83" i="1"/>
  <c r="I83" i="1"/>
  <c r="J83" i="1" s="1"/>
  <c r="K83" i="1" s="1"/>
  <c r="L83" i="1" s="1"/>
  <c r="H81" i="1"/>
  <c r="I81" i="1"/>
  <c r="J81" i="1" s="1"/>
  <c r="K81" i="1" s="1"/>
  <c r="L81" i="1" s="1"/>
  <c r="H78" i="1"/>
  <c r="I78" i="1"/>
  <c r="J78" i="1" s="1"/>
  <c r="K78" i="1" s="1"/>
  <c r="L78" i="1" s="1"/>
  <c r="H84" i="1"/>
  <c r="I84" i="1"/>
  <c r="J84" i="1" s="1"/>
  <c r="K84" i="1" s="1"/>
  <c r="L84" i="1" s="1"/>
  <c r="H73" i="1"/>
  <c r="I73" i="1"/>
  <c r="J73" i="1" s="1"/>
  <c r="K73" i="1" s="1"/>
  <c r="L73" i="1" s="1"/>
  <c r="H74" i="1"/>
  <c r="I74" i="1"/>
  <c r="J74" i="1" s="1"/>
  <c r="K74" i="1" s="1"/>
  <c r="L74" i="1" s="1"/>
  <c r="H77" i="1"/>
  <c r="I77" i="1"/>
  <c r="J77" i="1" s="1"/>
  <c r="K77" i="1" s="1"/>
  <c r="L77" i="1" s="1"/>
  <c r="H80" i="1"/>
  <c r="I80" i="1"/>
  <c r="J80" i="1" s="1"/>
  <c r="K80" i="1" s="1"/>
  <c r="L80" i="1" s="1"/>
  <c r="H82" i="1"/>
  <c r="I82" i="1"/>
  <c r="J82" i="1" s="1"/>
  <c r="K82" i="1" s="1"/>
  <c r="L82" i="1" s="1"/>
  <c r="H79" i="1"/>
  <c r="I79" i="1"/>
  <c r="J79" i="1" s="1"/>
  <c r="K79" i="1" s="1"/>
  <c r="L79" i="1" s="1"/>
  <c r="H65" i="1"/>
  <c r="I65" i="1"/>
  <c r="J65" i="1" s="1"/>
  <c r="K65" i="1" s="1"/>
  <c r="L65" i="1" s="1"/>
  <c r="H59" i="1"/>
  <c r="I59" i="1"/>
  <c r="J59" i="1" s="1"/>
  <c r="K59" i="1" s="1"/>
  <c r="L59" i="1" s="1"/>
  <c r="H61" i="1"/>
  <c r="I61" i="1"/>
  <c r="J61" i="1" s="1"/>
  <c r="K61" i="1" s="1"/>
  <c r="L61" i="1" s="1"/>
  <c r="H58" i="1"/>
  <c r="I58" i="1"/>
  <c r="J58" i="1" s="1"/>
  <c r="K58" i="1" s="1"/>
  <c r="L58" i="1" s="1"/>
  <c r="H70" i="1"/>
  <c r="I70" i="1"/>
  <c r="J70" i="1" s="1"/>
  <c r="K70" i="1" s="1"/>
  <c r="L70" i="1" s="1"/>
  <c r="H69" i="1"/>
  <c r="I69" i="1"/>
  <c r="J69" i="1" s="1"/>
  <c r="K69" i="1" s="1"/>
  <c r="L69" i="1" s="1"/>
  <c r="H68" i="1"/>
  <c r="I68" i="1"/>
  <c r="J68" i="1" s="1"/>
  <c r="K68" i="1" s="1"/>
  <c r="L68" i="1" s="1"/>
  <c r="H66" i="1"/>
  <c r="I66" i="1"/>
  <c r="J66" i="1" s="1"/>
  <c r="K66" i="1" s="1"/>
  <c r="L66" i="1" s="1"/>
  <c r="H64" i="1"/>
  <c r="I64" i="1"/>
  <c r="J64" i="1" s="1"/>
  <c r="K64" i="1" s="1"/>
  <c r="L64" i="1" s="1"/>
  <c r="H67" i="1"/>
  <c r="I67" i="1"/>
  <c r="J67" i="1" s="1"/>
  <c r="K67" i="1" s="1"/>
  <c r="L67" i="1" s="1"/>
  <c r="H63" i="1"/>
  <c r="I63" i="1"/>
  <c r="J63" i="1" s="1"/>
  <c r="K63" i="1" s="1"/>
  <c r="L63" i="1" s="1"/>
  <c r="H62" i="1"/>
  <c r="I62" i="1"/>
  <c r="J62" i="1" s="1"/>
  <c r="K62" i="1" s="1"/>
  <c r="L62" i="1" s="1"/>
  <c r="H60" i="1"/>
  <c r="I60" i="1"/>
  <c r="J60" i="1" s="1"/>
  <c r="K60" i="1" s="1"/>
  <c r="L60" i="1" s="1"/>
  <c r="H11" i="1"/>
  <c r="I11" i="1"/>
  <c r="J11" i="1" s="1"/>
  <c r="K11" i="1" s="1"/>
  <c r="L11" i="1" s="1"/>
  <c r="H17" i="1"/>
  <c r="I17" i="1"/>
  <c r="J17" i="1" s="1"/>
  <c r="K17" i="1" s="1"/>
  <c r="L17" i="1" s="1"/>
  <c r="H15" i="1"/>
  <c r="I15" i="1"/>
  <c r="J15" i="1" s="1"/>
  <c r="K15" i="1" s="1"/>
  <c r="L15" i="1" s="1"/>
  <c r="H16" i="1"/>
  <c r="I16" i="1"/>
  <c r="J16" i="1" s="1"/>
  <c r="K16" i="1" s="1"/>
  <c r="L16" i="1" s="1"/>
  <c r="H12" i="1"/>
  <c r="I12" i="1"/>
  <c r="J12" i="1" s="1"/>
  <c r="K12" i="1" s="1"/>
  <c r="L12" i="1" s="1"/>
  <c r="H9" i="1"/>
  <c r="I9" i="1"/>
  <c r="J9" i="1" s="1"/>
  <c r="K9" i="1" s="1"/>
  <c r="L9" i="1" s="1"/>
  <c r="H8" i="1"/>
  <c r="I8" i="1"/>
  <c r="J8" i="1" s="1"/>
  <c r="K8" i="1" s="1"/>
  <c r="L8" i="1" s="1"/>
  <c r="H10" i="1"/>
  <c r="I10" i="1"/>
  <c r="J10" i="1" s="1"/>
  <c r="K10" i="1" s="1"/>
  <c r="L10" i="1" s="1"/>
  <c r="H13" i="1"/>
  <c r="I13" i="1"/>
  <c r="J13" i="1" s="1"/>
  <c r="K13" i="1" s="1"/>
  <c r="L13" i="1" s="1"/>
  <c r="H14" i="1"/>
  <c r="I14" i="1"/>
  <c r="J14" i="1" s="1"/>
  <c r="K14" i="1" s="1"/>
  <c r="L14" i="1" s="1"/>
  <c r="H27" i="1"/>
  <c r="I27" i="1"/>
  <c r="J27" i="1" s="1"/>
  <c r="K27" i="1" s="1"/>
  <c r="L27" i="1" s="1"/>
  <c r="H22" i="1"/>
  <c r="I22" i="1"/>
  <c r="J22" i="1" s="1"/>
  <c r="K22" i="1" s="1"/>
  <c r="L22" i="1" s="1"/>
  <c r="H30" i="1"/>
  <c r="I30" i="1"/>
  <c r="J30" i="1" s="1"/>
  <c r="K30" i="1" s="1"/>
  <c r="L30" i="1" s="1"/>
  <c r="H20" i="1"/>
  <c r="I20" i="1"/>
  <c r="J20" i="1" s="1"/>
  <c r="K20" i="1" s="1"/>
  <c r="L20" i="1" s="1"/>
  <c r="H25" i="1"/>
  <c r="I25" i="1"/>
  <c r="J25" i="1" s="1"/>
  <c r="K25" i="1" s="1"/>
  <c r="L25" i="1" s="1"/>
  <c r="H21" i="1"/>
  <c r="I21" i="1"/>
  <c r="J21" i="1" s="1"/>
  <c r="K21" i="1" s="1"/>
  <c r="L21" i="1" s="1"/>
  <c r="H23" i="1"/>
  <c r="I23" i="1"/>
  <c r="J23" i="1" s="1"/>
  <c r="K23" i="1" s="1"/>
  <c r="L23" i="1" s="1"/>
  <c r="H19" i="1"/>
  <c r="I19" i="1"/>
  <c r="J19" i="1" s="1"/>
  <c r="K19" i="1" s="1"/>
  <c r="L19" i="1" s="1"/>
  <c r="H26" i="1"/>
  <c r="I26" i="1"/>
  <c r="J26" i="1" s="1"/>
  <c r="K26" i="1" s="1"/>
  <c r="L26" i="1" s="1"/>
  <c r="H29" i="1"/>
  <c r="I29" i="1"/>
  <c r="J29" i="1" s="1"/>
  <c r="K29" i="1" s="1"/>
  <c r="L29" i="1" s="1"/>
  <c r="H28" i="1"/>
  <c r="I28" i="1"/>
  <c r="J28" i="1" s="1"/>
  <c r="K28" i="1" s="1"/>
  <c r="L28" i="1" s="1"/>
  <c r="H24" i="1"/>
  <c r="I24" i="1"/>
  <c r="J24" i="1" s="1"/>
  <c r="K24" i="1" s="1"/>
  <c r="L24" i="1" s="1"/>
  <c r="H38" i="1"/>
  <c r="I38" i="1"/>
  <c r="J38" i="1" s="1"/>
  <c r="K38" i="1" s="1"/>
  <c r="L38" i="1" s="1"/>
  <c r="H33" i="1"/>
  <c r="I33" i="1"/>
  <c r="J33" i="1" s="1"/>
  <c r="K33" i="1" s="1"/>
  <c r="L33" i="1" s="1"/>
  <c r="H34" i="1"/>
  <c r="I34" i="1"/>
  <c r="J34" i="1" s="1"/>
  <c r="K34" i="1" s="1"/>
  <c r="L34" i="1" s="1"/>
  <c r="H32" i="1"/>
  <c r="I32" i="1"/>
  <c r="J32" i="1" s="1"/>
  <c r="K32" i="1" s="1"/>
  <c r="L32" i="1" s="1"/>
  <c r="H39" i="1"/>
  <c r="I39" i="1"/>
  <c r="J39" i="1" s="1"/>
  <c r="K39" i="1" s="1"/>
  <c r="L39" i="1" s="1"/>
  <c r="H37" i="1"/>
  <c r="I37" i="1"/>
  <c r="J37" i="1" s="1"/>
  <c r="K37" i="1" s="1"/>
  <c r="L37" i="1" s="1"/>
  <c r="H35" i="1"/>
  <c r="I35" i="1"/>
  <c r="J35" i="1" s="1"/>
  <c r="K35" i="1" s="1"/>
  <c r="L35" i="1" s="1"/>
  <c r="H40" i="1"/>
  <c r="I40" i="1"/>
  <c r="J40" i="1" s="1"/>
  <c r="K40" i="1" s="1"/>
  <c r="L40" i="1" s="1"/>
  <c r="H36" i="1"/>
  <c r="I36" i="1"/>
  <c r="J36" i="1" s="1"/>
  <c r="K36" i="1" s="1"/>
  <c r="L36" i="1" s="1"/>
  <c r="H41" i="1"/>
  <c r="I41" i="1"/>
  <c r="J41" i="1" s="1"/>
  <c r="K41" i="1" s="1"/>
  <c r="L41" i="1" s="1"/>
  <c r="H43" i="1"/>
  <c r="I43" i="1"/>
  <c r="J43" i="1" s="1"/>
  <c r="K43" i="1" s="1"/>
  <c r="L43" i="1" s="1"/>
  <c r="H44" i="1"/>
  <c r="I44" i="1"/>
  <c r="J44" i="1" s="1"/>
  <c r="K44" i="1" s="1"/>
  <c r="L44" i="1" s="1"/>
  <c r="H54" i="1"/>
  <c r="I54" i="1"/>
  <c r="J54" i="1" s="1"/>
  <c r="K54" i="1" s="1"/>
  <c r="L54" i="1" s="1"/>
  <c r="H50" i="1"/>
  <c r="I50" i="1"/>
  <c r="J50" i="1" s="1"/>
  <c r="K50" i="1" s="1"/>
  <c r="L50" i="1" s="1"/>
  <c r="H53" i="1"/>
  <c r="I53" i="1"/>
  <c r="J53" i="1" s="1"/>
  <c r="K53" i="1" s="1"/>
  <c r="L53" i="1" s="1"/>
  <c r="H47" i="1"/>
  <c r="I47" i="1"/>
  <c r="J47" i="1" s="1"/>
  <c r="K47" i="1" s="1"/>
  <c r="L47" i="1" s="1"/>
  <c r="H52" i="1"/>
  <c r="I52" i="1"/>
  <c r="J52" i="1" s="1"/>
  <c r="K52" i="1" s="1"/>
  <c r="L52" i="1" s="1"/>
  <c r="H49" i="1"/>
  <c r="I49" i="1"/>
  <c r="J49" i="1" s="1"/>
  <c r="K49" i="1" s="1"/>
  <c r="L49" i="1" s="1"/>
  <c r="H45" i="1"/>
  <c r="I45" i="1"/>
  <c r="J45" i="1" s="1"/>
  <c r="K45" i="1" s="1"/>
  <c r="L45" i="1" s="1"/>
  <c r="H46" i="1"/>
  <c r="I46" i="1"/>
  <c r="J46" i="1" s="1"/>
  <c r="K46" i="1" s="1"/>
  <c r="L46" i="1" s="1"/>
  <c r="H48" i="1"/>
  <c r="I48" i="1"/>
  <c r="J48" i="1" s="1"/>
  <c r="K48" i="1" s="1"/>
  <c r="L48" i="1" s="1"/>
  <c r="H51" i="1"/>
  <c r="I51" i="1"/>
  <c r="J51" i="1" s="1"/>
  <c r="K51" i="1" s="1"/>
  <c r="L51" i="1" s="1"/>
  <c r="H55" i="1"/>
  <c r="I55" i="1"/>
  <c r="J55" i="1" s="1"/>
  <c r="K55" i="1" s="1"/>
  <c r="L55" i="1" s="1"/>
  <c r="H56" i="1"/>
  <c r="I56" i="1"/>
  <c r="J56" i="1" s="1"/>
  <c r="K56" i="1" s="1"/>
  <c r="L56" i="1" s="1"/>
  <c r="M75" i="1" l="1"/>
  <c r="N75" i="1" s="1"/>
  <c r="O75" i="1" s="1"/>
  <c r="P75" i="1" s="1"/>
  <c r="M72" i="1"/>
  <c r="N72" i="1" s="1"/>
  <c r="O72" i="1" s="1"/>
  <c r="P72" i="1" s="1"/>
  <c r="M83" i="1"/>
  <c r="N83" i="1" s="1"/>
  <c r="O83" i="1" s="1"/>
  <c r="P83" i="1" s="1"/>
  <c r="M84" i="1"/>
  <c r="N84" i="1" s="1"/>
  <c r="O84" i="1" s="1"/>
  <c r="P84" i="1" s="1"/>
  <c r="M76" i="1"/>
  <c r="N76" i="1" s="1"/>
  <c r="O76" i="1" s="1"/>
  <c r="P76" i="1" s="1"/>
  <c r="M78" i="1"/>
  <c r="N78" i="1" s="1"/>
  <c r="O78" i="1" s="1"/>
  <c r="P78" i="1" s="1"/>
  <c r="M81" i="1"/>
  <c r="N81" i="1" s="1"/>
  <c r="O81" i="1" s="1"/>
  <c r="P81" i="1" s="1"/>
  <c r="M74" i="1"/>
  <c r="N74" i="1" s="1"/>
  <c r="O74" i="1" s="1"/>
  <c r="P74" i="1" s="1"/>
  <c r="M82" i="1"/>
  <c r="N82" i="1" s="1"/>
  <c r="O82" i="1" s="1"/>
  <c r="P82" i="1" s="1"/>
  <c r="M73" i="1"/>
  <c r="N73" i="1" s="1"/>
  <c r="O73" i="1" s="1"/>
  <c r="P73" i="1" s="1"/>
  <c r="M77" i="1"/>
  <c r="N77" i="1" s="1"/>
  <c r="O77" i="1" s="1"/>
  <c r="P77" i="1" s="1"/>
  <c r="M80" i="1"/>
  <c r="N80" i="1" s="1"/>
  <c r="O80" i="1" s="1"/>
  <c r="P80" i="1" s="1"/>
  <c r="M79" i="1"/>
  <c r="N79" i="1" s="1"/>
  <c r="O79" i="1" s="1"/>
  <c r="P79" i="1" s="1"/>
  <c r="M70" i="1"/>
  <c r="N70" i="1" s="1"/>
  <c r="O70" i="1" s="1"/>
  <c r="P70" i="1" s="1"/>
  <c r="M64" i="1"/>
  <c r="N64" i="1" s="1"/>
  <c r="O64" i="1" s="1"/>
  <c r="P64" i="1" s="1"/>
  <c r="M62" i="1"/>
  <c r="N62" i="1" s="1"/>
  <c r="O62" i="1" s="1"/>
  <c r="P62" i="1" s="1"/>
  <c r="M58" i="1"/>
  <c r="N58" i="1" s="1"/>
  <c r="O58" i="1" s="1"/>
  <c r="P58" i="1" s="1"/>
  <c r="M66" i="1"/>
  <c r="N66" i="1" s="1"/>
  <c r="O66" i="1" s="1"/>
  <c r="P66" i="1" s="1"/>
  <c r="M63" i="1"/>
  <c r="N63" i="1" s="1"/>
  <c r="O63" i="1" s="1"/>
  <c r="P63" i="1" s="1"/>
  <c r="M61" i="1"/>
  <c r="N61" i="1" s="1"/>
  <c r="O61" i="1" s="1"/>
  <c r="P61" i="1" s="1"/>
  <c r="M68" i="1"/>
  <c r="N68" i="1" s="1"/>
  <c r="O68" i="1" s="1"/>
  <c r="P68" i="1" s="1"/>
  <c r="M67" i="1"/>
  <c r="N67" i="1" s="1"/>
  <c r="O67" i="1" s="1"/>
  <c r="P67" i="1" s="1"/>
  <c r="M59" i="1"/>
  <c r="N59" i="1" s="1"/>
  <c r="O59" i="1" s="1"/>
  <c r="P59" i="1" s="1"/>
  <c r="M69" i="1"/>
  <c r="N69" i="1" s="1"/>
  <c r="O69" i="1" s="1"/>
  <c r="P69" i="1" s="1"/>
  <c r="M60" i="1"/>
  <c r="N60" i="1" s="1"/>
  <c r="O60" i="1" s="1"/>
  <c r="P60" i="1" s="1"/>
  <c r="M65" i="1"/>
  <c r="N65" i="1" s="1"/>
  <c r="O65" i="1" s="1"/>
  <c r="P65" i="1" s="1"/>
  <c r="M48" i="1"/>
  <c r="N48" i="1" s="1"/>
  <c r="O48" i="1" s="1"/>
  <c r="P48" i="1" s="1"/>
  <c r="M46" i="1"/>
  <c r="N46" i="1" s="1"/>
  <c r="O46" i="1" s="1"/>
  <c r="P46" i="1" s="1"/>
  <c r="M56" i="1"/>
  <c r="N56" i="1" s="1"/>
  <c r="O56" i="1" s="1"/>
  <c r="P56" i="1" s="1"/>
  <c r="M55" i="1"/>
  <c r="N55" i="1" s="1"/>
  <c r="O55" i="1" s="1"/>
  <c r="P55" i="1" s="1"/>
  <c r="M51" i="1"/>
  <c r="N51" i="1" s="1"/>
  <c r="O51" i="1" s="1"/>
  <c r="P51" i="1" s="1"/>
  <c r="M49" i="1"/>
  <c r="N49" i="1" s="1"/>
  <c r="O49" i="1" s="1"/>
  <c r="P49" i="1" s="1"/>
  <c r="M52" i="1"/>
  <c r="N52" i="1" s="1"/>
  <c r="O52" i="1" s="1"/>
  <c r="P52" i="1" s="1"/>
  <c r="M45" i="1"/>
  <c r="N45" i="1" s="1"/>
  <c r="O45" i="1" s="1"/>
  <c r="P45" i="1" s="1"/>
  <c r="M36" i="1"/>
  <c r="N36" i="1" s="1"/>
  <c r="O36" i="1" s="1"/>
  <c r="P36" i="1" s="1"/>
  <c r="M41" i="1"/>
  <c r="N41" i="1" s="1"/>
  <c r="O41" i="1" s="1"/>
  <c r="P41" i="1" s="1"/>
  <c r="M53" i="1"/>
  <c r="N53" i="1" s="1"/>
  <c r="O53" i="1" s="1"/>
  <c r="P53" i="1" s="1"/>
  <c r="M47" i="1"/>
  <c r="N47" i="1" s="1"/>
  <c r="O47" i="1" s="1"/>
  <c r="P47" i="1" s="1"/>
  <c r="M54" i="1"/>
  <c r="N54" i="1" s="1"/>
  <c r="O54" i="1" s="1"/>
  <c r="P54" i="1" s="1"/>
  <c r="M43" i="1"/>
  <c r="N43" i="1" s="1"/>
  <c r="O43" i="1" s="1"/>
  <c r="P43" i="1" s="1"/>
  <c r="M25" i="1"/>
  <c r="N25" i="1" s="1"/>
  <c r="O25" i="1" s="1"/>
  <c r="P25" i="1" s="1"/>
  <c r="M19" i="1"/>
  <c r="N19" i="1" s="1"/>
  <c r="O19" i="1" s="1"/>
  <c r="P19" i="1" s="1"/>
  <c r="M28" i="1"/>
  <c r="N28" i="1" s="1"/>
  <c r="O28" i="1" s="1"/>
  <c r="P28" i="1" s="1"/>
  <c r="M23" i="1"/>
  <c r="N23" i="1" s="1"/>
  <c r="O23" i="1" s="1"/>
  <c r="P23" i="1" s="1"/>
  <c r="M29" i="1"/>
  <c r="N29" i="1" s="1"/>
  <c r="O29" i="1" s="1"/>
  <c r="P29" i="1" s="1"/>
  <c r="M21" i="1"/>
  <c r="N21" i="1" s="1"/>
  <c r="O21" i="1" s="1"/>
  <c r="P21" i="1" s="1"/>
  <c r="M26" i="1"/>
  <c r="N26" i="1" s="1"/>
  <c r="O26" i="1" s="1"/>
  <c r="P26" i="1" s="1"/>
  <c r="M24" i="1"/>
  <c r="N24" i="1" s="1"/>
  <c r="O24" i="1" s="1"/>
  <c r="P24" i="1" s="1"/>
  <c r="M50" i="1"/>
  <c r="N50" i="1" s="1"/>
  <c r="O50" i="1" s="1"/>
  <c r="P50" i="1" s="1"/>
  <c r="M44" i="1"/>
  <c r="N44" i="1" s="1"/>
  <c r="O44" i="1" s="1"/>
  <c r="P44" i="1" s="1"/>
  <c r="M14" i="1"/>
  <c r="N14" i="1" s="1"/>
  <c r="O14" i="1" s="1"/>
  <c r="P14" i="1" s="1"/>
  <c r="M35" i="1"/>
  <c r="N35" i="1" s="1"/>
  <c r="O35" i="1" s="1"/>
  <c r="P35" i="1" s="1"/>
  <c r="M17" i="1"/>
  <c r="N17" i="1" s="1"/>
  <c r="O17" i="1" s="1"/>
  <c r="P17" i="1" s="1"/>
  <c r="M12" i="1"/>
  <c r="N12" i="1" s="1"/>
  <c r="O12" i="1" s="1"/>
  <c r="P12" i="1" s="1"/>
  <c r="M11" i="1"/>
  <c r="N11" i="1" s="1"/>
  <c r="O11" i="1" s="1"/>
  <c r="P11" i="1" s="1"/>
  <c r="M16" i="1"/>
  <c r="N16" i="1" s="1"/>
  <c r="O16" i="1" s="1"/>
  <c r="P16" i="1" s="1"/>
  <c r="M8" i="1"/>
  <c r="N8" i="1" s="1"/>
  <c r="O8" i="1" s="1"/>
  <c r="P8" i="1" s="1"/>
  <c r="M13" i="1"/>
  <c r="N13" i="1" s="1"/>
  <c r="O13" i="1" s="1"/>
  <c r="P13" i="1" s="1"/>
  <c r="M15" i="1"/>
  <c r="N15" i="1" s="1"/>
  <c r="O15" i="1" s="1"/>
  <c r="P15" i="1" s="1"/>
  <c r="M9" i="1"/>
  <c r="N9" i="1" s="1"/>
  <c r="O9" i="1" s="1"/>
  <c r="P9" i="1" s="1"/>
  <c r="M10" i="1"/>
  <c r="N10" i="1" s="1"/>
  <c r="O10" i="1" s="1"/>
  <c r="P10" i="1" s="1"/>
  <c r="M22" i="1"/>
  <c r="N22" i="1" s="1"/>
  <c r="O22" i="1" s="1"/>
  <c r="P22" i="1" s="1"/>
  <c r="M27" i="1"/>
  <c r="N27" i="1" s="1"/>
  <c r="O27" i="1" s="1"/>
  <c r="P27" i="1" s="1"/>
  <c r="M20" i="1"/>
  <c r="N20" i="1" s="1"/>
  <c r="O20" i="1" s="1"/>
  <c r="P20" i="1" s="1"/>
  <c r="M30" i="1"/>
  <c r="N30" i="1" s="1"/>
  <c r="O30" i="1" s="1"/>
  <c r="P30" i="1" s="1"/>
  <c r="M33" i="1"/>
  <c r="N33" i="1" s="1"/>
  <c r="O33" i="1" s="1"/>
  <c r="P33" i="1" s="1"/>
  <c r="M38" i="1"/>
  <c r="N38" i="1" s="1"/>
  <c r="O38" i="1" s="1"/>
  <c r="P38" i="1" s="1"/>
  <c r="M40" i="1"/>
  <c r="N40" i="1" s="1"/>
  <c r="O40" i="1" s="1"/>
  <c r="P40" i="1" s="1"/>
  <c r="M32" i="1"/>
  <c r="N32" i="1" s="1"/>
  <c r="O32" i="1" s="1"/>
  <c r="P32" i="1" s="1"/>
  <c r="M37" i="1"/>
  <c r="N37" i="1" s="1"/>
  <c r="O37" i="1" s="1"/>
  <c r="P37" i="1" s="1"/>
  <c r="M34" i="1"/>
  <c r="N34" i="1" s="1"/>
  <c r="O34" i="1" s="1"/>
  <c r="P34" i="1" s="1"/>
  <c r="M39" i="1"/>
  <c r="N39" i="1" s="1"/>
  <c r="O39" i="1" s="1"/>
  <c r="P39" i="1" s="1"/>
  <c r="Q84" i="1" l="1"/>
  <c r="R84" i="1" s="1"/>
  <c r="S84" i="1" s="1"/>
  <c r="Q81" i="1"/>
  <c r="R81" i="1" s="1"/>
  <c r="S81" i="1" s="1"/>
  <c r="Q83" i="1"/>
  <c r="R83" i="1" s="1"/>
  <c r="S83" i="1" s="1"/>
  <c r="Q78" i="1"/>
  <c r="R78" i="1" s="1"/>
  <c r="S78" i="1" s="1"/>
  <c r="Q75" i="1"/>
  <c r="R75" i="1" s="1"/>
  <c r="S75" i="1" s="1"/>
  <c r="Q76" i="1"/>
  <c r="R76" i="1" s="1"/>
  <c r="S76" i="1" s="1"/>
  <c r="Q72" i="1"/>
  <c r="R72" i="1" s="1"/>
  <c r="S72" i="1" s="1"/>
  <c r="Q82" i="1"/>
  <c r="R82" i="1" s="1"/>
  <c r="S82" i="1" s="1"/>
  <c r="Q74" i="1"/>
  <c r="R74" i="1" s="1"/>
  <c r="S74" i="1" s="1"/>
  <c r="Q79" i="1"/>
  <c r="R79" i="1" s="1"/>
  <c r="S79" i="1" s="1"/>
  <c r="Q80" i="1"/>
  <c r="R80" i="1" s="1"/>
  <c r="S80" i="1" s="1"/>
  <c r="Q77" i="1"/>
  <c r="R77" i="1" s="1"/>
  <c r="S77" i="1" s="1"/>
  <c r="Q73" i="1"/>
  <c r="R73" i="1" s="1"/>
  <c r="S73" i="1" s="1"/>
  <c r="Q59" i="1"/>
  <c r="R59" i="1" s="1"/>
  <c r="S59" i="1" s="1"/>
  <c r="Q65" i="1"/>
  <c r="R65" i="1" s="1"/>
  <c r="S65" i="1" s="1"/>
  <c r="Q61" i="1"/>
  <c r="R61" i="1" s="1"/>
  <c r="S61" i="1" s="1"/>
  <c r="Q66" i="1"/>
  <c r="R66" i="1" s="1"/>
  <c r="S66" i="1" s="1"/>
  <c r="Q63" i="1"/>
  <c r="R63" i="1" s="1"/>
  <c r="S63" i="1" s="1"/>
  <c r="Q64" i="1"/>
  <c r="R64" i="1" s="1"/>
  <c r="S64" i="1" s="1"/>
  <c r="Q58" i="1"/>
  <c r="R58" i="1" s="1"/>
  <c r="S58" i="1" s="1"/>
  <c r="Q70" i="1"/>
  <c r="R70" i="1" s="1"/>
  <c r="S70" i="1" s="1"/>
  <c r="Q69" i="1"/>
  <c r="R69" i="1" s="1"/>
  <c r="S69" i="1" s="1"/>
  <c r="Q67" i="1"/>
  <c r="R67" i="1" s="1"/>
  <c r="S67" i="1" s="1"/>
  <c r="Q62" i="1"/>
  <c r="R62" i="1" s="1"/>
  <c r="S62" i="1" s="1"/>
  <c r="Q68" i="1"/>
  <c r="R68" i="1" s="1"/>
  <c r="S68" i="1" s="1"/>
  <c r="Q60" i="1"/>
  <c r="R60" i="1" s="1"/>
  <c r="S60" i="1" s="1"/>
  <c r="Q46" i="1"/>
  <c r="R46" i="1" s="1"/>
  <c r="S46" i="1" s="1"/>
  <c r="Q55" i="1"/>
  <c r="R55" i="1" s="1"/>
  <c r="S55" i="1" s="1"/>
  <c r="Q56" i="1"/>
  <c r="R56" i="1" s="1"/>
  <c r="S56" i="1" s="1"/>
  <c r="Q51" i="1"/>
  <c r="R51" i="1" s="1"/>
  <c r="S51" i="1" s="1"/>
  <c r="Q48" i="1"/>
  <c r="R48" i="1" s="1"/>
  <c r="S48" i="1" s="1"/>
  <c r="Q45" i="1"/>
  <c r="R45" i="1" s="1"/>
  <c r="S45" i="1" s="1"/>
  <c r="Q49" i="1"/>
  <c r="R49" i="1" s="1"/>
  <c r="S49" i="1" s="1"/>
  <c r="Q52" i="1"/>
  <c r="R52" i="1" s="1"/>
  <c r="S52" i="1" s="1"/>
  <c r="Q14" i="1"/>
  <c r="R14" i="1" s="1"/>
  <c r="S14" i="1" s="1"/>
  <c r="Q16" i="1"/>
  <c r="R16" i="1" s="1"/>
  <c r="S16" i="1" s="1"/>
  <c r="Q36" i="1"/>
  <c r="R36" i="1" s="1"/>
  <c r="S36" i="1" s="1"/>
  <c r="Q34" i="1"/>
  <c r="R34" i="1" s="1"/>
  <c r="S34" i="1" s="1"/>
  <c r="Q37" i="1"/>
  <c r="R37" i="1" s="1"/>
  <c r="S37" i="1" s="1"/>
  <c r="Q24" i="1"/>
  <c r="R24" i="1" s="1"/>
  <c r="S24" i="1" s="1"/>
  <c r="Q32" i="1"/>
  <c r="R32" i="1" s="1"/>
  <c r="S32" i="1" s="1"/>
  <c r="Q40" i="1"/>
  <c r="R40" i="1" s="1"/>
  <c r="S40" i="1" s="1"/>
  <c r="Q26" i="1"/>
  <c r="R26" i="1" s="1"/>
  <c r="S26" i="1" s="1"/>
  <c r="Q38" i="1"/>
  <c r="R38" i="1" s="1"/>
  <c r="S38" i="1" s="1"/>
  <c r="Q29" i="1"/>
  <c r="R29" i="1" s="1"/>
  <c r="S29" i="1" s="1"/>
  <c r="Q15" i="1"/>
  <c r="R15" i="1" s="1"/>
  <c r="S15" i="1" s="1"/>
  <c r="Q11" i="1"/>
  <c r="R11" i="1" s="1"/>
  <c r="S11" i="1" s="1"/>
  <c r="Q10" i="1"/>
  <c r="R10" i="1" s="1"/>
  <c r="S10" i="1" s="1"/>
  <c r="Q13" i="1"/>
  <c r="R13" i="1" s="1"/>
  <c r="S13" i="1" s="1"/>
  <c r="Q47" i="1"/>
  <c r="R47" i="1" s="1"/>
  <c r="S47" i="1" s="1"/>
  <c r="Q9" i="1"/>
  <c r="R9" i="1" s="1"/>
  <c r="S9" i="1" s="1"/>
  <c r="Q23" i="1"/>
  <c r="R23" i="1" s="1"/>
  <c r="S23" i="1" s="1"/>
  <c r="Q28" i="1"/>
  <c r="R28" i="1" s="1"/>
  <c r="S28" i="1" s="1"/>
  <c r="Q19" i="1"/>
  <c r="R19" i="1" s="1"/>
  <c r="S19" i="1" s="1"/>
  <c r="Q22" i="1"/>
  <c r="R22" i="1" s="1"/>
  <c r="S22" i="1" s="1"/>
  <c r="Q25" i="1"/>
  <c r="R25" i="1" s="1"/>
  <c r="S25" i="1" s="1"/>
  <c r="Q43" i="1"/>
  <c r="R43" i="1" s="1"/>
  <c r="S43" i="1" s="1"/>
  <c r="Q27" i="1"/>
  <c r="R27" i="1" s="1"/>
  <c r="S27" i="1" s="1"/>
  <c r="Q53" i="1"/>
  <c r="R53" i="1" s="1"/>
  <c r="S53" i="1" s="1"/>
  <c r="Q21" i="1"/>
  <c r="R21" i="1" s="1"/>
  <c r="S21" i="1" s="1"/>
  <c r="Q17" i="1"/>
  <c r="R17" i="1" s="1"/>
  <c r="S17" i="1" s="1"/>
  <c r="Q44" i="1"/>
  <c r="R44" i="1" s="1"/>
  <c r="S44" i="1" s="1"/>
  <c r="Q12" i="1"/>
  <c r="R12" i="1" s="1"/>
  <c r="S12" i="1" s="1"/>
  <c r="Q20" i="1"/>
  <c r="R20" i="1" s="1"/>
  <c r="S20" i="1" s="1"/>
  <c r="Q8" i="1"/>
  <c r="R8" i="1" s="1"/>
  <c r="S8" i="1" s="1"/>
  <c r="Q54" i="1"/>
  <c r="R54" i="1" s="1"/>
  <c r="S54" i="1" s="1"/>
  <c r="Q30" i="1"/>
  <c r="R30" i="1" s="1"/>
  <c r="S30" i="1" s="1"/>
  <c r="Q35" i="1"/>
  <c r="R35" i="1" s="1"/>
  <c r="S35" i="1" s="1"/>
  <c r="Q33" i="1"/>
  <c r="R33" i="1" s="1"/>
  <c r="S33" i="1" s="1"/>
  <c r="Q41" i="1"/>
  <c r="R41" i="1" s="1"/>
  <c r="S41" i="1" s="1"/>
  <c r="Q39" i="1"/>
  <c r="R39" i="1" s="1"/>
  <c r="S39" i="1" s="1"/>
  <c r="Q50" i="1"/>
  <c r="R50" i="1" s="1"/>
  <c r="S50" i="1" s="1"/>
</calcChain>
</file>

<file path=xl/sharedStrings.xml><?xml version="1.0" encoding="utf-8"?>
<sst xmlns="http://schemas.openxmlformats.org/spreadsheetml/2006/main" count="163" uniqueCount="92">
  <si>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</si>
  <si>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</si>
  <si>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</si>
  <si>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</si>
  <si>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</si>
  <si>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</si>
  <si>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</si>
  <si>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</si>
  <si>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</si>
  <si>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</si>
  <si>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</si>
  <si>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</si>
  <si>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</si>
  <si>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</si>
  <si>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</si>
  <si>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</si>
  <si>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</si>
  <si>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</si>
  <si>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</si>
  <si>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Hamilton</t>
  </si>
  <si>
    <t xml:space="preserve">Awesome Vega        </t>
  </si>
  <si>
    <t xml:space="preserve">Final Atom          </t>
  </si>
  <si>
    <t xml:space="preserve">Grinding Away       </t>
  </si>
  <si>
    <t xml:space="preserve">Dissmagic           </t>
  </si>
  <si>
    <t xml:space="preserve">Haarping            </t>
  </si>
  <si>
    <t xml:space="preserve">Irrewarra Gem       </t>
  </si>
  <si>
    <t xml:space="preserve">Just A Theory       </t>
  </si>
  <si>
    <t xml:space="preserve">La Cafe             </t>
  </si>
  <si>
    <t xml:space="preserve">Loco For Coco       </t>
  </si>
  <si>
    <t xml:space="preserve">Nancy May           </t>
  </si>
  <si>
    <t xml:space="preserve">Gentacheeva         </t>
  </si>
  <si>
    <t xml:space="preserve">Irish Knight        </t>
  </si>
  <si>
    <t xml:space="preserve">Port George         </t>
  </si>
  <si>
    <t xml:space="preserve">Scamster            </t>
  </si>
  <si>
    <t xml:space="preserve">Sunday Bowler       </t>
  </si>
  <si>
    <t xml:space="preserve">Believe The Hype    </t>
  </si>
  <si>
    <t xml:space="preserve">Verbosity           </t>
  </si>
  <si>
    <t xml:space="preserve">Belluna             </t>
  </si>
  <si>
    <t xml:space="preserve">In Trouble          </t>
  </si>
  <si>
    <t xml:space="preserve">Little Tricker      </t>
  </si>
  <si>
    <t xml:space="preserve">New Claimant        </t>
  </si>
  <si>
    <t xml:space="preserve">Ready Set Tap       </t>
  </si>
  <si>
    <t xml:space="preserve">Magnolia Rose       </t>
  </si>
  <si>
    <t xml:space="preserve">Delightful Scoop    </t>
  </si>
  <si>
    <t xml:space="preserve">Romany Rocks        </t>
  </si>
  <si>
    <t xml:space="preserve">Pankhurst           </t>
  </si>
  <si>
    <t xml:space="preserve">Lovano              </t>
  </si>
  <si>
    <t xml:space="preserve">Bostock Raider      </t>
  </si>
  <si>
    <t xml:space="preserve">Nuriya              </t>
  </si>
  <si>
    <t xml:space="preserve">Lady Delight        </t>
  </si>
  <si>
    <t xml:space="preserve">Jumpin Jaguar       </t>
  </si>
  <si>
    <t xml:space="preserve">Trenchant           </t>
  </si>
  <si>
    <t xml:space="preserve">Ruggiero            </t>
  </si>
  <si>
    <t xml:space="preserve">Orienzel            </t>
  </si>
  <si>
    <t xml:space="preserve">Untouchable Ed      </t>
  </si>
  <si>
    <t xml:space="preserve">Zoffany Street      </t>
  </si>
  <si>
    <t xml:space="preserve">Regal Duke          </t>
  </si>
  <si>
    <t xml:space="preserve">Fiji                </t>
  </si>
  <si>
    <t xml:space="preserve">Indian Doll         </t>
  </si>
  <si>
    <t xml:space="preserve">The Yachtsman       </t>
  </si>
  <si>
    <t xml:space="preserve">State Of Maine      </t>
  </si>
  <si>
    <t xml:space="preserve">Ski Zoom            </t>
  </si>
  <si>
    <t xml:space="preserve">Loose Lip Lloyd     </t>
  </si>
  <si>
    <t xml:space="preserve">Rebellious Lord     </t>
  </si>
  <si>
    <t xml:space="preserve">Golwen              </t>
  </si>
  <si>
    <t xml:space="preserve">Pretty Boy          </t>
  </si>
  <si>
    <t xml:space="preserve">Oamanikka           </t>
  </si>
  <si>
    <t xml:space="preserve">Zagusto             </t>
  </si>
  <si>
    <t xml:space="preserve">Murrajong Road      </t>
  </si>
  <si>
    <t xml:space="preserve">Southern Native     </t>
  </si>
  <si>
    <t xml:space="preserve">Bajraktari          </t>
  </si>
  <si>
    <t xml:space="preserve">Duke Of Neworleans  </t>
  </si>
  <si>
    <t xml:space="preserve">Grable              </t>
  </si>
  <si>
    <t xml:space="preserve">Le Messager         </t>
  </si>
  <si>
    <t xml:space="preserve">Millennial Girl     </t>
  </si>
  <si>
    <t xml:space="preserve">Power Of Song       </t>
  </si>
  <si>
    <t xml:space="preserve">Rose Of Sebring     </t>
  </si>
  <si>
    <t xml:space="preserve">Sylvan Sisterhood   </t>
  </si>
  <si>
    <t xml:space="preserve">Honour De Hero      </t>
  </si>
  <si>
    <t xml:space="preserve">Miletus             </t>
  </si>
  <si>
    <t xml:space="preserve">Halcyon East        </t>
  </si>
  <si>
    <t xml:space="preserve">Stately Star        </t>
  </si>
  <si>
    <t xml:space="preserve">Emerging            </t>
  </si>
  <si>
    <t xml:space="preserve">Mulga Lil           </t>
  </si>
  <si>
    <t xml:space="preserve">Sir Marengo         </t>
  </si>
  <si>
    <t xml:space="preserve">Tarheel Bleue       </t>
  </si>
  <si>
    <t xml:space="preserve">The Fire Trap       </t>
  </si>
  <si>
    <t xml:space="preserve">Fuentess            </t>
  </si>
  <si>
    <t xml:space="preserve">Scotch Sun          </t>
  </si>
  <si>
    <t xml:space="preserve">Resolutions         </t>
  </si>
  <si>
    <t xml:space="preserve">Sabre Athena        </t>
  </si>
  <si>
    <t xml:space="preserve">Allaboutattitude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</si>
</sst>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38100</xdr:colOff>
      <xdr:row>5</xdr:row>
      <xdr:rowOff>119768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9577BF-DDDC-399E-B42F-5908A52D1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00800" cy="10341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84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Y17" sqref="Y17"/>
    </sheetView>
  </sheetViews>
  <sheetFormatPr defaultColWidth="8.88671875" defaultRowHeight="14.4" x14ac:dyDescent="0.3"/>
  <cols>
    <col min="1" max="1" width="9.6640625" style="9" hidden="1" customWidth="1"/>
    <col min="2" max="2" width="7.88671875" style="9" bestFit="1" customWidth="1"/>
    <col min="3" max="3" width="14.77734375" style="9" bestFit="1" customWidth="1"/>
    <col min="4" max="4" width="5.88671875" style="9" bestFit="1" customWidth="1"/>
    <col min="5" max="5" width="5.6640625" style="9" bestFit="1" customWidth="1"/>
    <col min="6" max="6" width="24.21875" style="9" bestFit="1" customWidth="1"/>
    <col min="7" max="7" width="12.109375" style="10" customWidth="1"/>
    <col min="8" max="8" width="7.88671875" style="10" bestFit="1" customWidth="1"/>
    <col min="9" max="9" width="10.88671875" style="10" hidden="1" customWidth="1"/>
    <col min="10" max="10" width="9.5546875" style="10" hidden="1" customWidth="1"/>
    <col min="11" max="11" width="14" style="10" hidden="1" customWidth="1"/>
    <col min="12" max="13" width="7.5546875" style="10" hidden="1" customWidth="1"/>
    <col min="14" max="14" width="8.554687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2</v>
      </c>
      <c r="B8" s="5">
        <v>0.58333333333333337</v>
      </c>
      <c r="C8" s="1" t="s">
        <v>19</v>
      </c>
      <c r="D8" s="1">
        <v>2</v>
      </c>
      <c r="E8" s="1">
        <v>7</v>
      </c>
      <c r="F8" s="1" t="s">
        <v>26</v>
      </c>
      <c r="G8" s="1">
        <v>74.650000000000006</v>
      </c>
      <c r="H8" s="1">
        <f>1+COUNTIFS(A:A,A8,G:G,"&gt;"&amp;G8)</f>
        <v>1</v>
      </c>
      <c r="I8" s="2">
        <f>AVERAGEIF(A:A,A8,G:G)</f>
        <v>49.638000000000005</v>
      </c>
      <c r="J8" s="2">
        <f t="shared" ref="J8:J17" si="0">G8-I8</f>
        <v>25.012</v>
      </c>
      <c r="K8" s="2">
        <f t="shared" ref="K8:K17" si="1">90+J8</f>
        <v>115.012</v>
      </c>
      <c r="L8" s="2">
        <f t="shared" ref="L8:L17" si="2">EXP(0.06*K8)</f>
        <v>992.98941065960605</v>
      </c>
      <c r="M8" s="2">
        <f>SUMIF(A:A,A8,L:L)</f>
        <v>2772.3869061874666</v>
      </c>
      <c r="N8" s="3">
        <f t="shared" ref="N8:N17" si="3">L8/M8</f>
        <v>0.35817129580414375</v>
      </c>
      <c r="O8" s="6">
        <f t="shared" ref="O8:O17" si="4">1/N8</f>
        <v>2.7919601925521773</v>
      </c>
      <c r="P8" s="3">
        <f t="shared" ref="P8:P17" si="5">IF(O8&gt;21,"",N8)</f>
        <v>0.35817129580414375</v>
      </c>
      <c r="Q8" s="3">
        <f>IF(ISNUMBER(P8),SUMIF(A:A,A8,P:P),"")</f>
        <v>0.91974840827971871</v>
      </c>
      <c r="R8" s="3">
        <f t="shared" ref="R8:R17" si="6">IFERROR(P8*(1/Q8),"")</f>
        <v>0.38942312112728861</v>
      </c>
      <c r="S8" s="7">
        <f t="shared" ref="S8:S17" si="7">IFERROR(1/R8,"")</f>
        <v>2.5679009430802018</v>
      </c>
    </row>
    <row r="9" spans="1:19" x14ac:dyDescent="0.3">
      <c r="A9" s="1">
        <v>2</v>
      </c>
      <c r="B9" s="5">
        <v>0.58333333333333337</v>
      </c>
      <c r="C9" s="1" t="s">
        <v>19</v>
      </c>
      <c r="D9" s="1">
        <v>2</v>
      </c>
      <c r="E9" s="1">
        <v>6</v>
      </c>
      <c r="F9" s="1" t="s">
        <v>25</v>
      </c>
      <c r="G9" s="1">
        <v>53.34</v>
      </c>
      <c r="H9" s="1">
        <f>1+COUNTIFS(A:A,A9,G:G,"&gt;"&amp;G9)</f>
        <v>2</v>
      </c>
      <c r="I9" s="2">
        <f>AVERAGEIF(A:A,A9,G:G)</f>
        <v>49.638000000000005</v>
      </c>
      <c r="J9" s="2">
        <f t="shared" si="0"/>
        <v>3.7019999999999982</v>
      </c>
      <c r="K9" s="2">
        <f t="shared" si="1"/>
        <v>93.701999999999998</v>
      </c>
      <c r="L9" s="2">
        <f t="shared" si="2"/>
        <v>276.47488914421257</v>
      </c>
      <c r="M9" s="2">
        <f>SUMIF(A:A,A9,L:L)</f>
        <v>2772.3869061874666</v>
      </c>
      <c r="N9" s="3">
        <f t="shared" si="3"/>
        <v>9.9724496796305948E-2</v>
      </c>
      <c r="O9" s="6">
        <f t="shared" si="4"/>
        <v>10.027626432074838</v>
      </c>
      <c r="P9" s="3">
        <f t="shared" si="5"/>
        <v>9.9724496796305948E-2</v>
      </c>
      <c r="Q9" s="3">
        <f>IF(ISNUMBER(P9),SUMIF(A:A,A9,P:P),"")</f>
        <v>0.91974840827971871</v>
      </c>
      <c r="R9" s="3">
        <f t="shared" si="6"/>
        <v>0.10842584330515875</v>
      </c>
      <c r="S9" s="7">
        <f t="shared" si="7"/>
        <v>9.2228934497244666</v>
      </c>
    </row>
    <row r="10" spans="1:19" x14ac:dyDescent="0.3">
      <c r="A10" s="1">
        <v>2</v>
      </c>
      <c r="B10" s="5">
        <v>0.58333333333333337</v>
      </c>
      <c r="C10" s="1" t="s">
        <v>19</v>
      </c>
      <c r="D10" s="1">
        <v>2</v>
      </c>
      <c r="E10" s="1">
        <v>9</v>
      </c>
      <c r="F10" s="1" t="s">
        <v>27</v>
      </c>
      <c r="G10" s="1">
        <v>52.36</v>
      </c>
      <c r="H10" s="1">
        <f>1+COUNTIFS(A:A,A10,G:G,"&gt;"&amp;G10)</f>
        <v>3</v>
      </c>
      <c r="I10" s="2">
        <f>AVERAGEIF(A:A,A10,G:G)</f>
        <v>49.638000000000005</v>
      </c>
      <c r="J10" s="2">
        <f t="shared" si="0"/>
        <v>2.7219999999999942</v>
      </c>
      <c r="K10" s="2">
        <f t="shared" si="1"/>
        <v>92.721999999999994</v>
      </c>
      <c r="L10" s="2">
        <f t="shared" si="2"/>
        <v>260.68688166114993</v>
      </c>
      <c r="M10" s="2">
        <f>SUMIF(A:A,A10,L:L)</f>
        <v>2772.3869061874666</v>
      </c>
      <c r="N10" s="3">
        <f t="shared" si="3"/>
        <v>9.4029762252643714E-2</v>
      </c>
      <c r="O10" s="6">
        <f t="shared" si="4"/>
        <v>10.634930643695043</v>
      </c>
      <c r="P10" s="3">
        <f t="shared" si="5"/>
        <v>9.4029762252643714E-2</v>
      </c>
      <c r="Q10" s="3">
        <f>IF(ISNUMBER(P10),SUMIF(A:A,A10,P:P),"")</f>
        <v>0.91974840827971871</v>
      </c>
      <c r="R10" s="3">
        <f t="shared" si="6"/>
        <v>0.10223422123503899</v>
      </c>
      <c r="S10" s="7">
        <f t="shared" si="7"/>
        <v>9.7814605317037184</v>
      </c>
    </row>
    <row r="11" spans="1:19" x14ac:dyDescent="0.3">
      <c r="A11" s="1">
        <v>2</v>
      </c>
      <c r="B11" s="5">
        <v>0.58333333333333337</v>
      </c>
      <c r="C11" s="1" t="s">
        <v>19</v>
      </c>
      <c r="D11" s="1">
        <v>2</v>
      </c>
      <c r="E11" s="1">
        <v>1</v>
      </c>
      <c r="F11" s="1" t="s">
        <v>20</v>
      </c>
      <c r="G11" s="1">
        <v>51.75</v>
      </c>
      <c r="H11" s="1">
        <f>1+COUNTIFS(A:A,A11,G:G,"&gt;"&amp;G11)</f>
        <v>4</v>
      </c>
      <c r="I11" s="2">
        <f>AVERAGEIF(A:A,A11,G:G)</f>
        <v>49.638000000000005</v>
      </c>
      <c r="J11" s="2">
        <f t="shared" si="0"/>
        <v>2.1119999999999948</v>
      </c>
      <c r="K11" s="2">
        <f t="shared" si="1"/>
        <v>92.111999999999995</v>
      </c>
      <c r="L11" s="2">
        <f t="shared" si="2"/>
        <v>251.31823384617323</v>
      </c>
      <c r="M11" s="2">
        <f>SUMIF(A:A,A11,L:L)</f>
        <v>2772.3869061874666</v>
      </c>
      <c r="N11" s="3">
        <f t="shared" si="3"/>
        <v>9.0650490840681844E-2</v>
      </c>
      <c r="O11" s="6">
        <f t="shared" si="4"/>
        <v>11.031379871483532</v>
      </c>
      <c r="P11" s="3">
        <f t="shared" si="5"/>
        <v>9.0650490840681844E-2</v>
      </c>
      <c r="Q11" s="3">
        <f>IF(ISNUMBER(P11),SUMIF(A:A,A11,P:P),"")</f>
        <v>0.91974840827971871</v>
      </c>
      <c r="R11" s="3">
        <f t="shared" si="6"/>
        <v>9.856009537459591E-2</v>
      </c>
      <c r="S11" s="7">
        <f t="shared" si="7"/>
        <v>10.146094077925905</v>
      </c>
    </row>
    <row r="12" spans="1:19" x14ac:dyDescent="0.3">
      <c r="A12" s="1">
        <v>2</v>
      </c>
      <c r="B12" s="5">
        <v>0.58333333333333337</v>
      </c>
      <c r="C12" s="1" t="s">
        <v>19</v>
      </c>
      <c r="D12" s="1">
        <v>2</v>
      </c>
      <c r="E12" s="1">
        <v>5</v>
      </c>
      <c r="F12" s="1" t="s">
        <v>24</v>
      </c>
      <c r="G12" s="1">
        <v>50.03</v>
      </c>
      <c r="H12" s="1">
        <f>1+COUNTIFS(A:A,A12,G:G,"&gt;"&amp;G12)</f>
        <v>5</v>
      </c>
      <c r="I12" s="2">
        <f>AVERAGEIF(A:A,A12,G:G)</f>
        <v>49.638000000000005</v>
      </c>
      <c r="J12" s="2">
        <f t="shared" si="0"/>
        <v>0.39199999999999591</v>
      </c>
      <c r="K12" s="2">
        <f t="shared" si="1"/>
        <v>90.391999999999996</v>
      </c>
      <c r="L12" s="2">
        <f t="shared" si="2"/>
        <v>226.67561802294924</v>
      </c>
      <c r="M12" s="2">
        <f>SUMIF(A:A,A12,L:L)</f>
        <v>2772.3869061874666</v>
      </c>
      <c r="N12" s="3">
        <f t="shared" si="3"/>
        <v>8.1761898931584989E-2</v>
      </c>
      <c r="O12" s="6">
        <f t="shared" si="4"/>
        <v>12.230635700337135</v>
      </c>
      <c r="P12" s="3">
        <f t="shared" si="5"/>
        <v>8.1761898931584989E-2</v>
      </c>
      <c r="Q12" s="3">
        <f>IF(ISNUMBER(P12),SUMIF(A:A,A12,P:P),"")</f>
        <v>0.91974840827971871</v>
      </c>
      <c r="R12" s="3">
        <f t="shared" si="6"/>
        <v>8.8895939580380487E-2</v>
      </c>
      <c r="S12" s="7">
        <f t="shared" si="7"/>
        <v>11.249107717634182</v>
      </c>
    </row>
    <row r="13" spans="1:19" x14ac:dyDescent="0.3">
      <c r="A13" s="1">
        <v>2</v>
      </c>
      <c r="B13" s="5">
        <v>0.58333333333333337</v>
      </c>
      <c r="C13" s="1" t="s">
        <v>19</v>
      </c>
      <c r="D13" s="1">
        <v>2</v>
      </c>
      <c r="E13" s="1">
        <v>10</v>
      </c>
      <c r="F13" s="1" t="s">
        <v>28</v>
      </c>
      <c r="G13" s="1">
        <v>48.98</v>
      </c>
      <c r="H13" s="1">
        <f>1+COUNTIFS(A:A,A13,G:G,"&gt;"&amp;G13)</f>
        <v>6</v>
      </c>
      <c r="I13" s="2">
        <f>AVERAGEIF(A:A,A13,G:G)</f>
        <v>49.638000000000005</v>
      </c>
      <c r="J13" s="2">
        <f t="shared" si="0"/>
        <v>-0.65800000000000836</v>
      </c>
      <c r="K13" s="2">
        <f t="shared" si="1"/>
        <v>89.341999999999985</v>
      </c>
      <c r="L13" s="2">
        <f t="shared" si="2"/>
        <v>212.83559218709891</v>
      </c>
      <c r="M13" s="2">
        <f>SUMIF(A:A,A13,L:L)</f>
        <v>2772.3869061874666</v>
      </c>
      <c r="N13" s="3">
        <f t="shared" si="3"/>
        <v>7.6769801398242188E-2</v>
      </c>
      <c r="O13" s="6">
        <f t="shared" si="4"/>
        <v>13.025955281719632</v>
      </c>
      <c r="P13" s="3">
        <f t="shared" si="5"/>
        <v>7.6769801398242188E-2</v>
      </c>
      <c r="Q13" s="3">
        <f>IF(ISNUMBER(P13),SUMIF(A:A,A13,P:P),"")</f>
        <v>0.91974840827971871</v>
      </c>
      <c r="R13" s="3">
        <f t="shared" si="6"/>
        <v>8.3468262306461705E-2</v>
      </c>
      <c r="S13" s="7">
        <f t="shared" si="7"/>
        <v>11.980601636684424</v>
      </c>
    </row>
    <row r="14" spans="1:19" x14ac:dyDescent="0.3">
      <c r="A14" s="1">
        <v>2</v>
      </c>
      <c r="B14" s="5">
        <v>0.58333333333333337</v>
      </c>
      <c r="C14" s="1" t="s">
        <v>19</v>
      </c>
      <c r="D14" s="1">
        <v>2</v>
      </c>
      <c r="E14" s="1">
        <v>11</v>
      </c>
      <c r="F14" s="1" t="s">
        <v>29</v>
      </c>
      <c r="G14" s="1">
        <v>45.61</v>
      </c>
      <c r="H14" s="1">
        <f>1+COUNTIFS(A:A,A14,G:G,"&gt;"&amp;G14)</f>
        <v>7</v>
      </c>
      <c r="I14" s="2">
        <f>AVERAGEIF(A:A,A14,G:G)</f>
        <v>49.638000000000005</v>
      </c>
      <c r="J14" s="2">
        <f t="shared" si="0"/>
        <v>-4.0280000000000058</v>
      </c>
      <c r="K14" s="2">
        <f t="shared" si="1"/>
        <v>85.971999999999994</v>
      </c>
      <c r="L14" s="2">
        <f t="shared" si="2"/>
        <v>173.8721049629944</v>
      </c>
      <c r="M14" s="2">
        <f>SUMIF(A:A,A14,L:L)</f>
        <v>2772.3869061874666</v>
      </c>
      <c r="N14" s="3">
        <f t="shared" si="3"/>
        <v>6.2715670953048905E-2</v>
      </c>
      <c r="O14" s="6">
        <f t="shared" si="4"/>
        <v>15.944978102022286</v>
      </c>
      <c r="P14" s="3">
        <f t="shared" si="5"/>
        <v>6.2715670953048905E-2</v>
      </c>
      <c r="Q14" s="3">
        <f>IF(ISNUMBER(P14),SUMIF(A:A,A14,P:P),"")</f>
        <v>0.91974840827971871</v>
      </c>
      <c r="R14" s="3">
        <f t="shared" si="6"/>
        <v>6.8187854839946063E-2</v>
      </c>
      <c r="S14" s="7">
        <f t="shared" si="7"/>
        <v>14.665368229389969</v>
      </c>
    </row>
    <row r="15" spans="1:19" x14ac:dyDescent="0.3">
      <c r="A15" s="1">
        <v>2</v>
      </c>
      <c r="B15" s="5">
        <v>0.58333333333333337</v>
      </c>
      <c r="C15" s="1" t="s">
        <v>19</v>
      </c>
      <c r="D15" s="1">
        <v>2</v>
      </c>
      <c r="E15" s="1">
        <v>3</v>
      </c>
      <c r="F15" s="1" t="s">
        <v>22</v>
      </c>
      <c r="G15" s="1">
        <v>43.7</v>
      </c>
      <c r="H15" s="1">
        <f>1+COUNTIFS(A:A,A15,G:G,"&gt;"&amp;G15)</f>
        <v>8</v>
      </c>
      <c r="I15" s="2">
        <f>AVERAGEIF(A:A,A15,G:G)</f>
        <v>49.638000000000005</v>
      </c>
      <c r="J15" s="2">
        <f t="shared" si="0"/>
        <v>-5.9380000000000024</v>
      </c>
      <c r="K15" s="2">
        <f t="shared" si="1"/>
        <v>84.061999999999998</v>
      </c>
      <c r="L15" s="2">
        <f t="shared" si="2"/>
        <v>155.04571361727159</v>
      </c>
      <c r="M15" s="2">
        <f>SUMIF(A:A,A15,L:L)</f>
        <v>2772.3869061874666</v>
      </c>
      <c r="N15" s="3">
        <f t="shared" si="3"/>
        <v>5.5924991303067252E-2</v>
      </c>
      <c r="O15" s="6">
        <f t="shared" si="4"/>
        <v>17.881093527235901</v>
      </c>
      <c r="P15" s="3">
        <f t="shared" si="5"/>
        <v>5.5924991303067252E-2</v>
      </c>
      <c r="Q15" s="3">
        <f>IF(ISNUMBER(P15),SUMIF(A:A,A15,P:P),"")</f>
        <v>0.91974840827971871</v>
      </c>
      <c r="R15" s="3">
        <f t="shared" si="6"/>
        <v>6.0804662231129465E-2</v>
      </c>
      <c r="S15" s="7">
        <f t="shared" si="7"/>
        <v>16.446107309976</v>
      </c>
    </row>
    <row r="16" spans="1:19" x14ac:dyDescent="0.3">
      <c r="A16" s="1">
        <v>2</v>
      </c>
      <c r="B16" s="5">
        <v>0.58333333333333337</v>
      </c>
      <c r="C16" s="1" t="s">
        <v>19</v>
      </c>
      <c r="D16" s="1">
        <v>2</v>
      </c>
      <c r="E16" s="1">
        <v>4</v>
      </c>
      <c r="F16" s="1" t="s">
        <v>23</v>
      </c>
      <c r="G16" s="1">
        <v>40.479999999999997</v>
      </c>
      <c r="H16" s="1">
        <f>1+COUNTIFS(A:A,A16,G:G,"&gt;"&amp;G16)</f>
        <v>9</v>
      </c>
      <c r="I16" s="2">
        <f>AVERAGEIF(A:A,A16,G:G)</f>
        <v>49.638000000000005</v>
      </c>
      <c r="J16" s="2">
        <f t="shared" si="0"/>
        <v>-9.1580000000000084</v>
      </c>
      <c r="K16" s="2">
        <f t="shared" si="1"/>
        <v>80.841999999999985</v>
      </c>
      <c r="L16" s="2">
        <f t="shared" si="2"/>
        <v>127.80683212224326</v>
      </c>
      <c r="M16" s="2">
        <f>SUMIF(A:A,A16,L:L)</f>
        <v>2772.3869061874666</v>
      </c>
      <c r="N16" s="3">
        <f t="shared" si="3"/>
        <v>4.6099926325940115E-2</v>
      </c>
      <c r="O16" s="6">
        <f t="shared" si="4"/>
        <v>21.69200863640658</v>
      </c>
      <c r="P16" s="3" t="str">
        <f t="shared" si="5"/>
        <v/>
      </c>
      <c r="Q16" s="3" t="str">
        <f>IF(ISNUMBER(P16),SUMIF(A:A,A16,P:P),"")</f>
        <v/>
      </c>
      <c r="R16" s="3" t="str">
        <f t="shared" si="6"/>
        <v/>
      </c>
      <c r="S16" s="7" t="str">
        <f t="shared" si="7"/>
        <v/>
      </c>
    </row>
    <row r="17" spans="1:19" x14ac:dyDescent="0.3">
      <c r="A17" s="1">
        <v>2</v>
      </c>
      <c r="B17" s="5">
        <v>0.58333333333333337</v>
      </c>
      <c r="C17" s="1" t="s">
        <v>19</v>
      </c>
      <c r="D17" s="1">
        <v>2</v>
      </c>
      <c r="E17" s="1">
        <v>2</v>
      </c>
      <c r="F17" s="1" t="s">
        <v>21</v>
      </c>
      <c r="G17" s="1">
        <v>35.479999999999997</v>
      </c>
      <c r="H17" s="1">
        <f>1+COUNTIFS(A:A,A17,G:G,"&gt;"&amp;G17)</f>
        <v>10</v>
      </c>
      <c r="I17" s="2">
        <f>AVERAGEIF(A:A,A17,G:G)</f>
        <v>49.638000000000005</v>
      </c>
      <c r="J17" s="2">
        <f t="shared" si="0"/>
        <v>-14.158000000000008</v>
      </c>
      <c r="K17" s="2">
        <f t="shared" si="1"/>
        <v>75.841999999999985</v>
      </c>
      <c r="L17" s="2">
        <f t="shared" si="2"/>
        <v>94.681629963767293</v>
      </c>
      <c r="M17" s="2">
        <f>SUMIF(A:A,A17,L:L)</f>
        <v>2772.3869061874666</v>
      </c>
      <c r="N17" s="3">
        <f t="shared" si="3"/>
        <v>3.4151665394341245E-2</v>
      </c>
      <c r="O17" s="6">
        <f t="shared" si="4"/>
        <v>29.28114891186814</v>
      </c>
      <c r="P17" s="3" t="str">
        <f t="shared" si="5"/>
        <v/>
      </c>
      <c r="Q17" s="3" t="str">
        <f>IF(ISNUMBER(P17),SUMIF(A:A,A17,P:P),"")</f>
        <v/>
      </c>
      <c r="R17" s="3" t="str">
        <f t="shared" si="6"/>
        <v/>
      </c>
      <c r="S17" s="7" t="str">
        <f t="shared" si="7"/>
        <v/>
      </c>
    </row>
    <row r="18" spans="1:19" x14ac:dyDescent="0.3">
      <c r="A18" s="1"/>
      <c r="B18" s="5"/>
      <c r="C18" s="1"/>
      <c r="D18" s="1"/>
      <c r="E18" s="1"/>
      <c r="F18" s="1"/>
      <c r="G18" s="1"/>
      <c r="H18" s="1"/>
      <c r="I18" s="2"/>
      <c r="J18" s="2"/>
      <c r="K18" s="2"/>
      <c r="L18" s="2"/>
      <c r="M18" s="2"/>
      <c r="N18" s="3"/>
      <c r="O18" s="6"/>
      <c r="P18" s="3"/>
      <c r="Q18" s="3"/>
      <c r="R18" s="3"/>
      <c r="S18" s="7"/>
    </row>
    <row r="19" spans="1:19" x14ac:dyDescent="0.3">
      <c r="A19" s="1">
        <v>7</v>
      </c>
      <c r="B19" s="5">
        <v>0.625</v>
      </c>
      <c r="C19" s="1" t="s">
        <v>19</v>
      </c>
      <c r="D19" s="1">
        <v>4</v>
      </c>
      <c r="E19" s="1">
        <v>8</v>
      </c>
      <c r="F19" s="1" t="s">
        <v>37</v>
      </c>
      <c r="G19" s="1">
        <v>76.55</v>
      </c>
      <c r="H19" s="1">
        <f>1+COUNTIFS(A:A,A19,G:G,"&gt;"&amp;G19)</f>
        <v>1</v>
      </c>
      <c r="I19" s="2">
        <f>AVERAGEIF(A:A,A19,G:G)</f>
        <v>48.518333333333338</v>
      </c>
      <c r="J19" s="2">
        <f t="shared" ref="J19:J56" si="8">G19-I19</f>
        <v>28.031666666666659</v>
      </c>
      <c r="K19" s="2">
        <f t="shared" ref="K19:K56" si="9">90+J19</f>
        <v>118.03166666666667</v>
      </c>
      <c r="L19" s="2">
        <f t="shared" ref="L19:L56" si="10">EXP(0.06*K19)</f>
        <v>1190.2278043361277</v>
      </c>
      <c r="M19" s="2">
        <f>SUMIF(A:A,A19,L:L)</f>
        <v>3966.0725080303905</v>
      </c>
      <c r="N19" s="3">
        <f t="shared" ref="N19:N56" si="11">L19/M19</f>
        <v>0.30010238136750866</v>
      </c>
      <c r="O19" s="6">
        <f t="shared" ref="O19:O56" si="12">1/N19</f>
        <v>3.3321961506709572</v>
      </c>
      <c r="P19" s="3">
        <f t="shared" ref="P19:P56" si="13">IF(O19&gt;21,"",N19)</f>
        <v>0.30010238136750866</v>
      </c>
      <c r="Q19" s="3">
        <f>IF(ISNUMBER(P19),SUMIF(A:A,A19,P:P),"")</f>
        <v>0.83109906397424793</v>
      </c>
      <c r="R19" s="3">
        <f t="shared" ref="R19:R56" si="14">IFERROR(P19*(1/Q19),"")</f>
        <v>0.36109098707492654</v>
      </c>
      <c r="S19" s="7">
        <f t="shared" ref="S19:S56" si="15">IFERROR(1/R19,"")</f>
        <v>2.7693851018012241</v>
      </c>
    </row>
    <row r="20" spans="1:19" x14ac:dyDescent="0.3">
      <c r="A20" s="1">
        <v>7</v>
      </c>
      <c r="B20" s="5">
        <v>0.625</v>
      </c>
      <c r="C20" s="1" t="s">
        <v>19</v>
      </c>
      <c r="D20" s="1">
        <v>4</v>
      </c>
      <c r="E20" s="1">
        <v>4</v>
      </c>
      <c r="F20" s="1" t="s">
        <v>33</v>
      </c>
      <c r="G20" s="1">
        <v>65.12</v>
      </c>
      <c r="H20" s="1">
        <f>1+COUNTIFS(A:A,A20,G:G,"&gt;"&amp;G20)</f>
        <v>2</v>
      </c>
      <c r="I20" s="2">
        <f>AVERAGEIF(A:A,A20,G:G)</f>
        <v>48.518333333333338</v>
      </c>
      <c r="J20" s="2">
        <f t="shared" si="8"/>
        <v>16.601666666666667</v>
      </c>
      <c r="K20" s="2">
        <f t="shared" si="9"/>
        <v>106.60166666666666</v>
      </c>
      <c r="L20" s="2">
        <f t="shared" si="10"/>
        <v>599.50241331154962</v>
      </c>
      <c r="M20" s="2">
        <f>SUMIF(A:A,A20,L:L)</f>
        <v>3966.0725080303905</v>
      </c>
      <c r="N20" s="3">
        <f t="shared" si="11"/>
        <v>0.15115770377311413</v>
      </c>
      <c r="O20" s="6">
        <f t="shared" si="12"/>
        <v>6.61560724355133</v>
      </c>
      <c r="P20" s="3">
        <f t="shared" si="13"/>
        <v>0.15115770377311413</v>
      </c>
      <c r="Q20" s="3">
        <f>IF(ISNUMBER(P20),SUMIF(A:A,A20,P:P),"")</f>
        <v>0.83109906397424793</v>
      </c>
      <c r="R20" s="3">
        <f t="shared" si="14"/>
        <v>0.18187687885279324</v>
      </c>
      <c r="S20" s="7">
        <f t="shared" si="15"/>
        <v>5.4982249877367639</v>
      </c>
    </row>
    <row r="21" spans="1:19" x14ac:dyDescent="0.3">
      <c r="A21" s="1">
        <v>7</v>
      </c>
      <c r="B21" s="5">
        <v>0.625</v>
      </c>
      <c r="C21" s="1" t="s">
        <v>19</v>
      </c>
      <c r="D21" s="1">
        <v>4</v>
      </c>
      <c r="E21" s="1">
        <v>6</v>
      </c>
      <c r="F21" s="1" t="s">
        <v>35</v>
      </c>
      <c r="G21" s="1">
        <v>63.66</v>
      </c>
      <c r="H21" s="1">
        <f>1+COUNTIFS(A:A,A21,G:G,"&gt;"&amp;G21)</f>
        <v>3</v>
      </c>
      <c r="I21" s="2">
        <f>AVERAGEIF(A:A,A21,G:G)</f>
        <v>48.518333333333338</v>
      </c>
      <c r="J21" s="2">
        <f t="shared" si="8"/>
        <v>15.141666666666659</v>
      </c>
      <c r="K21" s="2">
        <f t="shared" si="9"/>
        <v>105.14166666666665</v>
      </c>
      <c r="L21" s="2">
        <f t="shared" si="10"/>
        <v>549.22049988010349</v>
      </c>
      <c r="M21" s="2">
        <f>SUMIF(A:A,A21,L:L)</f>
        <v>3966.0725080303905</v>
      </c>
      <c r="N21" s="3">
        <f t="shared" si="11"/>
        <v>0.13847969213070549</v>
      </c>
      <c r="O21" s="6">
        <f t="shared" si="12"/>
        <v>7.2212754420058909</v>
      </c>
      <c r="P21" s="3">
        <f t="shared" si="13"/>
        <v>0.13847969213070549</v>
      </c>
      <c r="Q21" s="3">
        <f>IF(ISNUMBER(P21),SUMIF(A:A,A21,P:P),"")</f>
        <v>0.83109906397424793</v>
      </c>
      <c r="R21" s="3">
        <f t="shared" si="14"/>
        <v>0.16662236565218461</v>
      </c>
      <c r="S21" s="7">
        <f t="shared" si="15"/>
        <v>6.0015952605513192</v>
      </c>
    </row>
    <row r="22" spans="1:19" x14ac:dyDescent="0.3">
      <c r="A22" s="1">
        <v>7</v>
      </c>
      <c r="B22" s="5">
        <v>0.625</v>
      </c>
      <c r="C22" s="1" t="s">
        <v>19</v>
      </c>
      <c r="D22" s="1">
        <v>4</v>
      </c>
      <c r="E22" s="1">
        <v>2</v>
      </c>
      <c r="F22" s="1" t="s">
        <v>31</v>
      </c>
      <c r="G22" s="1">
        <v>55.71</v>
      </c>
      <c r="H22" s="1">
        <f>1+COUNTIFS(A:A,A22,G:G,"&gt;"&amp;G22)</f>
        <v>4</v>
      </c>
      <c r="I22" s="2">
        <f>AVERAGEIF(A:A,A22,G:G)</f>
        <v>48.518333333333338</v>
      </c>
      <c r="J22" s="2">
        <f t="shared" si="8"/>
        <v>7.1916666666666629</v>
      </c>
      <c r="K22" s="2">
        <f t="shared" si="9"/>
        <v>97.191666666666663</v>
      </c>
      <c r="L22" s="2">
        <f t="shared" si="10"/>
        <v>340.86960018539361</v>
      </c>
      <c r="M22" s="2">
        <f>SUMIF(A:A,A22,L:L)</f>
        <v>3966.0725080303905</v>
      </c>
      <c r="N22" s="3">
        <f t="shared" si="11"/>
        <v>8.5946386379777612E-2</v>
      </c>
      <c r="O22" s="6">
        <f t="shared" si="12"/>
        <v>11.635160500887455</v>
      </c>
      <c r="P22" s="3">
        <f t="shared" si="13"/>
        <v>8.5946386379777612E-2</v>
      </c>
      <c r="Q22" s="3">
        <f>IF(ISNUMBER(P22),SUMIF(A:A,A22,P:P),"")</f>
        <v>0.83109906397424793</v>
      </c>
      <c r="R22" s="3">
        <f t="shared" si="14"/>
        <v>0.10341292645522787</v>
      </c>
      <c r="S22" s="7">
        <f t="shared" si="15"/>
        <v>9.6699710014777036</v>
      </c>
    </row>
    <row r="23" spans="1:19" x14ac:dyDescent="0.3">
      <c r="A23" s="1">
        <v>7</v>
      </c>
      <c r="B23" s="5">
        <v>0.625</v>
      </c>
      <c r="C23" s="1" t="s">
        <v>19</v>
      </c>
      <c r="D23" s="1">
        <v>4</v>
      </c>
      <c r="E23" s="1">
        <v>7</v>
      </c>
      <c r="F23" s="1" t="s">
        <v>36</v>
      </c>
      <c r="G23" s="1">
        <v>54.12</v>
      </c>
      <c r="H23" s="1">
        <f>1+COUNTIFS(A:A,A23,G:G,"&gt;"&amp;G23)</f>
        <v>5</v>
      </c>
      <c r="I23" s="2">
        <f>AVERAGEIF(A:A,A23,G:G)</f>
        <v>48.518333333333338</v>
      </c>
      <c r="J23" s="2">
        <f t="shared" si="8"/>
        <v>5.6016666666666595</v>
      </c>
      <c r="K23" s="2">
        <f t="shared" si="9"/>
        <v>95.601666666666659</v>
      </c>
      <c r="L23" s="2">
        <f t="shared" si="10"/>
        <v>309.85362235106862</v>
      </c>
      <c r="M23" s="2">
        <f>SUMIF(A:A,A23,L:L)</f>
        <v>3966.0725080303905</v>
      </c>
      <c r="N23" s="3">
        <f t="shared" si="11"/>
        <v>7.8126060913834991E-2</v>
      </c>
      <c r="O23" s="6">
        <f t="shared" si="12"/>
        <v>12.799826182237668</v>
      </c>
      <c r="P23" s="3">
        <f t="shared" si="13"/>
        <v>7.8126060913834991E-2</v>
      </c>
      <c r="Q23" s="3">
        <f>IF(ISNUMBER(P23),SUMIF(A:A,A23,P:P),"")</f>
        <v>0.83109906397424793</v>
      </c>
      <c r="R23" s="3">
        <f t="shared" si="14"/>
        <v>9.4003307548251286E-2</v>
      </c>
      <c r="S23" s="7">
        <f t="shared" si="15"/>
        <v>10.637923559090796</v>
      </c>
    </row>
    <row r="24" spans="1:19" x14ac:dyDescent="0.3">
      <c r="A24" s="1">
        <v>7</v>
      </c>
      <c r="B24" s="5">
        <v>0.625</v>
      </c>
      <c r="C24" s="1" t="s">
        <v>19</v>
      </c>
      <c r="D24" s="1">
        <v>4</v>
      </c>
      <c r="E24" s="1">
        <v>12</v>
      </c>
      <c r="F24" s="1" t="s">
        <v>41</v>
      </c>
      <c r="G24" s="1">
        <v>53.94</v>
      </c>
      <c r="H24" s="1">
        <f>1+COUNTIFS(A:A,A24,G:G,"&gt;"&amp;G24)</f>
        <v>6</v>
      </c>
      <c r="I24" s="2">
        <f>AVERAGEIF(A:A,A24,G:G)</f>
        <v>48.518333333333338</v>
      </c>
      <c r="J24" s="2">
        <f t="shared" si="8"/>
        <v>5.4216666666666598</v>
      </c>
      <c r="K24" s="2">
        <f t="shared" si="9"/>
        <v>95.421666666666653</v>
      </c>
      <c r="L24" s="2">
        <f t="shared" si="10"/>
        <v>306.52520901381286</v>
      </c>
      <c r="M24" s="2">
        <f>SUMIF(A:A,A24,L:L)</f>
        <v>3966.0725080303905</v>
      </c>
      <c r="N24" s="3">
        <f t="shared" si="11"/>
        <v>7.7286839409307154E-2</v>
      </c>
      <c r="O24" s="6">
        <f t="shared" si="12"/>
        <v>12.938813485489439</v>
      </c>
      <c r="P24" s="3">
        <f t="shared" si="13"/>
        <v>7.7286839409307154E-2</v>
      </c>
      <c r="Q24" s="3">
        <f>IF(ISNUMBER(P24),SUMIF(A:A,A24,P:P),"")</f>
        <v>0.83109906397424793</v>
      </c>
      <c r="R24" s="3">
        <f t="shared" si="14"/>
        <v>9.2993534416616716E-2</v>
      </c>
      <c r="S24" s="7">
        <f t="shared" si="15"/>
        <v>10.753435776727647</v>
      </c>
    </row>
    <row r="25" spans="1:19" x14ac:dyDescent="0.3">
      <c r="A25" s="1">
        <v>7</v>
      </c>
      <c r="B25" s="5">
        <v>0.625</v>
      </c>
      <c r="C25" s="1" t="s">
        <v>19</v>
      </c>
      <c r="D25" s="1">
        <v>4</v>
      </c>
      <c r="E25" s="1">
        <v>5</v>
      </c>
      <c r="F25" s="1" t="s">
        <v>34</v>
      </c>
      <c r="G25" s="1">
        <v>44.97</v>
      </c>
      <c r="H25" s="1">
        <f>1+COUNTIFS(A:A,A25,G:G,"&gt;"&amp;G25)</f>
        <v>7</v>
      </c>
      <c r="I25" s="2">
        <f>AVERAGEIF(A:A,A25,G:G)</f>
        <v>48.518333333333338</v>
      </c>
      <c r="J25" s="2">
        <f t="shared" si="8"/>
        <v>-3.5483333333333391</v>
      </c>
      <c r="K25" s="2">
        <f t="shared" si="9"/>
        <v>86.451666666666654</v>
      </c>
      <c r="L25" s="2">
        <f t="shared" si="10"/>
        <v>178.94884806461386</v>
      </c>
      <c r="M25" s="2">
        <f>SUMIF(A:A,A25,L:L)</f>
        <v>3966.0725080303905</v>
      </c>
      <c r="N25" s="3">
        <f t="shared" si="11"/>
        <v>4.5119913390963814E-2</v>
      </c>
      <c r="O25" s="6">
        <f t="shared" si="12"/>
        <v>22.16316311015505</v>
      </c>
      <c r="P25" s="3" t="str">
        <f t="shared" si="13"/>
        <v/>
      </c>
      <c r="Q25" s="3" t="str">
        <f>IF(ISNUMBER(P25),SUMIF(A:A,A25,P:P),"")</f>
        <v/>
      </c>
      <c r="R25" s="3" t="str">
        <f t="shared" si="14"/>
        <v/>
      </c>
      <c r="S25" s="7" t="str">
        <f t="shared" si="15"/>
        <v/>
      </c>
    </row>
    <row r="26" spans="1:19" x14ac:dyDescent="0.3">
      <c r="A26" s="1">
        <v>7</v>
      </c>
      <c r="B26" s="5">
        <v>0.625</v>
      </c>
      <c r="C26" s="1" t="s">
        <v>19</v>
      </c>
      <c r="D26" s="1">
        <v>4</v>
      </c>
      <c r="E26" s="1">
        <v>9</v>
      </c>
      <c r="F26" s="1" t="s">
        <v>38</v>
      </c>
      <c r="G26" s="1">
        <v>43.63</v>
      </c>
      <c r="H26" s="1">
        <f>1+COUNTIFS(A:A,A26,G:G,"&gt;"&amp;G26)</f>
        <v>8</v>
      </c>
      <c r="I26" s="2">
        <f>AVERAGEIF(A:A,A26,G:G)</f>
        <v>48.518333333333338</v>
      </c>
      <c r="J26" s="2">
        <f t="shared" si="8"/>
        <v>-4.8883333333333354</v>
      </c>
      <c r="K26" s="2">
        <f t="shared" si="9"/>
        <v>85.111666666666665</v>
      </c>
      <c r="L26" s="2">
        <f t="shared" si="10"/>
        <v>165.12454378626416</v>
      </c>
      <c r="M26" s="2">
        <f>SUMIF(A:A,A26,L:L)</f>
        <v>3966.0725080303905</v>
      </c>
      <c r="N26" s="3">
        <f t="shared" si="11"/>
        <v>4.1634272558538625E-2</v>
      </c>
      <c r="O26" s="6">
        <f t="shared" si="12"/>
        <v>24.018673524173622</v>
      </c>
      <c r="P26" s="3" t="str">
        <f t="shared" si="13"/>
        <v/>
      </c>
      <c r="Q26" s="3" t="str">
        <f>IF(ISNUMBER(P26),SUMIF(A:A,A26,P:P),"")</f>
        <v/>
      </c>
      <c r="R26" s="3" t="str">
        <f t="shared" si="14"/>
        <v/>
      </c>
      <c r="S26" s="7" t="str">
        <f t="shared" si="15"/>
        <v/>
      </c>
    </row>
    <row r="27" spans="1:19" x14ac:dyDescent="0.3">
      <c r="A27" s="1">
        <v>7</v>
      </c>
      <c r="B27" s="5">
        <v>0.625</v>
      </c>
      <c r="C27" s="1" t="s">
        <v>19</v>
      </c>
      <c r="D27" s="1">
        <v>4</v>
      </c>
      <c r="E27" s="1">
        <v>1</v>
      </c>
      <c r="F27" s="1" t="s">
        <v>30</v>
      </c>
      <c r="G27" s="1">
        <v>39</v>
      </c>
      <c r="H27" s="1">
        <f>1+COUNTIFS(A:A,A27,G:G,"&gt;"&amp;G27)</f>
        <v>9</v>
      </c>
      <c r="I27" s="2">
        <f>AVERAGEIF(A:A,A27,G:G)</f>
        <v>48.518333333333338</v>
      </c>
      <c r="J27" s="2">
        <f t="shared" si="8"/>
        <v>-9.518333333333338</v>
      </c>
      <c r="K27" s="2">
        <f t="shared" si="9"/>
        <v>80.481666666666655</v>
      </c>
      <c r="L27" s="2">
        <f t="shared" si="10"/>
        <v>125.07330432290772</v>
      </c>
      <c r="M27" s="2">
        <f>SUMIF(A:A,A27,L:L)</f>
        <v>3966.0725080303905</v>
      </c>
      <c r="N27" s="3">
        <f t="shared" si="11"/>
        <v>3.1535808805729815E-2</v>
      </c>
      <c r="O27" s="6">
        <f t="shared" si="12"/>
        <v>31.709984232854293</v>
      </c>
      <c r="P27" s="3" t="str">
        <f t="shared" si="13"/>
        <v/>
      </c>
      <c r="Q27" s="3" t="str">
        <f>IF(ISNUMBER(P27),SUMIF(A:A,A27,P:P),"")</f>
        <v/>
      </c>
      <c r="R27" s="3" t="str">
        <f t="shared" si="14"/>
        <v/>
      </c>
      <c r="S27" s="7" t="str">
        <f t="shared" si="15"/>
        <v/>
      </c>
    </row>
    <row r="28" spans="1:19" x14ac:dyDescent="0.3">
      <c r="A28" s="1">
        <v>7</v>
      </c>
      <c r="B28" s="5">
        <v>0.625</v>
      </c>
      <c r="C28" s="1" t="s">
        <v>19</v>
      </c>
      <c r="D28" s="1">
        <v>4</v>
      </c>
      <c r="E28" s="1">
        <v>11</v>
      </c>
      <c r="F28" s="1" t="s">
        <v>40</v>
      </c>
      <c r="G28" s="1">
        <v>30.38</v>
      </c>
      <c r="H28" s="1">
        <f>1+COUNTIFS(A:A,A28,G:G,"&gt;"&amp;G28)</f>
        <v>10</v>
      </c>
      <c r="I28" s="2">
        <f>AVERAGEIF(A:A,A28,G:G)</f>
        <v>48.518333333333338</v>
      </c>
      <c r="J28" s="2">
        <f t="shared" si="8"/>
        <v>-18.138333333333339</v>
      </c>
      <c r="K28" s="2">
        <f t="shared" si="9"/>
        <v>71.861666666666665</v>
      </c>
      <c r="L28" s="2">
        <f t="shared" si="10"/>
        <v>74.567145399030835</v>
      </c>
      <c r="M28" s="2">
        <f>SUMIF(A:A,A28,L:L)</f>
        <v>3966.0725080303905</v>
      </c>
      <c r="N28" s="3">
        <f t="shared" si="11"/>
        <v>1.8801256217088669E-2</v>
      </c>
      <c r="O28" s="6">
        <f t="shared" si="12"/>
        <v>53.187935340782651</v>
      </c>
      <c r="P28" s="3" t="str">
        <f t="shared" si="13"/>
        <v/>
      </c>
      <c r="Q28" s="3" t="str">
        <f>IF(ISNUMBER(P28),SUMIF(A:A,A28,P:P),"")</f>
        <v/>
      </c>
      <c r="R28" s="3" t="str">
        <f t="shared" si="14"/>
        <v/>
      </c>
      <c r="S28" s="7" t="str">
        <f t="shared" si="15"/>
        <v/>
      </c>
    </row>
    <row r="29" spans="1:19" x14ac:dyDescent="0.3">
      <c r="A29" s="1">
        <v>7</v>
      </c>
      <c r="B29" s="5">
        <v>0.625</v>
      </c>
      <c r="C29" s="1" t="s">
        <v>19</v>
      </c>
      <c r="D29" s="1">
        <v>4</v>
      </c>
      <c r="E29" s="1">
        <v>10</v>
      </c>
      <c r="F29" s="1" t="s">
        <v>39</v>
      </c>
      <c r="G29" s="1">
        <v>28.42</v>
      </c>
      <c r="H29" s="1">
        <f>1+COUNTIFS(A:A,A29,G:G,"&gt;"&amp;G29)</f>
        <v>11</v>
      </c>
      <c r="I29" s="2">
        <f>AVERAGEIF(A:A,A29,G:G)</f>
        <v>48.518333333333338</v>
      </c>
      <c r="J29" s="2">
        <f t="shared" si="8"/>
        <v>-20.098333333333336</v>
      </c>
      <c r="K29" s="2">
        <f t="shared" si="9"/>
        <v>69.901666666666671</v>
      </c>
      <c r="L29" s="2">
        <f t="shared" si="10"/>
        <v>66.294040084076386</v>
      </c>
      <c r="M29" s="2">
        <f>SUMIF(A:A,A29,L:L)</f>
        <v>3966.0725080303905</v>
      </c>
      <c r="N29" s="3">
        <f t="shared" si="11"/>
        <v>1.6715286962062873E-2</v>
      </c>
      <c r="O29" s="6">
        <f t="shared" si="12"/>
        <v>59.825476060902012</v>
      </c>
      <c r="P29" s="3" t="str">
        <f t="shared" si="13"/>
        <v/>
      </c>
      <c r="Q29" s="3" t="str">
        <f>IF(ISNUMBER(P29),SUMIF(A:A,A29,P:P),"")</f>
        <v/>
      </c>
      <c r="R29" s="3" t="str">
        <f t="shared" si="14"/>
        <v/>
      </c>
      <c r="S29" s="7" t="str">
        <f t="shared" si="15"/>
        <v/>
      </c>
    </row>
    <row r="30" spans="1:19" x14ac:dyDescent="0.3">
      <c r="A30" s="1">
        <v>7</v>
      </c>
      <c r="B30" s="5">
        <v>0.625</v>
      </c>
      <c r="C30" s="1" t="s">
        <v>19</v>
      </c>
      <c r="D30" s="1">
        <v>4</v>
      </c>
      <c r="E30" s="1">
        <v>3</v>
      </c>
      <c r="F30" s="1" t="s">
        <v>32</v>
      </c>
      <c r="G30" s="1">
        <v>26.72</v>
      </c>
      <c r="H30" s="1">
        <f>1+COUNTIFS(A:A,A30,G:G,"&gt;"&amp;G30)</f>
        <v>12</v>
      </c>
      <c r="I30" s="2">
        <f>AVERAGEIF(A:A,A30,G:G)</f>
        <v>48.518333333333338</v>
      </c>
      <c r="J30" s="2">
        <f t="shared" si="8"/>
        <v>-21.798333333333339</v>
      </c>
      <c r="K30" s="2">
        <f t="shared" si="9"/>
        <v>68.201666666666654</v>
      </c>
      <c r="L30" s="2">
        <f t="shared" si="10"/>
        <v>59.865477295442034</v>
      </c>
      <c r="M30" s="2">
        <f>SUMIF(A:A,A30,L:L)</f>
        <v>3966.0725080303905</v>
      </c>
      <c r="N30" s="3">
        <f t="shared" si="11"/>
        <v>1.5094398091368255E-2</v>
      </c>
      <c r="O30" s="6">
        <f t="shared" si="12"/>
        <v>66.24974337809806</v>
      </c>
      <c r="P30" s="3" t="str">
        <f t="shared" si="13"/>
        <v/>
      </c>
      <c r="Q30" s="3" t="str">
        <f>IF(ISNUMBER(P30),SUMIF(A:A,A30,P:P),"")</f>
        <v/>
      </c>
      <c r="R30" s="3" t="str">
        <f t="shared" si="14"/>
        <v/>
      </c>
      <c r="S30" s="7" t="str">
        <f t="shared" si="15"/>
        <v/>
      </c>
    </row>
    <row r="31" spans="1:19" x14ac:dyDescent="0.3">
      <c r="A31" s="1"/>
      <c r="B31" s="5"/>
      <c r="C31" s="1"/>
      <c r="D31" s="1"/>
      <c r="E31" s="1"/>
      <c r="F31" s="1"/>
      <c r="G31" s="1"/>
      <c r="H31" s="1"/>
      <c r="I31" s="2"/>
      <c r="J31" s="2"/>
      <c r="K31" s="2"/>
      <c r="L31" s="2"/>
      <c r="M31" s="2"/>
      <c r="N31" s="3"/>
      <c r="O31" s="6"/>
      <c r="P31" s="3"/>
      <c r="Q31" s="3"/>
      <c r="R31" s="3"/>
      <c r="S31" s="7"/>
    </row>
    <row r="32" spans="1:19" x14ac:dyDescent="0.3">
      <c r="A32" s="1">
        <v>8</v>
      </c>
      <c r="B32" s="5">
        <v>0.64583333333333337</v>
      </c>
      <c r="C32" s="1" t="s">
        <v>19</v>
      </c>
      <c r="D32" s="1">
        <v>5</v>
      </c>
      <c r="E32" s="1">
        <v>5</v>
      </c>
      <c r="F32" s="1" t="s">
        <v>45</v>
      </c>
      <c r="G32" s="1">
        <v>76.3</v>
      </c>
      <c r="H32" s="1">
        <f>1+COUNTIFS(A:A,A32,G:G,"&gt;"&amp;G32)</f>
        <v>1</v>
      </c>
      <c r="I32" s="2">
        <f>AVERAGEIF(A:A,A32,G:G)</f>
        <v>45.327000000000005</v>
      </c>
      <c r="J32" s="2">
        <f t="shared" si="8"/>
        <v>30.972999999999992</v>
      </c>
      <c r="K32" s="2">
        <f t="shared" si="9"/>
        <v>120.97299999999998</v>
      </c>
      <c r="L32" s="2">
        <f t="shared" si="10"/>
        <v>1419.9543468885547</v>
      </c>
      <c r="M32" s="2">
        <f>SUMIF(A:A,A32,L:L)</f>
        <v>3451.6383321554681</v>
      </c>
      <c r="N32" s="3">
        <f t="shared" si="11"/>
        <v>0.41138561177173688</v>
      </c>
      <c r="O32" s="6">
        <f t="shared" si="12"/>
        <v>2.4308093705398335</v>
      </c>
      <c r="P32" s="3">
        <f t="shared" si="13"/>
        <v>0.41138561177173688</v>
      </c>
      <c r="Q32" s="3">
        <f>IF(ISNUMBER(P32),SUMIF(A:A,A32,P:P),"")</f>
        <v>0.93920197941252592</v>
      </c>
      <c r="R32" s="3">
        <f t="shared" si="14"/>
        <v>0.43801612516730426</v>
      </c>
      <c r="S32" s="7">
        <f t="shared" si="15"/>
        <v>2.2830209723855277</v>
      </c>
    </row>
    <row r="33" spans="1:19" x14ac:dyDescent="0.3">
      <c r="A33" s="1">
        <v>8</v>
      </c>
      <c r="B33" s="5">
        <v>0.64583333333333337</v>
      </c>
      <c r="C33" s="1" t="s">
        <v>19</v>
      </c>
      <c r="D33" s="1">
        <v>5</v>
      </c>
      <c r="E33" s="1">
        <v>3</v>
      </c>
      <c r="F33" s="1" t="s">
        <v>43</v>
      </c>
      <c r="G33" s="1">
        <v>55.89</v>
      </c>
      <c r="H33" s="1">
        <f>1+COUNTIFS(A:A,A33,G:G,"&gt;"&amp;G33)</f>
        <v>2</v>
      </c>
      <c r="I33" s="2">
        <f>AVERAGEIF(A:A,A33,G:G)</f>
        <v>45.327000000000005</v>
      </c>
      <c r="J33" s="2">
        <f t="shared" si="8"/>
        <v>10.562999999999995</v>
      </c>
      <c r="K33" s="2">
        <f t="shared" si="9"/>
        <v>100.56299999999999</v>
      </c>
      <c r="L33" s="2">
        <f t="shared" si="10"/>
        <v>417.28940589004014</v>
      </c>
      <c r="M33" s="2">
        <f>SUMIF(A:A,A33,L:L)</f>
        <v>3451.6383321554681</v>
      </c>
      <c r="N33" s="3">
        <f t="shared" si="11"/>
        <v>0.12089604000586371</v>
      </c>
      <c r="O33" s="6">
        <f t="shared" si="12"/>
        <v>8.2715695232986786</v>
      </c>
      <c r="P33" s="3">
        <f t="shared" si="13"/>
        <v>0.12089604000586371</v>
      </c>
      <c r="Q33" s="3">
        <f>IF(ISNUMBER(P33),SUMIF(A:A,A33,P:P),"")</f>
        <v>0.93920197941252592</v>
      </c>
      <c r="R33" s="3">
        <f t="shared" si="14"/>
        <v>0.12872208817264694</v>
      </c>
      <c r="S33" s="7">
        <f t="shared" si="15"/>
        <v>7.7686744691304428</v>
      </c>
    </row>
    <row r="34" spans="1:19" x14ac:dyDescent="0.3">
      <c r="A34" s="1">
        <v>8</v>
      </c>
      <c r="B34" s="5">
        <v>0.64583333333333337</v>
      </c>
      <c r="C34" s="1" t="s">
        <v>19</v>
      </c>
      <c r="D34" s="1">
        <v>5</v>
      </c>
      <c r="E34" s="1">
        <v>4</v>
      </c>
      <c r="F34" s="1" t="s">
        <v>44</v>
      </c>
      <c r="G34" s="1">
        <v>54.54</v>
      </c>
      <c r="H34" s="1">
        <f>1+COUNTIFS(A:A,A34,G:G,"&gt;"&amp;G34)</f>
        <v>3</v>
      </c>
      <c r="I34" s="2">
        <f>AVERAGEIF(A:A,A34,G:G)</f>
        <v>45.327000000000005</v>
      </c>
      <c r="J34" s="2">
        <f t="shared" si="8"/>
        <v>9.2129999999999939</v>
      </c>
      <c r="K34" s="2">
        <f t="shared" si="9"/>
        <v>99.212999999999994</v>
      </c>
      <c r="L34" s="2">
        <f t="shared" si="10"/>
        <v>384.82165761846369</v>
      </c>
      <c r="M34" s="2">
        <f>SUMIF(A:A,A34,L:L)</f>
        <v>3451.6383321554681</v>
      </c>
      <c r="N34" s="3">
        <f t="shared" si="11"/>
        <v>0.11148956541404252</v>
      </c>
      <c r="O34" s="6">
        <f t="shared" si="12"/>
        <v>8.9694492599936737</v>
      </c>
      <c r="P34" s="3">
        <f t="shared" si="13"/>
        <v>0.11148956541404252</v>
      </c>
      <c r="Q34" s="3">
        <f>IF(ISNUMBER(P34),SUMIF(A:A,A34,P:P),"")</f>
        <v>0.93920197941252592</v>
      </c>
      <c r="R34" s="3">
        <f t="shared" si="14"/>
        <v>0.11870669766239167</v>
      </c>
      <c r="S34" s="7">
        <f t="shared" si="15"/>
        <v>8.4241244992262754</v>
      </c>
    </row>
    <row r="35" spans="1:19" x14ac:dyDescent="0.3">
      <c r="A35" s="1">
        <v>8</v>
      </c>
      <c r="B35" s="5">
        <v>0.64583333333333337</v>
      </c>
      <c r="C35" s="1" t="s">
        <v>19</v>
      </c>
      <c r="D35" s="1">
        <v>5</v>
      </c>
      <c r="E35" s="1">
        <v>10</v>
      </c>
      <c r="F35" s="1" t="s">
        <v>48</v>
      </c>
      <c r="G35" s="1">
        <v>51.74</v>
      </c>
      <c r="H35" s="1">
        <f>1+COUNTIFS(A:A,A35,G:G,"&gt;"&amp;G35)</f>
        <v>4</v>
      </c>
      <c r="I35" s="2">
        <f>AVERAGEIF(A:A,A35,G:G)</f>
        <v>45.327000000000005</v>
      </c>
      <c r="J35" s="2">
        <f t="shared" si="8"/>
        <v>6.4129999999999967</v>
      </c>
      <c r="K35" s="2">
        <f t="shared" si="9"/>
        <v>96.412999999999997</v>
      </c>
      <c r="L35" s="2">
        <f t="shared" si="10"/>
        <v>325.31046393747505</v>
      </c>
      <c r="M35" s="2">
        <f>SUMIF(A:A,A35,L:L)</f>
        <v>3451.6383321554681</v>
      </c>
      <c r="N35" s="3">
        <f t="shared" si="11"/>
        <v>9.4248131650086928E-2</v>
      </c>
      <c r="O35" s="6">
        <f t="shared" si="12"/>
        <v>10.610289906994433</v>
      </c>
      <c r="P35" s="3">
        <f t="shared" si="13"/>
        <v>9.4248131650086928E-2</v>
      </c>
      <c r="Q35" s="3">
        <f>IF(ISNUMBER(P35),SUMIF(A:A,A35,P:P),"")</f>
        <v>0.93920197941252592</v>
      </c>
      <c r="R35" s="3">
        <f t="shared" si="14"/>
        <v>0.10034916207165519</v>
      </c>
      <c r="S35" s="7">
        <f t="shared" si="15"/>
        <v>9.9652052827899187</v>
      </c>
    </row>
    <row r="36" spans="1:19" x14ac:dyDescent="0.3">
      <c r="A36" s="1">
        <v>8</v>
      </c>
      <c r="B36" s="5">
        <v>0.64583333333333337</v>
      </c>
      <c r="C36" s="1" t="s">
        <v>19</v>
      </c>
      <c r="D36" s="1">
        <v>5</v>
      </c>
      <c r="E36" s="1">
        <v>13</v>
      </c>
      <c r="F36" s="1" t="s">
        <v>50</v>
      </c>
      <c r="G36" s="1">
        <v>47.63</v>
      </c>
      <c r="H36" s="1">
        <f>1+COUNTIFS(A:A,A36,G:G,"&gt;"&amp;G36)</f>
        <v>5</v>
      </c>
      <c r="I36" s="2">
        <f>AVERAGEIF(A:A,A36,G:G)</f>
        <v>45.327000000000005</v>
      </c>
      <c r="J36" s="2">
        <f t="shared" si="8"/>
        <v>2.3029999999999973</v>
      </c>
      <c r="K36" s="2">
        <f t="shared" si="9"/>
        <v>92.302999999999997</v>
      </c>
      <c r="L36" s="2">
        <f t="shared" si="10"/>
        <v>254.21490704146848</v>
      </c>
      <c r="M36" s="2">
        <f>SUMIF(A:A,A36,L:L)</f>
        <v>3451.6383321554681</v>
      </c>
      <c r="N36" s="3">
        <f t="shared" si="11"/>
        <v>7.3650505232023294E-2</v>
      </c>
      <c r="O36" s="6">
        <f t="shared" si="12"/>
        <v>13.577639377349435</v>
      </c>
      <c r="P36" s="3">
        <f t="shared" si="13"/>
        <v>7.3650505232023294E-2</v>
      </c>
      <c r="Q36" s="3">
        <f>IF(ISNUMBER(P36),SUMIF(A:A,A36,P:P),"")</f>
        <v>0.93920197941252592</v>
      </c>
      <c r="R36" s="3">
        <f t="shared" si="14"/>
        <v>7.8418175053348943E-2</v>
      </c>
      <c r="S36" s="7">
        <f t="shared" si="15"/>
        <v>12.752145778956045</v>
      </c>
    </row>
    <row r="37" spans="1:19" x14ac:dyDescent="0.3">
      <c r="A37" s="1">
        <v>8</v>
      </c>
      <c r="B37" s="5">
        <v>0.64583333333333337</v>
      </c>
      <c r="C37" s="1" t="s">
        <v>19</v>
      </c>
      <c r="D37" s="1">
        <v>5</v>
      </c>
      <c r="E37" s="1">
        <v>8</v>
      </c>
      <c r="F37" s="1" t="s">
        <v>47</v>
      </c>
      <c r="G37" s="1">
        <v>45.55</v>
      </c>
      <c r="H37" s="1">
        <f>1+COUNTIFS(A:A,A37,G:G,"&gt;"&amp;G37)</f>
        <v>6</v>
      </c>
      <c r="I37" s="2">
        <f>AVERAGEIF(A:A,A37,G:G)</f>
        <v>45.327000000000005</v>
      </c>
      <c r="J37" s="2">
        <f t="shared" si="8"/>
        <v>0.22299999999999187</v>
      </c>
      <c r="K37" s="2">
        <f t="shared" si="9"/>
        <v>90.222999999999985</v>
      </c>
      <c r="L37" s="2">
        <f t="shared" si="10"/>
        <v>224.38874131571416</v>
      </c>
      <c r="M37" s="2">
        <f>SUMIF(A:A,A37,L:L)</f>
        <v>3451.6383321554681</v>
      </c>
      <c r="N37" s="3">
        <f t="shared" si="11"/>
        <v>6.5009343309612791E-2</v>
      </c>
      <c r="O37" s="6">
        <f t="shared" si="12"/>
        <v>15.382404268220506</v>
      </c>
      <c r="P37" s="3">
        <f t="shared" si="13"/>
        <v>6.5009343309612791E-2</v>
      </c>
      <c r="Q37" s="3">
        <f>IF(ISNUMBER(P37),SUMIF(A:A,A37,P:P),"")</f>
        <v>0.93920197941252592</v>
      </c>
      <c r="R37" s="3">
        <f t="shared" si="14"/>
        <v>6.9217638734403397E-2</v>
      </c>
      <c r="S37" s="7">
        <f t="shared" si="15"/>
        <v>14.447184536836385</v>
      </c>
    </row>
    <row r="38" spans="1:19" x14ac:dyDescent="0.3">
      <c r="A38" s="1">
        <v>8</v>
      </c>
      <c r="B38" s="5">
        <v>0.64583333333333337</v>
      </c>
      <c r="C38" s="1" t="s">
        <v>19</v>
      </c>
      <c r="D38" s="1">
        <v>5</v>
      </c>
      <c r="E38" s="1">
        <v>2</v>
      </c>
      <c r="F38" s="1" t="s">
        <v>42</v>
      </c>
      <c r="G38" s="1">
        <v>44.9</v>
      </c>
      <c r="H38" s="1">
        <f>1+COUNTIFS(A:A,A38,G:G,"&gt;"&amp;G38)</f>
        <v>7</v>
      </c>
      <c r="I38" s="2">
        <f>AVERAGEIF(A:A,A38,G:G)</f>
        <v>45.327000000000005</v>
      </c>
      <c r="J38" s="2">
        <f t="shared" si="8"/>
        <v>-0.42700000000000671</v>
      </c>
      <c r="K38" s="2">
        <f t="shared" si="9"/>
        <v>89.572999999999993</v>
      </c>
      <c r="L38" s="2">
        <f t="shared" si="10"/>
        <v>215.8060310848488</v>
      </c>
      <c r="M38" s="2">
        <f>SUMIF(A:A,A38,L:L)</f>
        <v>3451.6383321554681</v>
      </c>
      <c r="N38" s="3">
        <f t="shared" si="11"/>
        <v>6.2522782029159743E-2</v>
      </c>
      <c r="O38" s="6">
        <f t="shared" si="12"/>
        <v>15.99416992566988</v>
      </c>
      <c r="P38" s="3">
        <f t="shared" si="13"/>
        <v>6.2522782029159743E-2</v>
      </c>
      <c r="Q38" s="3">
        <f>IF(ISNUMBER(P38),SUMIF(A:A,A38,P:P),"")</f>
        <v>0.93920197941252592</v>
      </c>
      <c r="R38" s="3">
        <f t="shared" si="14"/>
        <v>6.6570113138249509E-2</v>
      </c>
      <c r="S38" s="7">
        <f t="shared" si="15"/>
        <v>15.021756053249446</v>
      </c>
    </row>
    <row r="39" spans="1:19" x14ac:dyDescent="0.3">
      <c r="A39" s="1">
        <v>8</v>
      </c>
      <c r="B39" s="5">
        <v>0.64583333333333337</v>
      </c>
      <c r="C39" s="1" t="s">
        <v>19</v>
      </c>
      <c r="D39" s="1">
        <v>5</v>
      </c>
      <c r="E39" s="1">
        <v>7</v>
      </c>
      <c r="F39" s="1" t="s">
        <v>46</v>
      </c>
      <c r="G39" s="1">
        <v>29.8</v>
      </c>
      <c r="H39" s="1">
        <f>1+COUNTIFS(A:A,A39,G:G,"&gt;"&amp;G39)</f>
        <v>8</v>
      </c>
      <c r="I39" s="2">
        <f>AVERAGEIF(A:A,A39,G:G)</f>
        <v>45.327000000000005</v>
      </c>
      <c r="J39" s="2">
        <f t="shared" si="8"/>
        <v>-15.527000000000005</v>
      </c>
      <c r="K39" s="2">
        <f t="shared" si="9"/>
        <v>74.472999999999999</v>
      </c>
      <c r="L39" s="2">
        <f t="shared" si="10"/>
        <v>87.215319689776294</v>
      </c>
      <c r="M39" s="2">
        <f>SUMIF(A:A,A39,L:L)</f>
        <v>3451.6383321554681</v>
      </c>
      <c r="N39" s="3">
        <f t="shared" si="11"/>
        <v>2.5267803662185066E-2</v>
      </c>
      <c r="O39" s="6">
        <f t="shared" si="12"/>
        <v>39.576055496131858</v>
      </c>
      <c r="P39" s="3" t="str">
        <f t="shared" si="13"/>
        <v/>
      </c>
      <c r="Q39" s="3" t="str">
        <f>IF(ISNUMBER(P39),SUMIF(A:A,A39,P:P),"")</f>
        <v/>
      </c>
      <c r="R39" s="3" t="str">
        <f t="shared" si="14"/>
        <v/>
      </c>
      <c r="S39" s="7" t="str">
        <f t="shared" si="15"/>
        <v/>
      </c>
    </row>
    <row r="40" spans="1:19" x14ac:dyDescent="0.3">
      <c r="A40" s="1">
        <v>8</v>
      </c>
      <c r="B40" s="5">
        <v>0.64583333333333337</v>
      </c>
      <c r="C40" s="1" t="s">
        <v>19</v>
      </c>
      <c r="D40" s="1">
        <v>5</v>
      </c>
      <c r="E40" s="1">
        <v>12</v>
      </c>
      <c r="F40" s="1" t="s">
        <v>49</v>
      </c>
      <c r="G40" s="1">
        <v>27.43</v>
      </c>
      <c r="H40" s="1">
        <f>1+COUNTIFS(A:A,A40,G:G,"&gt;"&amp;G40)</f>
        <v>9</v>
      </c>
      <c r="I40" s="2">
        <f>AVERAGEIF(A:A,A40,G:G)</f>
        <v>45.327000000000005</v>
      </c>
      <c r="J40" s="2">
        <f t="shared" si="8"/>
        <v>-17.897000000000006</v>
      </c>
      <c r="K40" s="2">
        <f t="shared" si="9"/>
        <v>72.102999999999994</v>
      </c>
      <c r="L40" s="2">
        <f t="shared" si="10"/>
        <v>75.654732794309993</v>
      </c>
      <c r="M40" s="2">
        <f>SUMIF(A:A,A40,L:L)</f>
        <v>3451.6383321554681</v>
      </c>
      <c r="N40" s="3">
        <f t="shared" si="11"/>
        <v>2.1918499423740426E-2</v>
      </c>
      <c r="O40" s="6">
        <f t="shared" si="12"/>
        <v>45.623561205876953</v>
      </c>
      <c r="P40" s="3" t="str">
        <f t="shared" si="13"/>
        <v/>
      </c>
      <c r="Q40" s="3" t="str">
        <f>IF(ISNUMBER(P40),SUMIF(A:A,A40,P:P),"")</f>
        <v/>
      </c>
      <c r="R40" s="3" t="str">
        <f t="shared" si="14"/>
        <v/>
      </c>
      <c r="S40" s="7" t="str">
        <f t="shared" si="15"/>
        <v/>
      </c>
    </row>
    <row r="41" spans="1:19" x14ac:dyDescent="0.3">
      <c r="A41" s="1">
        <v>8</v>
      </c>
      <c r="B41" s="5">
        <v>0.64583333333333337</v>
      </c>
      <c r="C41" s="1" t="s">
        <v>19</v>
      </c>
      <c r="D41" s="1">
        <v>5</v>
      </c>
      <c r="E41" s="1">
        <v>14</v>
      </c>
      <c r="F41" s="1" t="s">
        <v>51</v>
      </c>
      <c r="G41" s="1">
        <v>19.489999999999998</v>
      </c>
      <c r="H41" s="1">
        <f>1+COUNTIFS(A:A,A41,G:G,"&gt;"&amp;G41)</f>
        <v>10</v>
      </c>
      <c r="I41" s="2">
        <f>AVERAGEIF(A:A,A41,G:G)</f>
        <v>45.327000000000005</v>
      </c>
      <c r="J41" s="2">
        <f t="shared" si="8"/>
        <v>-25.837000000000007</v>
      </c>
      <c r="K41" s="2">
        <f t="shared" si="9"/>
        <v>64.162999999999997</v>
      </c>
      <c r="L41" s="2">
        <f t="shared" si="10"/>
        <v>46.982725894817051</v>
      </c>
      <c r="M41" s="2">
        <f>SUMIF(A:A,A41,L:L)</f>
        <v>3451.6383321554681</v>
      </c>
      <c r="N41" s="3">
        <f t="shared" si="11"/>
        <v>1.3611717501548729E-2</v>
      </c>
      <c r="O41" s="6">
        <f t="shared" si="12"/>
        <v>73.466114756364945</v>
      </c>
      <c r="P41" s="3" t="str">
        <f t="shared" si="13"/>
        <v/>
      </c>
      <c r="Q41" s="3" t="str">
        <f>IF(ISNUMBER(P41),SUMIF(A:A,A41,P:P),"")</f>
        <v/>
      </c>
      <c r="R41" s="3" t="str">
        <f t="shared" si="14"/>
        <v/>
      </c>
      <c r="S41" s="7" t="str">
        <f t="shared" si="15"/>
        <v/>
      </c>
    </row>
    <row r="42" spans="1:19" x14ac:dyDescent="0.3">
      <c r="A42" s="1"/>
      <c r="B42" s="5"/>
      <c r="C42" s="1"/>
      <c r="D42" s="1"/>
      <c r="E42" s="1"/>
      <c r="F42" s="1"/>
      <c r="G42" s="1"/>
      <c r="H42" s="1"/>
      <c r="I42" s="2"/>
      <c r="J42" s="2"/>
      <c r="K42" s="2"/>
      <c r="L42" s="2"/>
      <c r="M42" s="2"/>
      <c r="N42" s="3"/>
      <c r="O42" s="6"/>
      <c r="P42" s="3"/>
      <c r="Q42" s="3"/>
      <c r="R42" s="3"/>
      <c r="S42" s="7"/>
    </row>
    <row r="43" spans="1:19" x14ac:dyDescent="0.3">
      <c r="A43" s="1">
        <v>10</v>
      </c>
      <c r="B43" s="5">
        <v>0.66666666666666663</v>
      </c>
      <c r="C43" s="1" t="s">
        <v>19</v>
      </c>
      <c r="D43" s="1">
        <v>6</v>
      </c>
      <c r="E43" s="1">
        <v>2</v>
      </c>
      <c r="F43" s="1" t="s">
        <v>52</v>
      </c>
      <c r="G43" s="1">
        <v>59.67</v>
      </c>
      <c r="H43" s="1">
        <f>1+COUNTIFS(A:A,A43,G:G,"&gt;"&amp;G43)</f>
        <v>1</v>
      </c>
      <c r="I43" s="2">
        <f>AVERAGEIF(A:A,A43,G:G)</f>
        <v>44.952142857142867</v>
      </c>
      <c r="J43" s="2">
        <f t="shared" si="8"/>
        <v>14.717857142857135</v>
      </c>
      <c r="K43" s="2">
        <f t="shared" si="9"/>
        <v>104.71785714285713</v>
      </c>
      <c r="L43" s="2">
        <f t="shared" si="10"/>
        <v>535.4306779524394</v>
      </c>
      <c r="M43" s="2">
        <f>SUMIF(A:A,A43,L:L)</f>
        <v>3737.9112628884013</v>
      </c>
      <c r="N43" s="3">
        <f t="shared" si="11"/>
        <v>0.14324328222246113</v>
      </c>
      <c r="O43" s="6">
        <f t="shared" si="12"/>
        <v>6.9811301757730595</v>
      </c>
      <c r="P43" s="3">
        <f t="shared" si="13"/>
        <v>0.14324328222246113</v>
      </c>
      <c r="Q43" s="3">
        <f>IF(ISNUMBER(P43),SUMIF(A:A,A43,P:P),"")</f>
        <v>0.83400519557054531</v>
      </c>
      <c r="R43" s="3">
        <f t="shared" si="14"/>
        <v>0.17175346506620739</v>
      </c>
      <c r="S43" s="7">
        <f t="shared" si="15"/>
        <v>5.8222988375490461</v>
      </c>
    </row>
    <row r="44" spans="1:19" x14ac:dyDescent="0.3">
      <c r="A44" s="1">
        <v>10</v>
      </c>
      <c r="B44" s="5">
        <v>0.66666666666666663</v>
      </c>
      <c r="C44" s="1" t="s">
        <v>19</v>
      </c>
      <c r="D44" s="1">
        <v>6</v>
      </c>
      <c r="E44" s="1">
        <v>3</v>
      </c>
      <c r="F44" s="1" t="s">
        <v>53</v>
      </c>
      <c r="G44" s="1">
        <v>58.34</v>
      </c>
      <c r="H44" s="1">
        <f>1+COUNTIFS(A:A,A44,G:G,"&gt;"&amp;G44)</f>
        <v>2</v>
      </c>
      <c r="I44" s="2">
        <f>AVERAGEIF(A:A,A44,G:G)</f>
        <v>44.952142857142867</v>
      </c>
      <c r="J44" s="2">
        <f t="shared" si="8"/>
        <v>13.387857142857136</v>
      </c>
      <c r="K44" s="2">
        <f t="shared" si="9"/>
        <v>103.38785714285714</v>
      </c>
      <c r="L44" s="2">
        <f t="shared" si="10"/>
        <v>494.36367402296565</v>
      </c>
      <c r="M44" s="2">
        <f>SUMIF(A:A,A44,L:L)</f>
        <v>3737.9112628884013</v>
      </c>
      <c r="N44" s="3">
        <f t="shared" si="11"/>
        <v>0.13225666401747466</v>
      </c>
      <c r="O44" s="6">
        <f t="shared" si="12"/>
        <v>7.5610556748042059</v>
      </c>
      <c r="P44" s="3">
        <f t="shared" si="13"/>
        <v>0.13225666401747466</v>
      </c>
      <c r="Q44" s="3">
        <f>IF(ISNUMBER(P44),SUMIF(A:A,A44,P:P),"")</f>
        <v>0.83400519557054531</v>
      </c>
      <c r="R44" s="3">
        <f t="shared" si="14"/>
        <v>0.15858014400857237</v>
      </c>
      <c r="S44" s="7">
        <f t="shared" si="15"/>
        <v>6.305959716784864</v>
      </c>
    </row>
    <row r="45" spans="1:19" x14ac:dyDescent="0.3">
      <c r="A45" s="1">
        <v>10</v>
      </c>
      <c r="B45" s="5">
        <v>0.66666666666666663</v>
      </c>
      <c r="C45" s="1" t="s">
        <v>19</v>
      </c>
      <c r="D45" s="1">
        <v>6</v>
      </c>
      <c r="E45" s="1">
        <v>13</v>
      </c>
      <c r="F45" s="1" t="s">
        <v>60</v>
      </c>
      <c r="G45" s="1">
        <v>53.82</v>
      </c>
      <c r="H45" s="1">
        <f>1+COUNTIFS(A:A,A45,G:G,"&gt;"&amp;G45)</f>
        <v>3</v>
      </c>
      <c r="I45" s="2">
        <f>AVERAGEIF(A:A,A45,G:G)</f>
        <v>44.952142857142867</v>
      </c>
      <c r="J45" s="2">
        <f t="shared" si="8"/>
        <v>8.8678571428571331</v>
      </c>
      <c r="K45" s="2">
        <f t="shared" si="9"/>
        <v>98.867857142857133</v>
      </c>
      <c r="L45" s="2">
        <f t="shared" si="10"/>
        <v>376.93449859441836</v>
      </c>
      <c r="M45" s="2">
        <f>SUMIF(A:A,A45,L:L)</f>
        <v>3737.9112628884013</v>
      </c>
      <c r="N45" s="3">
        <f t="shared" si="11"/>
        <v>0.10084094353356833</v>
      </c>
      <c r="O45" s="6">
        <f t="shared" si="12"/>
        <v>9.9166069352288044</v>
      </c>
      <c r="P45" s="3">
        <f t="shared" si="13"/>
        <v>0.10084094353356833</v>
      </c>
      <c r="Q45" s="3">
        <f>IF(ISNUMBER(P45),SUMIF(A:A,A45,P:P),"")</f>
        <v>0.83400519557054531</v>
      </c>
      <c r="R45" s="3">
        <f t="shared" si="14"/>
        <v>0.12091164907501895</v>
      </c>
      <c r="S45" s="7">
        <f t="shared" si="15"/>
        <v>8.2705017064117268</v>
      </c>
    </row>
    <row r="46" spans="1:19" x14ac:dyDescent="0.3">
      <c r="A46" s="1">
        <v>10</v>
      </c>
      <c r="B46" s="5">
        <v>0.66666666666666663</v>
      </c>
      <c r="C46" s="1" t="s">
        <v>19</v>
      </c>
      <c r="D46" s="1">
        <v>6</v>
      </c>
      <c r="E46" s="1">
        <v>14</v>
      </c>
      <c r="F46" s="1" t="s">
        <v>61</v>
      </c>
      <c r="G46" s="1">
        <v>53.2</v>
      </c>
      <c r="H46" s="1">
        <f>1+COUNTIFS(A:A,A46,G:G,"&gt;"&amp;G46)</f>
        <v>4</v>
      </c>
      <c r="I46" s="2">
        <f>AVERAGEIF(A:A,A46,G:G)</f>
        <v>44.952142857142867</v>
      </c>
      <c r="J46" s="2">
        <f t="shared" si="8"/>
        <v>8.2478571428571357</v>
      </c>
      <c r="K46" s="2">
        <f t="shared" si="9"/>
        <v>98.247857142857129</v>
      </c>
      <c r="L46" s="2">
        <f t="shared" si="10"/>
        <v>363.17013959339641</v>
      </c>
      <c r="M46" s="2">
        <f>SUMIF(A:A,A46,L:L)</f>
        <v>3737.9112628884013</v>
      </c>
      <c r="N46" s="3">
        <f t="shared" si="11"/>
        <v>9.7158577090661974E-2</v>
      </c>
      <c r="O46" s="6">
        <f t="shared" si="12"/>
        <v>10.292452091665217</v>
      </c>
      <c r="P46" s="3">
        <f t="shared" si="13"/>
        <v>9.7158577090661974E-2</v>
      </c>
      <c r="Q46" s="3">
        <f>IF(ISNUMBER(P46),SUMIF(A:A,A46,P:P),"")</f>
        <v>0.83400519557054531</v>
      </c>
      <c r="R46" s="3">
        <f t="shared" si="14"/>
        <v>0.11649636909539335</v>
      </c>
      <c r="S46" s="7">
        <f t="shared" si="15"/>
        <v>8.5839585196097179</v>
      </c>
    </row>
    <row r="47" spans="1:19" x14ac:dyDescent="0.3">
      <c r="A47" s="1">
        <v>10</v>
      </c>
      <c r="B47" s="5">
        <v>0.66666666666666663</v>
      </c>
      <c r="C47" s="1" t="s">
        <v>19</v>
      </c>
      <c r="D47" s="1">
        <v>6</v>
      </c>
      <c r="E47" s="1">
        <v>9</v>
      </c>
      <c r="F47" s="1" t="s">
        <v>57</v>
      </c>
      <c r="G47" s="1">
        <v>51.6</v>
      </c>
      <c r="H47" s="1">
        <f>1+COUNTIFS(A:A,A47,G:G,"&gt;"&amp;G47)</f>
        <v>5</v>
      </c>
      <c r="I47" s="2">
        <f>AVERAGEIF(A:A,A47,G:G)</f>
        <v>44.952142857142867</v>
      </c>
      <c r="J47" s="2">
        <f t="shared" si="8"/>
        <v>6.6478571428571342</v>
      </c>
      <c r="K47" s="2">
        <f t="shared" si="9"/>
        <v>96.647857142857134</v>
      </c>
      <c r="L47" s="2">
        <f t="shared" si="10"/>
        <v>329.9270035312498</v>
      </c>
      <c r="M47" s="2">
        <f>SUMIF(A:A,A47,L:L)</f>
        <v>3737.9112628884013</v>
      </c>
      <c r="N47" s="3">
        <f t="shared" si="11"/>
        <v>8.8265071139303833E-2</v>
      </c>
      <c r="O47" s="6">
        <f t="shared" si="12"/>
        <v>11.329509930624265</v>
      </c>
      <c r="P47" s="3">
        <f t="shared" si="13"/>
        <v>8.8265071139303833E-2</v>
      </c>
      <c r="Q47" s="3">
        <f>IF(ISNUMBER(P47),SUMIF(A:A,A47,P:P),"")</f>
        <v>0.83400519557054531</v>
      </c>
      <c r="R47" s="3">
        <f t="shared" si="14"/>
        <v>0.10583275932582344</v>
      </c>
      <c r="S47" s="7">
        <f t="shared" si="15"/>
        <v>9.4488701454087263</v>
      </c>
    </row>
    <row r="48" spans="1:19" x14ac:dyDescent="0.3">
      <c r="A48" s="1">
        <v>10</v>
      </c>
      <c r="B48" s="5">
        <v>0.66666666666666663</v>
      </c>
      <c r="C48" s="1" t="s">
        <v>19</v>
      </c>
      <c r="D48" s="1">
        <v>6</v>
      </c>
      <c r="E48" s="1">
        <v>15</v>
      </c>
      <c r="F48" s="1" t="s">
        <v>62</v>
      </c>
      <c r="G48" s="1">
        <v>50.92</v>
      </c>
      <c r="H48" s="1">
        <f>1+COUNTIFS(A:A,A48,G:G,"&gt;"&amp;G48)</f>
        <v>6</v>
      </c>
      <c r="I48" s="2">
        <f>AVERAGEIF(A:A,A48,G:G)</f>
        <v>44.952142857142867</v>
      </c>
      <c r="J48" s="2">
        <f t="shared" si="8"/>
        <v>5.9678571428571345</v>
      </c>
      <c r="K48" s="2">
        <f t="shared" si="9"/>
        <v>95.967857142857127</v>
      </c>
      <c r="L48" s="2">
        <f t="shared" si="10"/>
        <v>316.73688978932597</v>
      </c>
      <c r="M48" s="2">
        <f>SUMIF(A:A,A48,L:L)</f>
        <v>3737.9112628884013</v>
      </c>
      <c r="N48" s="3">
        <f t="shared" si="11"/>
        <v>8.4736332008206489E-2</v>
      </c>
      <c r="O48" s="6">
        <f t="shared" si="12"/>
        <v>11.801313277321853</v>
      </c>
      <c r="P48" s="3">
        <f t="shared" si="13"/>
        <v>8.4736332008206489E-2</v>
      </c>
      <c r="Q48" s="3">
        <f>IF(ISNUMBER(P48),SUMIF(A:A,A48,P:P),"")</f>
        <v>0.83400519557054531</v>
      </c>
      <c r="R48" s="3">
        <f t="shared" si="14"/>
        <v>0.10160168360850333</v>
      </c>
      <c r="S48" s="7">
        <f t="shared" si="15"/>
        <v>9.8423565878420849</v>
      </c>
    </row>
    <row r="49" spans="1:19" x14ac:dyDescent="0.3">
      <c r="A49" s="1">
        <v>10</v>
      </c>
      <c r="B49" s="5">
        <v>0.66666666666666663</v>
      </c>
      <c r="C49" s="1" t="s">
        <v>19</v>
      </c>
      <c r="D49" s="1">
        <v>6</v>
      </c>
      <c r="E49" s="1">
        <v>11</v>
      </c>
      <c r="F49" s="1" t="s">
        <v>59</v>
      </c>
      <c r="G49" s="1">
        <v>49.86</v>
      </c>
      <c r="H49" s="1">
        <f>1+COUNTIFS(A:A,A49,G:G,"&gt;"&amp;G49)</f>
        <v>7</v>
      </c>
      <c r="I49" s="2">
        <f>AVERAGEIF(A:A,A49,G:G)</f>
        <v>44.952142857142867</v>
      </c>
      <c r="J49" s="2">
        <f t="shared" si="8"/>
        <v>4.9078571428571323</v>
      </c>
      <c r="K49" s="2">
        <f t="shared" si="9"/>
        <v>94.907857142857125</v>
      </c>
      <c r="L49" s="2">
        <f t="shared" si="10"/>
        <v>297.21965024389698</v>
      </c>
      <c r="M49" s="2">
        <f>SUMIF(A:A,A49,L:L)</f>
        <v>3737.9112628884013</v>
      </c>
      <c r="N49" s="3">
        <f t="shared" si="11"/>
        <v>7.9514902666315848E-2</v>
      </c>
      <c r="O49" s="6">
        <f t="shared" si="12"/>
        <v>12.576258870572957</v>
      </c>
      <c r="P49" s="3">
        <f t="shared" si="13"/>
        <v>7.9514902666315848E-2</v>
      </c>
      <c r="Q49" s="3">
        <f>IF(ISNUMBER(P49),SUMIF(A:A,A49,P:P),"")</f>
        <v>0.83400519557054531</v>
      </c>
      <c r="R49" s="3">
        <f t="shared" si="14"/>
        <v>9.5341015965637321E-2</v>
      </c>
      <c r="S49" s="7">
        <f t="shared" si="15"/>
        <v>10.488665238898006</v>
      </c>
    </row>
    <row r="50" spans="1:19" x14ac:dyDescent="0.3">
      <c r="A50" s="1">
        <v>10</v>
      </c>
      <c r="B50" s="5">
        <v>0.66666666666666663</v>
      </c>
      <c r="C50" s="1" t="s">
        <v>19</v>
      </c>
      <c r="D50" s="1">
        <v>6</v>
      </c>
      <c r="E50" s="1">
        <v>7</v>
      </c>
      <c r="F50" s="1" t="s">
        <v>55</v>
      </c>
      <c r="G50" s="1">
        <v>45</v>
      </c>
      <c r="H50" s="1">
        <f>1+COUNTIFS(A:A,A50,G:G,"&gt;"&amp;G50)</f>
        <v>8</v>
      </c>
      <c r="I50" s="2">
        <f>AVERAGEIF(A:A,A50,G:G)</f>
        <v>44.952142857142867</v>
      </c>
      <c r="J50" s="2">
        <f t="shared" si="8"/>
        <v>4.7857142857132828E-2</v>
      </c>
      <c r="K50" s="2">
        <f t="shared" si="9"/>
        <v>90.04785714285714</v>
      </c>
      <c r="L50" s="2">
        <f t="shared" si="10"/>
        <v>222.04308254708889</v>
      </c>
      <c r="M50" s="2">
        <f>SUMIF(A:A,A50,L:L)</f>
        <v>3737.9112628884013</v>
      </c>
      <c r="N50" s="3">
        <f t="shared" si="11"/>
        <v>5.9402983894141254E-2</v>
      </c>
      <c r="O50" s="6">
        <f t="shared" si="12"/>
        <v>16.834171188808366</v>
      </c>
      <c r="P50" s="3">
        <f t="shared" si="13"/>
        <v>5.9402983894141254E-2</v>
      </c>
      <c r="Q50" s="3">
        <f>IF(ISNUMBER(P50),SUMIF(A:A,A50,P:P),"")</f>
        <v>0.83400519557054531</v>
      </c>
      <c r="R50" s="3">
        <f t="shared" si="14"/>
        <v>7.1226155675809075E-2</v>
      </c>
      <c r="S50" s="7">
        <f t="shared" si="15"/>
        <v>14.03978623459016</v>
      </c>
    </row>
    <row r="51" spans="1:19" x14ac:dyDescent="0.3">
      <c r="A51" s="1">
        <v>10</v>
      </c>
      <c r="B51" s="5">
        <v>0.66666666666666663</v>
      </c>
      <c r="C51" s="1" t="s">
        <v>19</v>
      </c>
      <c r="D51" s="1">
        <v>6</v>
      </c>
      <c r="E51" s="1">
        <v>16</v>
      </c>
      <c r="F51" s="1" t="s">
        <v>63</v>
      </c>
      <c r="G51" s="1">
        <v>41.65</v>
      </c>
      <c r="H51" s="1">
        <f>1+COUNTIFS(A:A,A51,G:G,"&gt;"&amp;G51)</f>
        <v>9</v>
      </c>
      <c r="I51" s="2">
        <f>AVERAGEIF(A:A,A51,G:G)</f>
        <v>44.952142857142867</v>
      </c>
      <c r="J51" s="2">
        <f t="shared" si="8"/>
        <v>-3.3021428571428686</v>
      </c>
      <c r="K51" s="2">
        <f t="shared" si="9"/>
        <v>86.697857142857131</v>
      </c>
      <c r="L51" s="2">
        <f t="shared" si="10"/>
        <v>181.61179755580369</v>
      </c>
      <c r="M51" s="2">
        <f>SUMIF(A:A,A51,L:L)</f>
        <v>3737.9112628884013</v>
      </c>
      <c r="N51" s="3">
        <f t="shared" si="11"/>
        <v>4.8586438998411793E-2</v>
      </c>
      <c r="O51" s="6">
        <f t="shared" si="12"/>
        <v>20.581874708551666</v>
      </c>
      <c r="P51" s="3">
        <f t="shared" si="13"/>
        <v>4.8586438998411793E-2</v>
      </c>
      <c r="Q51" s="3">
        <f>IF(ISNUMBER(P51),SUMIF(A:A,A51,P:P),"")</f>
        <v>0.83400519557054531</v>
      </c>
      <c r="R51" s="3">
        <f t="shared" si="14"/>
        <v>5.8256758179034689E-2</v>
      </c>
      <c r="S51" s="7">
        <f t="shared" si="15"/>
        <v>17.165390441514091</v>
      </c>
    </row>
    <row r="52" spans="1:19" x14ac:dyDescent="0.3">
      <c r="A52" s="1">
        <v>10</v>
      </c>
      <c r="B52" s="5">
        <v>0.66666666666666663</v>
      </c>
      <c r="C52" s="1" t="s">
        <v>19</v>
      </c>
      <c r="D52" s="1">
        <v>6</v>
      </c>
      <c r="E52" s="1">
        <v>10</v>
      </c>
      <c r="F52" s="1" t="s">
        <v>58</v>
      </c>
      <c r="G52" s="1">
        <v>40.479999999999997</v>
      </c>
      <c r="H52" s="1">
        <f>1+COUNTIFS(A:A,A52,G:G,"&gt;"&amp;G52)</f>
        <v>10</v>
      </c>
      <c r="I52" s="2">
        <f>AVERAGEIF(A:A,A52,G:G)</f>
        <v>44.952142857142867</v>
      </c>
      <c r="J52" s="2">
        <f t="shared" si="8"/>
        <v>-4.4721428571428703</v>
      </c>
      <c r="K52" s="2">
        <f t="shared" si="9"/>
        <v>85.52785714285713</v>
      </c>
      <c r="L52" s="2">
        <f t="shared" si="10"/>
        <v>169.29985430595758</v>
      </c>
      <c r="M52" s="2">
        <f>SUMIF(A:A,A52,L:L)</f>
        <v>3737.9112628884013</v>
      </c>
      <c r="N52" s="3">
        <f t="shared" si="11"/>
        <v>4.5292636020239356E-2</v>
      </c>
      <c r="O52" s="6">
        <f t="shared" si="12"/>
        <v>22.078644297787005</v>
      </c>
      <c r="P52" s="3" t="str">
        <f t="shared" si="13"/>
        <v/>
      </c>
      <c r="Q52" s="3" t="str">
        <f>IF(ISNUMBER(P52),SUMIF(A:A,A52,P:P),"")</f>
        <v/>
      </c>
      <c r="R52" s="3" t="str">
        <f t="shared" si="14"/>
        <v/>
      </c>
      <c r="S52" s="7" t="str">
        <f t="shared" si="15"/>
        <v/>
      </c>
    </row>
    <row r="53" spans="1:19" x14ac:dyDescent="0.3">
      <c r="A53" s="1">
        <v>10</v>
      </c>
      <c r="B53" s="5">
        <v>0.66666666666666663</v>
      </c>
      <c r="C53" s="1" t="s">
        <v>19</v>
      </c>
      <c r="D53" s="1">
        <v>6</v>
      </c>
      <c r="E53" s="1">
        <v>8</v>
      </c>
      <c r="F53" s="1" t="s">
        <v>56</v>
      </c>
      <c r="G53" s="1">
        <v>38.1</v>
      </c>
      <c r="H53" s="1">
        <f>1+COUNTIFS(A:A,A53,G:G,"&gt;"&amp;G53)</f>
        <v>11</v>
      </c>
      <c r="I53" s="2">
        <f>AVERAGEIF(A:A,A53,G:G)</f>
        <v>44.952142857142867</v>
      </c>
      <c r="J53" s="2">
        <f t="shared" si="8"/>
        <v>-6.8521428571428658</v>
      </c>
      <c r="K53" s="2">
        <f t="shared" si="9"/>
        <v>83.147857142857134</v>
      </c>
      <c r="L53" s="2">
        <f t="shared" si="10"/>
        <v>146.7706887856412</v>
      </c>
      <c r="M53" s="2">
        <f>SUMIF(A:A,A53,L:L)</f>
        <v>3737.9112628884013</v>
      </c>
      <c r="N53" s="3">
        <f t="shared" si="11"/>
        <v>3.9265428862061025E-2</v>
      </c>
      <c r="O53" s="6">
        <f t="shared" si="12"/>
        <v>25.467695858180686</v>
      </c>
      <c r="P53" s="3" t="str">
        <f t="shared" si="13"/>
        <v/>
      </c>
      <c r="Q53" s="3" t="str">
        <f>IF(ISNUMBER(P53),SUMIF(A:A,A53,P:P),"")</f>
        <v/>
      </c>
      <c r="R53" s="3" t="str">
        <f t="shared" si="14"/>
        <v/>
      </c>
      <c r="S53" s="7" t="str">
        <f t="shared" si="15"/>
        <v/>
      </c>
    </row>
    <row r="54" spans="1:19" x14ac:dyDescent="0.3">
      <c r="A54" s="1">
        <v>10</v>
      </c>
      <c r="B54" s="5">
        <v>0.66666666666666663</v>
      </c>
      <c r="C54" s="1" t="s">
        <v>19</v>
      </c>
      <c r="D54" s="1">
        <v>6</v>
      </c>
      <c r="E54" s="1">
        <v>6</v>
      </c>
      <c r="F54" s="1" t="s">
        <v>54</v>
      </c>
      <c r="G54" s="1">
        <v>37.25</v>
      </c>
      <c r="H54" s="1">
        <f>1+COUNTIFS(A:A,A54,G:G,"&gt;"&amp;G54)</f>
        <v>12</v>
      </c>
      <c r="I54" s="2">
        <f>AVERAGEIF(A:A,A54,G:G)</f>
        <v>44.952142857142867</v>
      </c>
      <c r="J54" s="2">
        <f t="shared" si="8"/>
        <v>-7.7021428571428672</v>
      </c>
      <c r="K54" s="2">
        <f t="shared" si="9"/>
        <v>82.29785714285714</v>
      </c>
      <c r="L54" s="2">
        <f t="shared" si="10"/>
        <v>139.4730550123478</v>
      </c>
      <c r="M54" s="2">
        <f>SUMIF(A:A,A54,L:L)</f>
        <v>3737.9112628884013</v>
      </c>
      <c r="N54" s="3">
        <f t="shared" si="11"/>
        <v>3.7313099536924958E-2</v>
      </c>
      <c r="O54" s="6">
        <f t="shared" si="12"/>
        <v>26.800239390737353</v>
      </c>
      <c r="P54" s="3" t="str">
        <f t="shared" si="13"/>
        <v/>
      </c>
      <c r="Q54" s="3" t="str">
        <f>IF(ISNUMBER(P54),SUMIF(A:A,A54,P:P),"")</f>
        <v/>
      </c>
      <c r="R54" s="3" t="str">
        <f t="shared" si="14"/>
        <v/>
      </c>
      <c r="S54" s="7" t="str">
        <f t="shared" si="15"/>
        <v/>
      </c>
    </row>
    <row r="55" spans="1:19" x14ac:dyDescent="0.3">
      <c r="A55" s="1">
        <v>10</v>
      </c>
      <c r="B55" s="5">
        <v>0.66666666666666663</v>
      </c>
      <c r="C55" s="1" t="s">
        <v>19</v>
      </c>
      <c r="D55" s="1">
        <v>6</v>
      </c>
      <c r="E55" s="1">
        <v>17</v>
      </c>
      <c r="F55" s="1" t="s">
        <v>64</v>
      </c>
      <c r="G55" s="1">
        <v>36.36</v>
      </c>
      <c r="H55" s="1">
        <f>1+COUNTIFS(A:A,A55,G:G,"&gt;"&amp;G55)</f>
        <v>13</v>
      </c>
      <c r="I55" s="2">
        <f>AVERAGEIF(A:A,A55,G:G)</f>
        <v>44.952142857142867</v>
      </c>
      <c r="J55" s="2">
        <f t="shared" si="8"/>
        <v>-8.5921428571428677</v>
      </c>
      <c r="K55" s="2">
        <f t="shared" si="9"/>
        <v>81.407857142857125</v>
      </c>
      <c r="L55" s="2">
        <f t="shared" si="10"/>
        <v>132.22055885095898</v>
      </c>
      <c r="M55" s="2">
        <f>SUMIF(A:A,A55,L:L)</f>
        <v>3737.9112628884013</v>
      </c>
      <c r="N55" s="3">
        <f t="shared" si="11"/>
        <v>3.5372845836042666E-2</v>
      </c>
      <c r="O55" s="6">
        <f t="shared" si="12"/>
        <v>28.270272757671762</v>
      </c>
      <c r="P55" s="3" t="str">
        <f t="shared" si="13"/>
        <v/>
      </c>
      <c r="Q55" s="3" t="str">
        <f>IF(ISNUMBER(P55),SUMIF(A:A,A55,P:P),"")</f>
        <v/>
      </c>
      <c r="R55" s="3" t="str">
        <f t="shared" si="14"/>
        <v/>
      </c>
      <c r="S55" s="7" t="str">
        <f t="shared" si="15"/>
        <v/>
      </c>
    </row>
    <row r="56" spans="1:19" x14ac:dyDescent="0.3">
      <c r="A56" s="1">
        <v>10</v>
      </c>
      <c r="B56" s="5">
        <v>0.66666666666666663</v>
      </c>
      <c r="C56" s="1" t="s">
        <v>19</v>
      </c>
      <c r="D56" s="1">
        <v>6</v>
      </c>
      <c r="E56" s="1">
        <v>18</v>
      </c>
      <c r="F56" s="1" t="s">
        <v>65</v>
      </c>
      <c r="G56" s="1">
        <v>13.08</v>
      </c>
      <c r="H56" s="1">
        <f>1+COUNTIFS(A:A,A56,G:G,"&gt;"&amp;G56)</f>
        <v>14</v>
      </c>
      <c r="I56" s="2">
        <f>AVERAGEIF(A:A,A56,G:G)</f>
        <v>44.952142857142867</v>
      </c>
      <c r="J56" s="2">
        <f t="shared" si="8"/>
        <v>-31.872142857142869</v>
      </c>
      <c r="K56" s="2">
        <f t="shared" si="9"/>
        <v>58.127857142857131</v>
      </c>
      <c r="L56" s="2">
        <f t="shared" si="10"/>
        <v>32.709692102910452</v>
      </c>
      <c r="M56" s="2">
        <f>SUMIF(A:A,A56,L:L)</f>
        <v>3737.9112628884013</v>
      </c>
      <c r="N56" s="3">
        <f t="shared" si="11"/>
        <v>8.7507941741866418E-3</v>
      </c>
      <c r="O56" s="6">
        <f t="shared" si="12"/>
        <v>114.27534233976505</v>
      </c>
      <c r="P56" s="3" t="str">
        <f t="shared" si="13"/>
        <v/>
      </c>
      <c r="Q56" s="3" t="str">
        <f>IF(ISNUMBER(P56),SUMIF(A:A,A56,P:P),"")</f>
        <v/>
      </c>
      <c r="R56" s="3" t="str">
        <f t="shared" si="14"/>
        <v/>
      </c>
      <c r="S56" s="7" t="str">
        <f t="shared" si="15"/>
        <v/>
      </c>
    </row>
    <row r="57" spans="1:19" x14ac:dyDescent="0.3">
      <c r="A57" s="1"/>
      <c r="B57" s="5"/>
      <c r="C57" s="1"/>
      <c r="D57" s="1"/>
      <c r="E57" s="1"/>
      <c r="F57" s="1"/>
      <c r="G57" s="1"/>
      <c r="H57" s="1"/>
      <c r="I57" s="2"/>
      <c r="J57" s="2"/>
      <c r="K57" s="2"/>
      <c r="L57" s="2"/>
      <c r="M57" s="2"/>
      <c r="N57" s="3"/>
      <c r="O57" s="6"/>
      <c r="P57" s="3"/>
      <c r="Q57" s="3"/>
      <c r="R57" s="3"/>
      <c r="S57" s="7"/>
    </row>
    <row r="58" spans="1:19" x14ac:dyDescent="0.3">
      <c r="A58" s="1">
        <v>12</v>
      </c>
      <c r="B58" s="5">
        <v>0.6875</v>
      </c>
      <c r="C58" s="1" t="s">
        <v>19</v>
      </c>
      <c r="D58" s="1">
        <v>7</v>
      </c>
      <c r="E58" s="1">
        <v>4</v>
      </c>
      <c r="F58" s="1" t="s">
        <v>69</v>
      </c>
      <c r="G58" s="1">
        <v>66.33</v>
      </c>
      <c r="H58" s="1">
        <f>1+COUNTIFS(A:A,A58,G:G,"&gt;"&amp;G58)</f>
        <v>1</v>
      </c>
      <c r="I58" s="2">
        <f>AVERAGEIF(A:A,A58,G:G)</f>
        <v>47.758461538461539</v>
      </c>
      <c r="J58" s="2">
        <f t="shared" ref="J58:J83" si="16">G58-I58</f>
        <v>18.571538461538459</v>
      </c>
      <c r="K58" s="2">
        <f t="shared" ref="K58:K83" si="17">90+J58</f>
        <v>108.57153846153847</v>
      </c>
      <c r="L58" s="2">
        <f t="shared" ref="L58:L83" si="18">EXP(0.06*K58)</f>
        <v>674.71630098867411</v>
      </c>
      <c r="M58" s="2">
        <f>SUMIF(A:A,A58,L:L)</f>
        <v>3512.98269095252</v>
      </c>
      <c r="N58" s="3">
        <f t="shared" ref="N58:N83" si="19">L58/M58</f>
        <v>0.19206365654074134</v>
      </c>
      <c r="O58" s="6">
        <f t="shared" ref="O58:O83" si="20">1/N58</f>
        <v>5.2066071114702321</v>
      </c>
      <c r="P58" s="3">
        <f t="shared" ref="P58:P83" si="21">IF(O58&gt;21,"",N58)</f>
        <v>0.19206365654074134</v>
      </c>
      <c r="Q58" s="3">
        <f>IF(ISNUMBER(P58),SUMIF(A:A,A58,P:P),"")</f>
        <v>0.82249676275123651</v>
      </c>
      <c r="R58" s="3">
        <f t="shared" ref="R58:R83" si="22">IFERROR(P58*(1/Q58),"")</f>
        <v>0.23351296350187684</v>
      </c>
      <c r="S58" s="7">
        <f t="shared" ref="S58:S83" si="23">IFERROR(1/R58,"")</f>
        <v>4.282417494101832</v>
      </c>
    </row>
    <row r="59" spans="1:19" x14ac:dyDescent="0.3">
      <c r="A59" s="1">
        <v>12</v>
      </c>
      <c r="B59" s="5">
        <v>0.6875</v>
      </c>
      <c r="C59" s="1" t="s">
        <v>19</v>
      </c>
      <c r="D59" s="1">
        <v>7</v>
      </c>
      <c r="E59" s="1">
        <v>2</v>
      </c>
      <c r="F59" s="1" t="s">
        <v>67</v>
      </c>
      <c r="G59" s="1">
        <v>64.47</v>
      </c>
      <c r="H59" s="1">
        <f>1+COUNTIFS(A:A,A59,G:G,"&gt;"&amp;G59)</f>
        <v>2</v>
      </c>
      <c r="I59" s="2">
        <f>AVERAGEIF(A:A,A59,G:G)</f>
        <v>47.758461538461539</v>
      </c>
      <c r="J59" s="2">
        <f t="shared" si="16"/>
        <v>16.71153846153846</v>
      </c>
      <c r="K59" s="2">
        <f t="shared" si="17"/>
        <v>106.71153846153845</v>
      </c>
      <c r="L59" s="2">
        <f t="shared" si="18"/>
        <v>603.46757309907673</v>
      </c>
      <c r="M59" s="2">
        <f>SUMIF(A:A,A59,L:L)</f>
        <v>3512.98269095252</v>
      </c>
      <c r="N59" s="3">
        <f t="shared" si="19"/>
        <v>0.17178210830735713</v>
      </c>
      <c r="O59" s="6">
        <f t="shared" si="20"/>
        <v>5.8213280175300524</v>
      </c>
      <c r="P59" s="3">
        <f t="shared" si="21"/>
        <v>0.17178210830735713</v>
      </c>
      <c r="Q59" s="3">
        <f>IF(ISNUMBER(P59),SUMIF(A:A,A59,P:P),"")</f>
        <v>0.82249676275123651</v>
      </c>
      <c r="R59" s="3">
        <f t="shared" si="22"/>
        <v>0.20885444914427279</v>
      </c>
      <c r="S59" s="7">
        <f t="shared" si="23"/>
        <v>4.7880234493315417</v>
      </c>
    </row>
    <row r="60" spans="1:19" x14ac:dyDescent="0.3">
      <c r="A60" s="1">
        <v>12</v>
      </c>
      <c r="B60" s="5">
        <v>0.6875</v>
      </c>
      <c r="C60" s="1" t="s">
        <v>19</v>
      </c>
      <c r="D60" s="1">
        <v>7</v>
      </c>
      <c r="E60" s="1">
        <v>14</v>
      </c>
      <c r="F60" s="1" t="s">
        <v>78</v>
      </c>
      <c r="G60" s="1">
        <v>58.71</v>
      </c>
      <c r="H60" s="1">
        <f>1+COUNTIFS(A:A,A60,G:G,"&gt;"&amp;G60)</f>
        <v>3</v>
      </c>
      <c r="I60" s="2">
        <f>AVERAGEIF(A:A,A60,G:G)</f>
        <v>47.758461538461539</v>
      </c>
      <c r="J60" s="2">
        <f t="shared" si="16"/>
        <v>10.951538461538462</v>
      </c>
      <c r="K60" s="2">
        <f t="shared" si="17"/>
        <v>100.95153846153846</v>
      </c>
      <c r="L60" s="2">
        <f t="shared" si="18"/>
        <v>427.13166203028715</v>
      </c>
      <c r="M60" s="2">
        <f>SUMIF(A:A,A60,L:L)</f>
        <v>3512.98269095252</v>
      </c>
      <c r="N60" s="3">
        <f t="shared" si="19"/>
        <v>0.12158661160794773</v>
      </c>
      <c r="O60" s="6">
        <f t="shared" si="20"/>
        <v>8.224589753553369</v>
      </c>
      <c r="P60" s="3">
        <f t="shared" si="21"/>
        <v>0.12158661160794773</v>
      </c>
      <c r="Q60" s="3">
        <f>IF(ISNUMBER(P60),SUMIF(A:A,A60,P:P),"")</f>
        <v>0.82249676275123651</v>
      </c>
      <c r="R60" s="3">
        <f t="shared" si="22"/>
        <v>0.14782624943257255</v>
      </c>
      <c r="S60" s="7">
        <f t="shared" si="23"/>
        <v>6.7646984472546352</v>
      </c>
    </row>
    <row r="61" spans="1:19" x14ac:dyDescent="0.3">
      <c r="A61" s="1">
        <v>12</v>
      </c>
      <c r="B61" s="5">
        <v>0.6875</v>
      </c>
      <c r="C61" s="1" t="s">
        <v>19</v>
      </c>
      <c r="D61" s="1">
        <v>7</v>
      </c>
      <c r="E61" s="1">
        <v>3</v>
      </c>
      <c r="F61" s="1" t="s">
        <v>68</v>
      </c>
      <c r="G61" s="1">
        <v>53.09</v>
      </c>
      <c r="H61" s="1">
        <f>1+COUNTIFS(A:A,A61,G:G,"&gt;"&amp;G61)</f>
        <v>4</v>
      </c>
      <c r="I61" s="2">
        <f>AVERAGEIF(A:A,A61,G:G)</f>
        <v>47.758461538461539</v>
      </c>
      <c r="J61" s="2">
        <f t="shared" si="16"/>
        <v>5.3315384615384644</v>
      </c>
      <c r="K61" s="2">
        <f t="shared" si="17"/>
        <v>95.331538461538457</v>
      </c>
      <c r="L61" s="2">
        <f t="shared" si="18"/>
        <v>304.8720888101526</v>
      </c>
      <c r="M61" s="2">
        <f>SUMIF(A:A,A61,L:L)</f>
        <v>3512.98269095252</v>
      </c>
      <c r="N61" s="3">
        <f t="shared" si="19"/>
        <v>8.6784398225283804E-2</v>
      </c>
      <c r="O61" s="6">
        <f t="shared" si="20"/>
        <v>11.522808482281549</v>
      </c>
      <c r="P61" s="3">
        <f t="shared" si="21"/>
        <v>8.6784398225283804E-2</v>
      </c>
      <c r="Q61" s="3">
        <f>IF(ISNUMBER(P61),SUMIF(A:A,A61,P:P),"")</f>
        <v>0.82249676275123651</v>
      </c>
      <c r="R61" s="3">
        <f t="shared" si="22"/>
        <v>0.10551336145687869</v>
      </c>
      <c r="S61" s="7">
        <f t="shared" si="23"/>
        <v>9.4774726744790616</v>
      </c>
    </row>
    <row r="62" spans="1:19" x14ac:dyDescent="0.3">
      <c r="A62" s="1">
        <v>12</v>
      </c>
      <c r="B62" s="5">
        <v>0.6875</v>
      </c>
      <c r="C62" s="1" t="s">
        <v>19</v>
      </c>
      <c r="D62" s="1">
        <v>7</v>
      </c>
      <c r="E62" s="1">
        <v>13</v>
      </c>
      <c r="F62" s="1" t="s">
        <v>77</v>
      </c>
      <c r="G62" s="1">
        <v>49.09</v>
      </c>
      <c r="H62" s="1">
        <f>1+COUNTIFS(A:A,A62,G:G,"&gt;"&amp;G62)</f>
        <v>5</v>
      </c>
      <c r="I62" s="2">
        <f>AVERAGEIF(A:A,A62,G:G)</f>
        <v>47.758461538461539</v>
      </c>
      <c r="J62" s="2">
        <f t="shared" si="16"/>
        <v>1.3315384615384644</v>
      </c>
      <c r="K62" s="2">
        <f t="shared" si="17"/>
        <v>91.331538461538457</v>
      </c>
      <c r="L62" s="2">
        <f t="shared" si="18"/>
        <v>239.82087911962284</v>
      </c>
      <c r="M62" s="2">
        <f>SUMIF(A:A,A62,L:L)</f>
        <v>3512.98269095252</v>
      </c>
      <c r="N62" s="3">
        <f t="shared" si="19"/>
        <v>6.8267025549903049E-2</v>
      </c>
      <c r="O62" s="6">
        <f t="shared" si="20"/>
        <v>14.648360492416682</v>
      </c>
      <c r="P62" s="3">
        <f t="shared" si="21"/>
        <v>6.8267025549903049E-2</v>
      </c>
      <c r="Q62" s="3">
        <f>IF(ISNUMBER(P62),SUMIF(A:A,A62,P:P),"")</f>
        <v>0.82249676275123651</v>
      </c>
      <c r="R62" s="3">
        <f t="shared" si="22"/>
        <v>8.2999749836766668E-2</v>
      </c>
      <c r="S62" s="7">
        <f t="shared" si="23"/>
        <v>12.048229084625827</v>
      </c>
    </row>
    <row r="63" spans="1:19" x14ac:dyDescent="0.3">
      <c r="A63" s="1">
        <v>12</v>
      </c>
      <c r="B63" s="5">
        <v>0.6875</v>
      </c>
      <c r="C63" s="1" t="s">
        <v>19</v>
      </c>
      <c r="D63" s="1">
        <v>7</v>
      </c>
      <c r="E63" s="1">
        <v>12</v>
      </c>
      <c r="F63" s="1" t="s">
        <v>76</v>
      </c>
      <c r="G63" s="1">
        <v>48.26</v>
      </c>
      <c r="H63" s="1">
        <f>1+COUNTIFS(A:A,A63,G:G,"&gt;"&amp;G63)</f>
        <v>6</v>
      </c>
      <c r="I63" s="2">
        <f>AVERAGEIF(A:A,A63,G:G)</f>
        <v>47.758461538461539</v>
      </c>
      <c r="J63" s="2">
        <f t="shared" si="16"/>
        <v>0.50153846153845905</v>
      </c>
      <c r="K63" s="2">
        <f t="shared" si="17"/>
        <v>90.501538461538459</v>
      </c>
      <c r="L63" s="2">
        <f t="shared" si="18"/>
        <v>228.17030632637744</v>
      </c>
      <c r="M63" s="2">
        <f>SUMIF(A:A,A63,L:L)</f>
        <v>3512.98269095252</v>
      </c>
      <c r="N63" s="3">
        <f t="shared" si="19"/>
        <v>6.4950592245733699E-2</v>
      </c>
      <c r="O63" s="6">
        <f t="shared" si="20"/>
        <v>15.396318423342558</v>
      </c>
      <c r="P63" s="3">
        <f t="shared" si="21"/>
        <v>6.4950592245733699E-2</v>
      </c>
      <c r="Q63" s="3">
        <f>IF(ISNUMBER(P63),SUMIF(A:A,A63,P:P),"")</f>
        <v>0.82249676275123651</v>
      </c>
      <c r="R63" s="3">
        <f t="shared" si="22"/>
        <v>7.8967596210926305E-2</v>
      </c>
      <c r="S63" s="7">
        <f t="shared" si="23"/>
        <v>12.663422061486475</v>
      </c>
    </row>
    <row r="64" spans="1:19" x14ac:dyDescent="0.3">
      <c r="A64" s="1">
        <v>12</v>
      </c>
      <c r="B64" s="5">
        <v>0.6875</v>
      </c>
      <c r="C64" s="1" t="s">
        <v>19</v>
      </c>
      <c r="D64" s="1">
        <v>7</v>
      </c>
      <c r="E64" s="1">
        <v>9</v>
      </c>
      <c r="F64" s="1" t="s">
        <v>74</v>
      </c>
      <c r="G64" s="1">
        <v>47.23</v>
      </c>
      <c r="H64" s="1">
        <f>1+COUNTIFS(A:A,A64,G:G,"&gt;"&amp;G64)</f>
        <v>7</v>
      </c>
      <c r="I64" s="2">
        <f>AVERAGEIF(A:A,A64,G:G)</f>
        <v>47.758461538461539</v>
      </c>
      <c r="J64" s="2">
        <f t="shared" si="16"/>
        <v>-0.52846153846154209</v>
      </c>
      <c r="K64" s="2">
        <f t="shared" si="17"/>
        <v>89.471538461538458</v>
      </c>
      <c r="L64" s="2">
        <f t="shared" si="18"/>
        <v>214.49626115263399</v>
      </c>
      <c r="M64" s="2">
        <f>SUMIF(A:A,A64,L:L)</f>
        <v>3512.98269095252</v>
      </c>
      <c r="N64" s="3">
        <f t="shared" si="19"/>
        <v>6.1058160549739254E-2</v>
      </c>
      <c r="O64" s="6">
        <f t="shared" si="20"/>
        <v>16.377827156869213</v>
      </c>
      <c r="P64" s="3">
        <f t="shared" si="21"/>
        <v>6.1058160549739254E-2</v>
      </c>
      <c r="Q64" s="3">
        <f>IF(ISNUMBER(P64),SUMIF(A:A,A64,P:P),"")</f>
        <v>0.82249676275123651</v>
      </c>
      <c r="R64" s="3">
        <f t="shared" si="22"/>
        <v>7.4235137832641226E-2</v>
      </c>
      <c r="S64" s="7">
        <f t="shared" si="23"/>
        <v>13.470709817424217</v>
      </c>
    </row>
    <row r="65" spans="1:19" x14ac:dyDescent="0.3">
      <c r="A65" s="1">
        <v>12</v>
      </c>
      <c r="B65" s="5">
        <v>0.6875</v>
      </c>
      <c r="C65" s="1" t="s">
        <v>19</v>
      </c>
      <c r="D65" s="1">
        <v>7</v>
      </c>
      <c r="E65" s="1">
        <v>1</v>
      </c>
      <c r="F65" s="1" t="s">
        <v>66</v>
      </c>
      <c r="G65" s="1">
        <v>45.79</v>
      </c>
      <c r="H65" s="1">
        <f>1+COUNTIFS(A:A,A65,G:G,"&gt;"&amp;G65)</f>
        <v>8</v>
      </c>
      <c r="I65" s="2">
        <f>AVERAGEIF(A:A,A65,G:G)</f>
        <v>47.758461538461539</v>
      </c>
      <c r="J65" s="2">
        <f t="shared" si="16"/>
        <v>-1.9684615384615398</v>
      </c>
      <c r="K65" s="2">
        <f t="shared" si="17"/>
        <v>88.03153846153846</v>
      </c>
      <c r="L65" s="2">
        <f t="shared" si="18"/>
        <v>196.74181938275044</v>
      </c>
      <c r="M65" s="2">
        <f>SUMIF(A:A,A65,L:L)</f>
        <v>3512.98269095252</v>
      </c>
      <c r="N65" s="3">
        <f t="shared" si="19"/>
        <v>5.6004209724530497E-2</v>
      </c>
      <c r="O65" s="6">
        <f t="shared" si="20"/>
        <v>17.855800571398625</v>
      </c>
      <c r="P65" s="3">
        <f t="shared" si="21"/>
        <v>5.6004209724530497E-2</v>
      </c>
      <c r="Q65" s="3">
        <f>IF(ISNUMBER(P65),SUMIF(A:A,A65,P:P),"")</f>
        <v>0.82249676275123651</v>
      </c>
      <c r="R65" s="3">
        <f t="shared" si="22"/>
        <v>6.8090492584064952E-2</v>
      </c>
      <c r="S65" s="7">
        <f t="shared" si="23"/>
        <v>14.686338166307046</v>
      </c>
    </row>
    <row r="66" spans="1:19" x14ac:dyDescent="0.3">
      <c r="A66" s="1">
        <v>12</v>
      </c>
      <c r="B66" s="5">
        <v>0.6875</v>
      </c>
      <c r="C66" s="1" t="s">
        <v>19</v>
      </c>
      <c r="D66" s="1">
        <v>7</v>
      </c>
      <c r="E66" s="1">
        <v>8</v>
      </c>
      <c r="F66" s="1" t="s">
        <v>73</v>
      </c>
      <c r="G66" s="1">
        <v>42.14</v>
      </c>
      <c r="H66" s="1">
        <f>1+COUNTIFS(A:A,A66,G:G,"&gt;"&amp;G66)</f>
        <v>9</v>
      </c>
      <c r="I66" s="2">
        <f>AVERAGEIF(A:A,A66,G:G)</f>
        <v>47.758461538461539</v>
      </c>
      <c r="J66" s="2">
        <f t="shared" si="16"/>
        <v>-5.6184615384615384</v>
      </c>
      <c r="K66" s="2">
        <f t="shared" si="17"/>
        <v>84.381538461538469</v>
      </c>
      <c r="L66" s="2">
        <f t="shared" si="18"/>
        <v>158.04697637922163</v>
      </c>
      <c r="M66" s="2">
        <f>SUMIF(A:A,A66,L:L)</f>
        <v>3512.98269095252</v>
      </c>
      <c r="N66" s="3">
        <f t="shared" si="19"/>
        <v>4.4989397979745903E-2</v>
      </c>
      <c r="O66" s="6">
        <f t="shared" si="20"/>
        <v>22.227459021572084</v>
      </c>
      <c r="P66" s="3" t="str">
        <f t="shared" si="21"/>
        <v/>
      </c>
      <c r="Q66" s="3" t="str">
        <f>IF(ISNUMBER(P66),SUMIF(A:A,A66,P:P),"")</f>
        <v/>
      </c>
      <c r="R66" s="3" t="str">
        <f t="shared" si="22"/>
        <v/>
      </c>
      <c r="S66" s="7" t="str">
        <f t="shared" si="23"/>
        <v/>
      </c>
    </row>
    <row r="67" spans="1:19" x14ac:dyDescent="0.3">
      <c r="A67" s="1">
        <v>12</v>
      </c>
      <c r="B67" s="5">
        <v>0.6875</v>
      </c>
      <c r="C67" s="1" t="s">
        <v>19</v>
      </c>
      <c r="D67" s="1">
        <v>7</v>
      </c>
      <c r="E67" s="1">
        <v>11</v>
      </c>
      <c r="F67" s="1" t="s">
        <v>75</v>
      </c>
      <c r="G67" s="1">
        <v>41.49</v>
      </c>
      <c r="H67" s="1">
        <f>1+COUNTIFS(A:A,A67,G:G,"&gt;"&amp;G67)</f>
        <v>10</v>
      </c>
      <c r="I67" s="2">
        <f>AVERAGEIF(A:A,A67,G:G)</f>
        <v>47.758461538461539</v>
      </c>
      <c r="J67" s="2">
        <f t="shared" si="16"/>
        <v>-6.268461538461537</v>
      </c>
      <c r="K67" s="2">
        <f t="shared" si="17"/>
        <v>83.731538461538463</v>
      </c>
      <c r="L67" s="2">
        <f t="shared" si="18"/>
        <v>152.0017916111554</v>
      </c>
      <c r="M67" s="2">
        <f>SUMIF(A:A,A67,L:L)</f>
        <v>3512.98269095252</v>
      </c>
      <c r="N67" s="3">
        <f t="shared" si="19"/>
        <v>4.3268585411088717E-2</v>
      </c>
      <c r="O67" s="6">
        <f t="shared" si="20"/>
        <v>23.111455817174082</v>
      </c>
      <c r="P67" s="3" t="str">
        <f t="shared" si="21"/>
        <v/>
      </c>
      <c r="Q67" s="3" t="str">
        <f>IF(ISNUMBER(P67),SUMIF(A:A,A67,P:P),"")</f>
        <v/>
      </c>
      <c r="R67" s="3" t="str">
        <f t="shared" si="22"/>
        <v/>
      </c>
      <c r="S67" s="7" t="str">
        <f t="shared" si="23"/>
        <v/>
      </c>
    </row>
    <row r="68" spans="1:19" x14ac:dyDescent="0.3">
      <c r="A68" s="1">
        <v>12</v>
      </c>
      <c r="B68" s="5">
        <v>0.6875</v>
      </c>
      <c r="C68" s="1" t="s">
        <v>19</v>
      </c>
      <c r="D68" s="1">
        <v>7</v>
      </c>
      <c r="E68" s="1">
        <v>7</v>
      </c>
      <c r="F68" s="1" t="s">
        <v>72</v>
      </c>
      <c r="G68" s="1">
        <v>38.82</v>
      </c>
      <c r="H68" s="1">
        <f>1+COUNTIFS(A:A,A68,G:G,"&gt;"&amp;G68)</f>
        <v>11</v>
      </c>
      <c r="I68" s="2">
        <f>AVERAGEIF(A:A,A68,G:G)</f>
        <v>47.758461538461539</v>
      </c>
      <c r="J68" s="2">
        <f t="shared" si="16"/>
        <v>-8.9384615384615387</v>
      </c>
      <c r="K68" s="2">
        <f t="shared" si="17"/>
        <v>81.061538461538461</v>
      </c>
      <c r="L68" s="2">
        <f t="shared" si="18"/>
        <v>129.5014797470308</v>
      </c>
      <c r="M68" s="2">
        <f>SUMIF(A:A,A68,L:L)</f>
        <v>3512.98269095252</v>
      </c>
      <c r="N68" s="3">
        <f t="shared" si="19"/>
        <v>3.6863682841522173E-2</v>
      </c>
      <c r="O68" s="6">
        <f t="shared" si="20"/>
        <v>27.126969497296923</v>
      </c>
      <c r="P68" s="3" t="str">
        <f t="shared" si="21"/>
        <v/>
      </c>
      <c r="Q68" s="3" t="str">
        <f>IF(ISNUMBER(P68),SUMIF(A:A,A68,P:P),"")</f>
        <v/>
      </c>
      <c r="R68" s="3" t="str">
        <f t="shared" si="22"/>
        <v/>
      </c>
      <c r="S68" s="7" t="str">
        <f t="shared" si="23"/>
        <v/>
      </c>
    </row>
    <row r="69" spans="1:19" x14ac:dyDescent="0.3">
      <c r="A69" s="1">
        <v>12</v>
      </c>
      <c r="B69" s="5">
        <v>0.6875</v>
      </c>
      <c r="C69" s="1" t="s">
        <v>19</v>
      </c>
      <c r="D69" s="1">
        <v>7</v>
      </c>
      <c r="E69" s="1">
        <v>6</v>
      </c>
      <c r="F69" s="1" t="s">
        <v>71</v>
      </c>
      <c r="G69" s="1">
        <v>36.4</v>
      </c>
      <c r="H69" s="1">
        <f>1+COUNTIFS(A:A,A69,G:G,"&gt;"&amp;G69)</f>
        <v>12</v>
      </c>
      <c r="I69" s="2">
        <f>AVERAGEIF(A:A,A69,G:G)</f>
        <v>47.758461538461539</v>
      </c>
      <c r="J69" s="2">
        <f t="shared" si="16"/>
        <v>-11.35846153846154</v>
      </c>
      <c r="K69" s="2">
        <f t="shared" si="17"/>
        <v>78.64153846153846</v>
      </c>
      <c r="L69" s="2">
        <f t="shared" si="18"/>
        <v>111.99926487890038</v>
      </c>
      <c r="M69" s="2">
        <f>SUMIF(A:A,A69,L:L)</f>
        <v>3512.98269095252</v>
      </c>
      <c r="N69" s="3">
        <f t="shared" si="19"/>
        <v>3.188153052030341E-2</v>
      </c>
      <c r="O69" s="6">
        <f t="shared" si="20"/>
        <v>31.366122757599758</v>
      </c>
      <c r="P69" s="3" t="str">
        <f t="shared" si="21"/>
        <v/>
      </c>
      <c r="Q69" s="3" t="str">
        <f>IF(ISNUMBER(P69),SUMIF(A:A,A69,P:P),"")</f>
        <v/>
      </c>
      <c r="R69" s="3" t="str">
        <f t="shared" si="22"/>
        <v/>
      </c>
      <c r="S69" s="7" t="str">
        <f t="shared" si="23"/>
        <v/>
      </c>
    </row>
    <row r="70" spans="1:19" x14ac:dyDescent="0.3">
      <c r="A70" s="1">
        <v>12</v>
      </c>
      <c r="B70" s="5">
        <v>0.6875</v>
      </c>
      <c r="C70" s="1" t="s">
        <v>19</v>
      </c>
      <c r="D70" s="1">
        <v>7</v>
      </c>
      <c r="E70" s="1">
        <v>5</v>
      </c>
      <c r="F70" s="1" t="s">
        <v>70</v>
      </c>
      <c r="G70" s="1">
        <v>29.04</v>
      </c>
      <c r="H70" s="1">
        <f>1+COUNTIFS(A:A,A70,G:G,"&gt;"&amp;G70)</f>
        <v>13</v>
      </c>
      <c r="I70" s="2">
        <f>AVERAGEIF(A:A,A70,G:G)</f>
        <v>47.758461538461539</v>
      </c>
      <c r="J70" s="2">
        <f t="shared" si="16"/>
        <v>-18.71846153846154</v>
      </c>
      <c r="K70" s="2">
        <f t="shared" si="17"/>
        <v>71.28153846153846</v>
      </c>
      <c r="L70" s="2">
        <f t="shared" si="18"/>
        <v>72.016287426636438</v>
      </c>
      <c r="M70" s="2">
        <f>SUMIF(A:A,A70,L:L)</f>
        <v>3512.98269095252</v>
      </c>
      <c r="N70" s="3">
        <f t="shared" si="19"/>
        <v>2.0500040496103253E-2</v>
      </c>
      <c r="O70" s="6">
        <f t="shared" si="20"/>
        <v>48.78039144313324</v>
      </c>
      <c r="P70" s="3" t="str">
        <f t="shared" si="21"/>
        <v/>
      </c>
      <c r="Q70" s="3" t="str">
        <f>IF(ISNUMBER(P70),SUMIF(A:A,A70,P:P),"")</f>
        <v/>
      </c>
      <c r="R70" s="3" t="str">
        <f t="shared" si="22"/>
        <v/>
      </c>
      <c r="S70" s="7" t="str">
        <f t="shared" si="23"/>
        <v/>
      </c>
    </row>
    <row r="71" spans="1:19" x14ac:dyDescent="0.3">
      <c r="A71" s="1"/>
      <c r="B71" s="5"/>
      <c r="C71" s="1"/>
      <c r="D71" s="1"/>
      <c r="E71" s="1"/>
      <c r="F71" s="1"/>
      <c r="G71" s="1"/>
      <c r="H71" s="1"/>
      <c r="I71" s="2"/>
      <c r="J71" s="2"/>
      <c r="K71" s="2"/>
      <c r="L71" s="2"/>
      <c r="M71" s="2"/>
      <c r="N71" s="3"/>
      <c r="O71" s="6"/>
      <c r="P71" s="3"/>
      <c r="Q71" s="3"/>
      <c r="R71" s="3"/>
      <c r="S71" s="7"/>
    </row>
    <row r="72" spans="1:19" x14ac:dyDescent="0.3">
      <c r="A72" s="1">
        <v>16</v>
      </c>
      <c r="B72" s="5">
        <v>0.70833333333333337</v>
      </c>
      <c r="C72" s="1" t="s">
        <v>19</v>
      </c>
      <c r="D72" s="1">
        <v>8</v>
      </c>
      <c r="E72" s="1">
        <v>8</v>
      </c>
      <c r="F72" s="1" t="s">
        <v>85</v>
      </c>
      <c r="G72" s="1">
        <v>69.02</v>
      </c>
      <c r="H72" s="1">
        <f>1+COUNTIFS(A:A,A72,G:G,"&gt;"&amp;G72)</f>
        <v>1</v>
      </c>
      <c r="I72" s="2">
        <f>AVERAGEIF(A:A,A72,G:G)</f>
        <v>50.5523076923077</v>
      </c>
      <c r="J72" s="2">
        <f t="shared" si="16"/>
        <v>18.467692307692296</v>
      </c>
      <c r="K72" s="2">
        <f t="shared" si="17"/>
        <v>108.46769230769229</v>
      </c>
      <c r="L72" s="2">
        <f t="shared" si="18"/>
        <v>670.52536934346949</v>
      </c>
      <c r="M72" s="2">
        <f>SUMIF(A:A,A72,L:L)</f>
        <v>3398.491084334883</v>
      </c>
      <c r="N72" s="3">
        <f t="shared" si="19"/>
        <v>0.19730090581499868</v>
      </c>
      <c r="O72" s="6">
        <f t="shared" si="20"/>
        <v>5.068400450921704</v>
      </c>
      <c r="P72" s="3">
        <f t="shared" si="21"/>
        <v>0.19730090581499868</v>
      </c>
      <c r="Q72" s="3">
        <f>IF(ISNUMBER(P72),SUMIF(A:A,A72,P:P),"")</f>
        <v>0.85301606366873051</v>
      </c>
      <c r="R72" s="3">
        <f t="shared" si="22"/>
        <v>0.23129799568653919</v>
      </c>
      <c r="S72" s="7">
        <f t="shared" si="23"/>
        <v>4.3234270017420506</v>
      </c>
    </row>
    <row r="73" spans="1:19" x14ac:dyDescent="0.3">
      <c r="A73" s="1">
        <v>16</v>
      </c>
      <c r="B73" s="5">
        <v>0.70833333333333337</v>
      </c>
      <c r="C73" s="1" t="s">
        <v>19</v>
      </c>
      <c r="D73" s="1">
        <v>8</v>
      </c>
      <c r="E73" s="1">
        <v>1</v>
      </c>
      <c r="F73" s="1" t="s">
        <v>79</v>
      </c>
      <c r="G73" s="1">
        <v>63.43</v>
      </c>
      <c r="H73" s="1">
        <f>1+COUNTIFS(A:A,A73,G:G,"&gt;"&amp;G73)</f>
        <v>2</v>
      </c>
      <c r="I73" s="2">
        <f>AVERAGEIF(A:A,A73,G:G)</f>
        <v>50.5523076923077</v>
      </c>
      <c r="J73" s="2">
        <f t="shared" si="16"/>
        <v>12.8776923076923</v>
      </c>
      <c r="K73" s="2">
        <f t="shared" si="17"/>
        <v>102.8776923076923</v>
      </c>
      <c r="L73" s="2">
        <f t="shared" si="18"/>
        <v>479.46051199024959</v>
      </c>
      <c r="M73" s="2">
        <f>SUMIF(A:A,A73,L:L)</f>
        <v>3398.491084334883</v>
      </c>
      <c r="N73" s="3">
        <f t="shared" si="19"/>
        <v>0.1410804089498103</v>
      </c>
      <c r="O73" s="6">
        <f t="shared" si="20"/>
        <v>7.0881563743960543</v>
      </c>
      <c r="P73" s="3">
        <f t="shared" si="21"/>
        <v>0.1410804089498103</v>
      </c>
      <c r="Q73" s="3">
        <f>IF(ISNUMBER(P73),SUMIF(A:A,A73,P:P),"")</f>
        <v>0.85301606366873051</v>
      </c>
      <c r="R73" s="3">
        <f t="shared" si="22"/>
        <v>0.1653900963400837</v>
      </c>
      <c r="S73" s="7">
        <f t="shared" si="23"/>
        <v>6.0463112491557425</v>
      </c>
    </row>
    <row r="74" spans="1:19" x14ac:dyDescent="0.3">
      <c r="A74" s="1">
        <v>16</v>
      </c>
      <c r="B74" s="5">
        <v>0.70833333333333337</v>
      </c>
      <c r="C74" s="1" t="s">
        <v>19</v>
      </c>
      <c r="D74" s="1">
        <v>8</v>
      </c>
      <c r="E74" s="1">
        <v>2</v>
      </c>
      <c r="F74" s="1" t="s">
        <v>80</v>
      </c>
      <c r="G74" s="1">
        <v>59.57</v>
      </c>
      <c r="H74" s="1">
        <f>1+COUNTIFS(A:A,A74,G:G,"&gt;"&amp;G74)</f>
        <v>3</v>
      </c>
      <c r="I74" s="2">
        <f>AVERAGEIF(A:A,A74,G:G)</f>
        <v>50.5523076923077</v>
      </c>
      <c r="J74" s="2">
        <f t="shared" si="16"/>
        <v>9.0176923076923003</v>
      </c>
      <c r="K74" s="2">
        <f t="shared" si="17"/>
        <v>99.0176923076923</v>
      </c>
      <c r="L74" s="2">
        <f t="shared" si="18"/>
        <v>380.33845922197463</v>
      </c>
      <c r="M74" s="2">
        <f>SUMIF(A:A,A74,L:L)</f>
        <v>3398.491084334883</v>
      </c>
      <c r="N74" s="3">
        <f t="shared" si="19"/>
        <v>0.11191391996734058</v>
      </c>
      <c r="O74" s="6">
        <f t="shared" si="20"/>
        <v>8.9354389542590074</v>
      </c>
      <c r="P74" s="3">
        <f t="shared" si="21"/>
        <v>0.11191391996734058</v>
      </c>
      <c r="Q74" s="3">
        <f>IF(ISNUMBER(P74),SUMIF(A:A,A74,P:P),"")</f>
        <v>0.85301606366873051</v>
      </c>
      <c r="R74" s="3">
        <f t="shared" si="22"/>
        <v>0.13119790439351262</v>
      </c>
      <c r="S74" s="7">
        <f t="shared" si="23"/>
        <v>7.622072963914257</v>
      </c>
    </row>
    <row r="75" spans="1:19" x14ac:dyDescent="0.3">
      <c r="A75" s="1">
        <v>16</v>
      </c>
      <c r="B75" s="5">
        <v>0.70833333333333337</v>
      </c>
      <c r="C75" s="1" t="s">
        <v>19</v>
      </c>
      <c r="D75" s="1">
        <v>8</v>
      </c>
      <c r="E75" s="1">
        <v>9</v>
      </c>
      <c r="F75" s="1" t="s">
        <v>86</v>
      </c>
      <c r="G75" s="1">
        <v>56.45</v>
      </c>
      <c r="H75" s="1">
        <f>1+COUNTIFS(A:A,A75,G:G,"&gt;"&amp;G75)</f>
        <v>4</v>
      </c>
      <c r="I75" s="2">
        <f>AVERAGEIF(A:A,A75,G:G)</f>
        <v>50.5523076923077</v>
      </c>
      <c r="J75" s="2">
        <f t="shared" si="16"/>
        <v>5.8976923076923029</v>
      </c>
      <c r="K75" s="2">
        <f t="shared" si="17"/>
        <v>95.897692307692296</v>
      </c>
      <c r="L75" s="2">
        <f t="shared" si="18"/>
        <v>315.4062651465668</v>
      </c>
      <c r="M75" s="2">
        <f>SUMIF(A:A,A75,L:L)</f>
        <v>3398.491084334883</v>
      </c>
      <c r="N75" s="3">
        <f t="shared" si="19"/>
        <v>9.2807736527663956E-2</v>
      </c>
      <c r="O75" s="6">
        <f t="shared" si="20"/>
        <v>10.774963784424608</v>
      </c>
      <c r="P75" s="3">
        <f t="shared" si="21"/>
        <v>9.2807736527663956E-2</v>
      </c>
      <c r="Q75" s="3">
        <f>IF(ISNUMBER(P75),SUMIF(A:A,A75,P:P),"")</f>
        <v>0.85301606366873051</v>
      </c>
      <c r="R75" s="3">
        <f t="shared" si="22"/>
        <v>0.10879951794636533</v>
      </c>
      <c r="S75" s="7">
        <f t="shared" si="23"/>
        <v>9.1912171935630074</v>
      </c>
    </row>
    <row r="76" spans="1:19" x14ac:dyDescent="0.3">
      <c r="A76" s="1">
        <v>16</v>
      </c>
      <c r="B76" s="5">
        <v>0.70833333333333337</v>
      </c>
      <c r="C76" s="1" t="s">
        <v>19</v>
      </c>
      <c r="D76" s="1">
        <v>8</v>
      </c>
      <c r="E76" s="1">
        <v>11</v>
      </c>
      <c r="F76" s="1" t="s">
        <v>87</v>
      </c>
      <c r="G76" s="1">
        <v>55.66</v>
      </c>
      <c r="H76" s="1">
        <f>1+COUNTIFS(A:A,A76,G:G,"&gt;"&amp;G76)</f>
        <v>5</v>
      </c>
      <c r="I76" s="2">
        <f>AVERAGEIF(A:A,A76,G:G)</f>
        <v>50.5523076923077</v>
      </c>
      <c r="J76" s="2">
        <f t="shared" si="16"/>
        <v>5.1076923076922967</v>
      </c>
      <c r="K76" s="2">
        <f t="shared" si="17"/>
        <v>95.107692307692304</v>
      </c>
      <c r="L76" s="2">
        <f t="shared" si="18"/>
        <v>300.80479671110953</v>
      </c>
      <c r="M76" s="2">
        <f>SUMIF(A:A,A76,L:L)</f>
        <v>3398.491084334883</v>
      </c>
      <c r="N76" s="3">
        <f t="shared" si="19"/>
        <v>8.8511280225994735E-2</v>
      </c>
      <c r="O76" s="6">
        <f t="shared" si="20"/>
        <v>11.297994983766053</v>
      </c>
      <c r="P76" s="3">
        <f t="shared" si="21"/>
        <v>8.8511280225994735E-2</v>
      </c>
      <c r="Q76" s="3">
        <f>IF(ISNUMBER(P76),SUMIF(A:A,A76,P:P),"")</f>
        <v>0.85301606366873051</v>
      </c>
      <c r="R76" s="3">
        <f t="shared" si="22"/>
        <v>0.10376273554019279</v>
      </c>
      <c r="S76" s="7">
        <f t="shared" si="23"/>
        <v>9.6373712084011824</v>
      </c>
    </row>
    <row r="77" spans="1:19" x14ac:dyDescent="0.3">
      <c r="A77" s="1">
        <v>16</v>
      </c>
      <c r="B77" s="5">
        <v>0.70833333333333337</v>
      </c>
      <c r="C77" s="1" t="s">
        <v>19</v>
      </c>
      <c r="D77" s="1">
        <v>8</v>
      </c>
      <c r="E77" s="1">
        <v>3</v>
      </c>
      <c r="F77" s="1" t="s">
        <v>81</v>
      </c>
      <c r="G77" s="1">
        <v>49.06</v>
      </c>
      <c r="H77" s="1">
        <f>1+COUNTIFS(A:A,A77,G:G,"&gt;"&amp;G77)</f>
        <v>6</v>
      </c>
      <c r="I77" s="2">
        <f>AVERAGEIF(A:A,A77,G:G)</f>
        <v>50.5523076923077</v>
      </c>
      <c r="J77" s="2">
        <f t="shared" si="16"/>
        <v>-1.4923076923076977</v>
      </c>
      <c r="K77" s="2">
        <f t="shared" si="17"/>
        <v>88.507692307692309</v>
      </c>
      <c r="L77" s="2">
        <f t="shared" si="18"/>
        <v>202.44364235666123</v>
      </c>
      <c r="M77" s="2">
        <f>SUMIF(A:A,A77,L:L)</f>
        <v>3398.491084334883</v>
      </c>
      <c r="N77" s="3">
        <f t="shared" si="19"/>
        <v>5.9568684258084897E-2</v>
      </c>
      <c r="O77" s="6">
        <f t="shared" si="20"/>
        <v>16.787344096227475</v>
      </c>
      <c r="P77" s="3">
        <f t="shared" si="21"/>
        <v>5.9568684258084897E-2</v>
      </c>
      <c r="Q77" s="3">
        <f>IF(ISNUMBER(P77),SUMIF(A:A,A77,P:P),"")</f>
        <v>0.85301606366873051</v>
      </c>
      <c r="R77" s="3">
        <f t="shared" si="22"/>
        <v>6.9833015807330034E-2</v>
      </c>
      <c r="S77" s="7">
        <f t="shared" si="23"/>
        <v>14.319874180416463</v>
      </c>
    </row>
    <row r="78" spans="1:19" x14ac:dyDescent="0.3">
      <c r="A78" s="1">
        <v>16</v>
      </c>
      <c r="B78" s="5">
        <v>0.70833333333333337</v>
      </c>
      <c r="C78" s="1" t="s">
        <v>19</v>
      </c>
      <c r="D78" s="1">
        <v>8</v>
      </c>
      <c r="E78" s="1">
        <v>15</v>
      </c>
      <c r="F78" s="1" t="s">
        <v>90</v>
      </c>
      <c r="G78" s="1">
        <v>48.65</v>
      </c>
      <c r="H78" s="1">
        <f>1+COUNTIFS(A:A,A78,G:G,"&gt;"&amp;G78)</f>
        <v>7</v>
      </c>
      <c r="I78" s="2">
        <f>AVERAGEIF(A:A,A78,G:G)</f>
        <v>50.5523076923077</v>
      </c>
      <c r="J78" s="2">
        <f t="shared" si="16"/>
        <v>-1.9023076923077014</v>
      </c>
      <c r="K78" s="2">
        <f t="shared" si="17"/>
        <v>88.097692307692299</v>
      </c>
      <c r="L78" s="2">
        <f t="shared" si="18"/>
        <v>197.52428493170686</v>
      </c>
      <c r="M78" s="2">
        <f>SUMIF(A:A,A78,L:L)</f>
        <v>3398.491084334883</v>
      </c>
      <c r="N78" s="3">
        <f t="shared" si="19"/>
        <v>5.8121172023131627E-2</v>
      </c>
      <c r="O78" s="6">
        <f t="shared" si="20"/>
        <v>17.205434185016269</v>
      </c>
      <c r="P78" s="3">
        <f t="shared" si="21"/>
        <v>5.8121172023131627E-2</v>
      </c>
      <c r="Q78" s="3">
        <f>IF(ISNUMBER(P78),SUMIF(A:A,A78,P:P),"")</f>
        <v>0.85301606366873051</v>
      </c>
      <c r="R78" s="3">
        <f t="shared" si="22"/>
        <v>6.8136081486154798E-2</v>
      </c>
      <c r="S78" s="7">
        <f t="shared" si="23"/>
        <v>14.676511742213988</v>
      </c>
    </row>
    <row r="79" spans="1:19" x14ac:dyDescent="0.3">
      <c r="A79" s="1">
        <v>16</v>
      </c>
      <c r="B79" s="5">
        <v>0.70833333333333337</v>
      </c>
      <c r="C79" s="1" t="s">
        <v>19</v>
      </c>
      <c r="D79" s="1">
        <v>8</v>
      </c>
      <c r="E79" s="1">
        <v>7</v>
      </c>
      <c r="F79" s="1" t="s">
        <v>84</v>
      </c>
      <c r="G79" s="1">
        <v>47.78</v>
      </c>
      <c r="H79" s="1">
        <f>1+COUNTIFS(A:A,A79,G:G,"&gt;"&amp;G79)</f>
        <v>8</v>
      </c>
      <c r="I79" s="2">
        <f>AVERAGEIF(A:A,A79,G:G)</f>
        <v>50.5523076923077</v>
      </c>
      <c r="J79" s="2">
        <f t="shared" si="16"/>
        <v>-2.7723076923076988</v>
      </c>
      <c r="K79" s="2">
        <f t="shared" si="17"/>
        <v>87.227692307692308</v>
      </c>
      <c r="L79" s="2">
        <f t="shared" si="18"/>
        <v>187.47800623711194</v>
      </c>
      <c r="M79" s="2">
        <f>SUMIF(A:A,A79,L:L)</f>
        <v>3398.491084334883</v>
      </c>
      <c r="N79" s="3">
        <f t="shared" si="19"/>
        <v>5.5165072258473551E-2</v>
      </c>
      <c r="O79" s="6">
        <f t="shared" si="20"/>
        <v>18.127412129808214</v>
      </c>
      <c r="P79" s="3">
        <f t="shared" si="21"/>
        <v>5.5165072258473551E-2</v>
      </c>
      <c r="Q79" s="3">
        <f>IF(ISNUMBER(P79),SUMIF(A:A,A79,P:P),"")</f>
        <v>0.85301606366873051</v>
      </c>
      <c r="R79" s="3">
        <f t="shared" si="22"/>
        <v>6.4670613612145239E-2</v>
      </c>
      <c r="S79" s="7">
        <f t="shared" si="23"/>
        <v>15.462973739469799</v>
      </c>
    </row>
    <row r="80" spans="1:19" x14ac:dyDescent="0.3">
      <c r="A80" s="1">
        <v>16</v>
      </c>
      <c r="B80" s="5">
        <v>0.70833333333333337</v>
      </c>
      <c r="C80" s="1" t="s">
        <v>19</v>
      </c>
      <c r="D80" s="1">
        <v>8</v>
      </c>
      <c r="E80" s="1">
        <v>5</v>
      </c>
      <c r="F80" s="1" t="s">
        <v>82</v>
      </c>
      <c r="G80" s="1">
        <v>45.65</v>
      </c>
      <c r="H80" s="1">
        <f>1+COUNTIFS(A:A,A80,G:G,"&gt;"&amp;G80)</f>
        <v>9</v>
      </c>
      <c r="I80" s="2">
        <f>AVERAGEIF(A:A,A80,G:G)</f>
        <v>50.5523076923077</v>
      </c>
      <c r="J80" s="2">
        <f t="shared" si="16"/>
        <v>-4.9023076923077014</v>
      </c>
      <c r="K80" s="2">
        <f t="shared" si="17"/>
        <v>85.097692307692299</v>
      </c>
      <c r="L80" s="2">
        <f t="shared" si="18"/>
        <v>164.98615123376717</v>
      </c>
      <c r="M80" s="2">
        <f>SUMIF(A:A,A80,L:L)</f>
        <v>3398.491084334883</v>
      </c>
      <c r="N80" s="3">
        <f t="shared" si="19"/>
        <v>4.8546883643232078E-2</v>
      </c>
      <c r="O80" s="6">
        <f t="shared" si="20"/>
        <v>20.598644546351021</v>
      </c>
      <c r="P80" s="3">
        <f t="shared" si="21"/>
        <v>4.8546883643232078E-2</v>
      </c>
      <c r="Q80" s="3">
        <f>IF(ISNUMBER(P80),SUMIF(A:A,A80,P:P),"")</f>
        <v>0.85301606366873051</v>
      </c>
      <c r="R80" s="3">
        <f t="shared" si="22"/>
        <v>5.6912039187676192E-2</v>
      </c>
      <c r="S80" s="7">
        <f t="shared" si="23"/>
        <v>17.570974687839708</v>
      </c>
    </row>
    <row r="81" spans="1:19" x14ac:dyDescent="0.3">
      <c r="A81" s="1">
        <v>16</v>
      </c>
      <c r="B81" s="5">
        <v>0.70833333333333337</v>
      </c>
      <c r="C81" s="1" t="s">
        <v>19</v>
      </c>
      <c r="D81" s="1">
        <v>8</v>
      </c>
      <c r="E81" s="1">
        <v>14</v>
      </c>
      <c r="F81" s="1" t="s">
        <v>89</v>
      </c>
      <c r="G81" s="1">
        <v>45.01</v>
      </c>
      <c r="H81" s="1">
        <f>1+COUNTIFS(A:A,A81,G:G,"&gt;"&amp;G81)</f>
        <v>10</v>
      </c>
      <c r="I81" s="2">
        <f>AVERAGEIF(A:A,A81,G:G)</f>
        <v>50.5523076923077</v>
      </c>
      <c r="J81" s="2">
        <f t="shared" si="16"/>
        <v>-5.5423076923077019</v>
      </c>
      <c r="K81" s="2">
        <f t="shared" si="17"/>
        <v>84.457692307692298</v>
      </c>
      <c r="L81" s="2">
        <f t="shared" si="18"/>
        <v>158.77078184448609</v>
      </c>
      <c r="M81" s="2">
        <f>SUMIF(A:A,A81,L:L)</f>
        <v>3398.491084334883</v>
      </c>
      <c r="N81" s="3">
        <f t="shared" si="19"/>
        <v>4.6718022176468074E-2</v>
      </c>
      <c r="O81" s="6">
        <f t="shared" si="20"/>
        <v>21.405015739379934</v>
      </c>
      <c r="P81" s="3" t="str">
        <f t="shared" si="21"/>
        <v/>
      </c>
      <c r="Q81" s="3" t="str">
        <f>IF(ISNUMBER(P81),SUMIF(A:A,A81,P:P),"")</f>
        <v/>
      </c>
      <c r="R81" s="3" t="str">
        <f t="shared" si="22"/>
        <v/>
      </c>
      <c r="S81" s="7" t="str">
        <f t="shared" si="23"/>
        <v/>
      </c>
    </row>
    <row r="82" spans="1:19" x14ac:dyDescent="0.3">
      <c r="A82" s="1">
        <v>16</v>
      </c>
      <c r="B82" s="5">
        <v>0.70833333333333337</v>
      </c>
      <c r="C82" s="1" t="s">
        <v>19</v>
      </c>
      <c r="D82" s="1">
        <v>8</v>
      </c>
      <c r="E82" s="1">
        <v>6</v>
      </c>
      <c r="F82" s="1" t="s">
        <v>83</v>
      </c>
      <c r="G82" s="1">
        <v>44.11</v>
      </c>
      <c r="H82" s="1">
        <f>1+COUNTIFS(A:A,A82,G:G,"&gt;"&amp;G82)</f>
        <v>11</v>
      </c>
      <c r="I82" s="2">
        <f>AVERAGEIF(A:A,A82,G:G)</f>
        <v>50.5523076923077</v>
      </c>
      <c r="J82" s="2">
        <f t="shared" si="16"/>
        <v>-6.4423076923077005</v>
      </c>
      <c r="K82" s="2">
        <f t="shared" si="17"/>
        <v>83.557692307692292</v>
      </c>
      <c r="L82" s="2">
        <f t="shared" si="18"/>
        <v>150.42453629385889</v>
      </c>
      <c r="M82" s="2">
        <f>SUMIF(A:A,A82,L:L)</f>
        <v>3398.491084334883</v>
      </c>
      <c r="N82" s="3">
        <f t="shared" si="19"/>
        <v>4.4262154162248865E-2</v>
      </c>
      <c r="O82" s="6">
        <f t="shared" si="20"/>
        <v>22.592664521802664</v>
      </c>
      <c r="P82" s="3" t="str">
        <f t="shared" si="21"/>
        <v/>
      </c>
      <c r="Q82" s="3" t="str">
        <f>IF(ISNUMBER(P82),SUMIF(A:A,A82,P:P),"")</f>
        <v/>
      </c>
      <c r="R82" s="3" t="str">
        <f t="shared" si="22"/>
        <v/>
      </c>
      <c r="S82" s="7" t="str">
        <f t="shared" si="23"/>
        <v/>
      </c>
    </row>
    <row r="83" spans="1:19" x14ac:dyDescent="0.3">
      <c r="A83" s="1">
        <v>16</v>
      </c>
      <c r="B83" s="5">
        <v>0.70833333333333337</v>
      </c>
      <c r="C83" s="1" t="s">
        <v>19</v>
      </c>
      <c r="D83" s="1">
        <v>8</v>
      </c>
      <c r="E83" s="1">
        <v>12</v>
      </c>
      <c r="F83" s="1" t="s">
        <v>88</v>
      </c>
      <c r="G83" s="1">
        <v>38.07</v>
      </c>
      <c r="H83" s="1">
        <f>1+COUNTIFS(A:A,A83,G:G,"&gt;"&amp;G83)</f>
        <v>12</v>
      </c>
      <c r="I83" s="2">
        <f>AVERAGEIF(A:A,A83,G:G)</f>
        <v>50.5523076923077</v>
      </c>
      <c r="J83" s="2">
        <f t="shared" si="16"/>
        <v>-12.4823076923077</v>
      </c>
      <c r="K83" s="2">
        <f t="shared" si="17"/>
        <v>77.5176923076923</v>
      </c>
      <c r="L83" s="2">
        <f t="shared" si="18"/>
        <v>104.69606550918279</v>
      </c>
      <c r="M83" s="2">
        <f>SUMIF(A:A,A83,L:L)</f>
        <v>3398.491084334883</v>
      </c>
      <c r="N83" s="3">
        <f t="shared" si="19"/>
        <v>3.0806632388053711E-2</v>
      </c>
      <c r="O83" s="6">
        <f t="shared" si="20"/>
        <v>32.460542502782062</v>
      </c>
      <c r="P83" s="3" t="str">
        <f t="shared" si="21"/>
        <v/>
      </c>
      <c r="Q83" s="3" t="str">
        <f>IF(ISNUMBER(P83),SUMIF(A:A,A83,P:P),"")</f>
        <v/>
      </c>
      <c r="R83" s="3" t="str">
        <f t="shared" si="22"/>
        <v/>
      </c>
      <c r="S83" s="7" t="str">
        <f t="shared" si="23"/>
        <v/>
      </c>
    </row>
    <row r="84" spans="1:19" x14ac:dyDescent="0.3">
      <c r="A84" s="1">
        <v>16</v>
      </c>
      <c r="B84" s="5">
        <v>0.70833333333333337</v>
      </c>
      <c r="C84" s="1" t="s">
        <v>19</v>
      </c>
      <c r="D84" s="1">
        <v>8</v>
      </c>
      <c r="E84" s="1">
        <v>16</v>
      </c>
      <c r="F84" s="1" t="s">
        <v>91</v>
      </c>
      <c r="G84" s="1">
        <v>34.72</v>
      </c>
      <c r="H84" s="1">
        <f>1+COUNTIFS(A:A,A84,G:G,"&gt;"&amp;G84)</f>
        <v>13</v>
      </c>
      <c r="I84" s="2">
        <f>AVERAGEIF(A:A,A84,G:G)</f>
        <v>50.5523076923077</v>
      </c>
      <c r="J84" s="2">
        <f t="shared" ref="J84" si="24">G84-I84</f>
        <v>-15.832307692307701</v>
      </c>
      <c r="K84" s="2">
        <f t="shared" ref="K84" si="25">90+J84</f>
        <v>74.167692307692306</v>
      </c>
      <c r="L84" s="2">
        <f t="shared" ref="L84" si="26">EXP(0.06*K84)</f>
        <v>85.632213514737884</v>
      </c>
      <c r="M84" s="2">
        <f>SUMIF(A:A,A84,L:L)</f>
        <v>3398.491084334883</v>
      </c>
      <c r="N84" s="3">
        <f t="shared" ref="N84" si="27">L84/M84</f>
        <v>2.5197127604498902E-2</v>
      </c>
      <c r="O84" s="6">
        <f t="shared" ref="O84" si="28">1/N84</f>
        <v>39.687063370725312</v>
      </c>
      <c r="P84" s="3" t="str">
        <f t="shared" ref="P84" si="29">IF(O84&gt;21,"",N84)</f>
        <v/>
      </c>
      <c r="Q84" s="3" t="str">
        <f>IF(ISNUMBER(P84),SUMIF(A:A,A84,P:P),"")</f>
        <v/>
      </c>
      <c r="R84" s="3" t="str">
        <f t="shared" ref="R84" si="30">IFERROR(P84*(1/Q84),"")</f>
        <v/>
      </c>
      <c r="S84" s="7" t="str">
        <f t="shared" ref="S84" si="31">IFERROR(1/R84,"")</f>
        <v/>
      </c>
    </row>
  </sheetData>
  <autoFilter ref="A7:S32" xr:uid="{00000000-0009-0000-0000-000000000000}"/>
  <sortState xmlns:xlrd2="http://schemas.microsoft.com/office/spreadsheetml/2017/richdata2" ref="A8:T84">
    <sortCondition ref="B8:B84"/>
    <sortCondition ref="H8:H84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41:G1048576 G7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:G40">
    <cfRule type="colorScale" priority="1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6" fitToHeight="0" orientation="portrait" r:id="rId1"/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06122022 - Hamilton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2022-12-05T22:33:55Z</cp:lastPrinted>
  <dcterms:created xsi:type="dcterms:W3CDTF">2016-03-11T05:58:01Z</dcterms:created>
  <dcterms:modified xsi:type="dcterms:W3CDTF">2022-12-05T22:34:01Z</dcterms:modified>
</cp:coreProperties>
</file>