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9_{3B10A6B2-732A-45D7-9E6B-8A0EF595BF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209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22092022 - PREMIUM'!$A$7:$S$18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8" i="1" l="1"/>
  <c r="I38" i="1"/>
  <c r="J38" i="1" s="1"/>
  <c r="K38" i="1" s="1"/>
  <c r="L38" i="1" s="1"/>
  <c r="H39" i="1"/>
  <c r="I39" i="1"/>
  <c r="J39" i="1" s="1"/>
  <c r="K39" i="1" s="1"/>
  <c r="L39" i="1" s="1"/>
  <c r="H34" i="1"/>
  <c r="I34" i="1"/>
  <c r="J34" i="1" s="1"/>
  <c r="K34" i="1" s="1"/>
  <c r="L34" i="1" s="1"/>
  <c r="H32" i="1"/>
  <c r="I32" i="1"/>
  <c r="J32" i="1" s="1"/>
  <c r="K32" i="1" s="1"/>
  <c r="L32" i="1" s="1"/>
  <c r="H33" i="1"/>
  <c r="I33" i="1"/>
  <c r="J33" i="1" s="1"/>
  <c r="K33" i="1" s="1"/>
  <c r="L33" i="1" s="1"/>
  <c r="H36" i="1"/>
  <c r="I36" i="1"/>
  <c r="J36" i="1" s="1"/>
  <c r="K36" i="1" s="1"/>
  <c r="L36" i="1" s="1"/>
  <c r="H37" i="1"/>
  <c r="I37" i="1"/>
  <c r="J37" i="1" s="1"/>
  <c r="K37" i="1" s="1"/>
  <c r="L37" i="1" s="1"/>
  <c r="H35" i="1"/>
  <c r="I35" i="1"/>
  <c r="J35" i="1" s="1"/>
  <c r="K35" i="1" s="1"/>
  <c r="L35" i="1" s="1"/>
  <c r="H41" i="1"/>
  <c r="I41" i="1"/>
  <c r="J41" i="1" s="1"/>
  <c r="K41" i="1" s="1"/>
  <c r="L41" i="1" s="1"/>
  <c r="H40" i="1"/>
  <c r="I40" i="1"/>
  <c r="J40" i="1" s="1"/>
  <c r="K40" i="1" s="1"/>
  <c r="L40" i="1" s="1"/>
  <c r="H53" i="1"/>
  <c r="I53" i="1"/>
  <c r="J53" i="1" s="1"/>
  <c r="K53" i="1" s="1"/>
  <c r="L53" i="1" s="1"/>
  <c r="H52" i="1"/>
  <c r="I52" i="1"/>
  <c r="J52" i="1" s="1"/>
  <c r="K52" i="1" s="1"/>
  <c r="L52" i="1" s="1"/>
  <c r="H44" i="1"/>
  <c r="I44" i="1"/>
  <c r="J44" i="1" s="1"/>
  <c r="K44" i="1" s="1"/>
  <c r="L44" i="1" s="1"/>
  <c r="H43" i="1"/>
  <c r="I43" i="1"/>
  <c r="J43" i="1" s="1"/>
  <c r="K43" i="1" s="1"/>
  <c r="L43" i="1" s="1"/>
  <c r="H46" i="1"/>
  <c r="I46" i="1"/>
  <c r="J46" i="1" s="1"/>
  <c r="K46" i="1" s="1"/>
  <c r="L46" i="1" s="1"/>
  <c r="H50" i="1"/>
  <c r="I50" i="1"/>
  <c r="J50" i="1" s="1"/>
  <c r="K50" i="1" s="1"/>
  <c r="L50" i="1" s="1"/>
  <c r="H45" i="1"/>
  <c r="I45" i="1"/>
  <c r="J45" i="1" s="1"/>
  <c r="K45" i="1" s="1"/>
  <c r="L45" i="1" s="1"/>
  <c r="H48" i="1"/>
  <c r="I48" i="1"/>
  <c r="J48" i="1" s="1"/>
  <c r="K48" i="1" s="1"/>
  <c r="L48" i="1" s="1"/>
  <c r="H47" i="1"/>
  <c r="I47" i="1"/>
  <c r="J47" i="1" s="1"/>
  <c r="K47" i="1" s="1"/>
  <c r="L47" i="1" s="1"/>
  <c r="H49" i="1"/>
  <c r="I49" i="1"/>
  <c r="J49" i="1" s="1"/>
  <c r="K49" i="1" s="1"/>
  <c r="L49" i="1" s="1"/>
  <c r="H51" i="1"/>
  <c r="I51" i="1"/>
  <c r="J51" i="1" s="1"/>
  <c r="K51" i="1" s="1"/>
  <c r="L51" i="1" s="1"/>
  <c r="H57" i="1"/>
  <c r="I57" i="1"/>
  <c r="J57" i="1" s="1"/>
  <c r="K57" i="1" s="1"/>
  <c r="L57" i="1" s="1"/>
  <c r="H60" i="1"/>
  <c r="I60" i="1"/>
  <c r="J60" i="1" s="1"/>
  <c r="K60" i="1" s="1"/>
  <c r="L60" i="1" s="1"/>
  <c r="H56" i="1"/>
  <c r="I56" i="1"/>
  <c r="J56" i="1" s="1"/>
  <c r="K56" i="1" s="1"/>
  <c r="L56" i="1" s="1"/>
  <c r="H59" i="1"/>
  <c r="I59" i="1"/>
  <c r="J59" i="1" s="1"/>
  <c r="K59" i="1" s="1"/>
  <c r="L59" i="1" s="1"/>
  <c r="H66" i="1"/>
  <c r="I66" i="1"/>
  <c r="J66" i="1" s="1"/>
  <c r="K66" i="1" s="1"/>
  <c r="L66" i="1" s="1"/>
  <c r="H61" i="1"/>
  <c r="I61" i="1"/>
  <c r="J61" i="1" s="1"/>
  <c r="K61" i="1" s="1"/>
  <c r="L61" i="1" s="1"/>
  <c r="H55" i="1"/>
  <c r="I55" i="1"/>
  <c r="J55" i="1" s="1"/>
  <c r="K55" i="1" s="1"/>
  <c r="L55" i="1" s="1"/>
  <c r="H64" i="1"/>
  <c r="I64" i="1"/>
  <c r="J64" i="1" s="1"/>
  <c r="K64" i="1" s="1"/>
  <c r="L64" i="1" s="1"/>
  <c r="H58" i="1"/>
  <c r="I58" i="1"/>
  <c r="J58" i="1" s="1"/>
  <c r="K58" i="1" s="1"/>
  <c r="L58" i="1" s="1"/>
  <c r="H63" i="1"/>
  <c r="I63" i="1"/>
  <c r="J63" i="1" s="1"/>
  <c r="K63" i="1" s="1"/>
  <c r="L63" i="1" s="1"/>
  <c r="H65" i="1"/>
  <c r="I65" i="1"/>
  <c r="J65" i="1" s="1"/>
  <c r="K65" i="1" s="1"/>
  <c r="L65" i="1" s="1"/>
  <c r="H62" i="1"/>
  <c r="I62" i="1"/>
  <c r="J62" i="1" s="1"/>
  <c r="K62" i="1" s="1"/>
  <c r="L62" i="1" s="1"/>
  <c r="H18" i="1"/>
  <c r="I18" i="1"/>
  <c r="J18" i="1" s="1"/>
  <c r="K18" i="1" s="1"/>
  <c r="L18" i="1" s="1"/>
  <c r="H11" i="1"/>
  <c r="I11" i="1"/>
  <c r="J11" i="1" s="1"/>
  <c r="K11" i="1" s="1"/>
  <c r="L11" i="1" s="1"/>
  <c r="H14" i="1"/>
  <c r="I14" i="1"/>
  <c r="J14" i="1" s="1"/>
  <c r="K14" i="1" s="1"/>
  <c r="L14" i="1" s="1"/>
  <c r="H16" i="1"/>
  <c r="I16" i="1"/>
  <c r="J16" i="1" s="1"/>
  <c r="K16" i="1" s="1"/>
  <c r="L16" i="1" s="1"/>
  <c r="H9" i="1"/>
  <c r="I9" i="1"/>
  <c r="J9" i="1" s="1"/>
  <c r="K9" i="1" s="1"/>
  <c r="L9" i="1" s="1"/>
  <c r="H12" i="1"/>
  <c r="I12" i="1"/>
  <c r="J12" i="1" s="1"/>
  <c r="K12" i="1" s="1"/>
  <c r="L12" i="1" s="1"/>
  <c r="H15" i="1"/>
  <c r="I15" i="1"/>
  <c r="J15" i="1" s="1"/>
  <c r="K15" i="1" s="1"/>
  <c r="L15" i="1" s="1"/>
  <c r="H10" i="1"/>
  <c r="I10" i="1"/>
  <c r="J10" i="1" s="1"/>
  <c r="K10" i="1" s="1"/>
  <c r="L10" i="1" s="1"/>
  <c r="H17" i="1"/>
  <c r="I17" i="1"/>
  <c r="J17" i="1" s="1"/>
  <c r="K17" i="1" s="1"/>
  <c r="L17" i="1" s="1"/>
  <c r="H13" i="1"/>
  <c r="I13" i="1"/>
  <c r="J13" i="1" s="1"/>
  <c r="K13" i="1" s="1"/>
  <c r="L13" i="1" s="1"/>
  <c r="H8" i="1"/>
  <c r="I8" i="1"/>
  <c r="J8" i="1" s="1"/>
  <c r="K8" i="1" s="1"/>
  <c r="L8" i="1" s="1"/>
  <c r="H28" i="1"/>
  <c r="I28" i="1"/>
  <c r="J28" i="1" s="1"/>
  <c r="K28" i="1" s="1"/>
  <c r="L28" i="1" s="1"/>
  <c r="H21" i="1"/>
  <c r="I21" i="1"/>
  <c r="J21" i="1" s="1"/>
  <c r="K21" i="1" s="1"/>
  <c r="L21" i="1" s="1"/>
  <c r="H23" i="1"/>
  <c r="I23" i="1"/>
  <c r="J23" i="1" s="1"/>
  <c r="K23" i="1" s="1"/>
  <c r="L23" i="1" s="1"/>
  <c r="H25" i="1"/>
  <c r="I25" i="1"/>
  <c r="J25" i="1" s="1"/>
  <c r="K25" i="1" s="1"/>
  <c r="L25" i="1" s="1"/>
  <c r="H27" i="1"/>
  <c r="I27" i="1"/>
  <c r="J27" i="1" s="1"/>
  <c r="K27" i="1" s="1"/>
  <c r="L27" i="1" s="1"/>
  <c r="H26" i="1"/>
  <c r="I26" i="1"/>
  <c r="J26" i="1" s="1"/>
  <c r="K26" i="1" s="1"/>
  <c r="L26" i="1" s="1"/>
  <c r="H20" i="1"/>
  <c r="I20" i="1"/>
  <c r="J20" i="1" s="1"/>
  <c r="K20" i="1" s="1"/>
  <c r="L20" i="1" s="1"/>
  <c r="H22" i="1"/>
  <c r="I22" i="1"/>
  <c r="J22" i="1" s="1"/>
  <c r="K22" i="1" s="1"/>
  <c r="L22" i="1" s="1"/>
  <c r="H30" i="1"/>
  <c r="I30" i="1"/>
  <c r="J30" i="1" s="1"/>
  <c r="K30" i="1" s="1"/>
  <c r="L30" i="1" s="1"/>
  <c r="H29" i="1"/>
  <c r="I29" i="1"/>
  <c r="J29" i="1" s="1"/>
  <c r="K29" i="1" s="1"/>
  <c r="L29" i="1" s="1"/>
  <c r="H24" i="1"/>
  <c r="I24" i="1"/>
  <c r="J24" i="1" s="1"/>
  <c r="K24" i="1" s="1"/>
  <c r="L24" i="1" s="1"/>
  <c r="M46" i="1" l="1"/>
  <c r="M66" i="1"/>
  <c r="N66" i="1" s="1"/>
  <c r="O66" i="1" s="1"/>
  <c r="P66" i="1" s="1"/>
  <c r="M53" i="1"/>
  <c r="N53" i="1" s="1"/>
  <c r="O53" i="1" s="1"/>
  <c r="P53" i="1" s="1"/>
  <c r="M62" i="1"/>
  <c r="N62" i="1" s="1"/>
  <c r="O62" i="1" s="1"/>
  <c r="P62" i="1" s="1"/>
  <c r="M60" i="1"/>
  <c r="N60" i="1" s="1"/>
  <c r="O60" i="1" s="1"/>
  <c r="P60" i="1" s="1"/>
  <c r="M55" i="1"/>
  <c r="N55" i="1" s="1"/>
  <c r="O55" i="1" s="1"/>
  <c r="P55" i="1" s="1"/>
  <c r="M64" i="1"/>
  <c r="N64" i="1" s="1"/>
  <c r="O64" i="1" s="1"/>
  <c r="P64" i="1" s="1"/>
  <c r="M51" i="1"/>
  <c r="N51" i="1" s="1"/>
  <c r="O51" i="1" s="1"/>
  <c r="P51" i="1" s="1"/>
  <c r="M59" i="1"/>
  <c r="N59" i="1" s="1"/>
  <c r="O59" i="1" s="1"/>
  <c r="P59" i="1" s="1"/>
  <c r="M50" i="1"/>
  <c r="N50" i="1" s="1"/>
  <c r="O50" i="1" s="1"/>
  <c r="P50" i="1" s="1"/>
  <c r="M48" i="1"/>
  <c r="N48" i="1" s="1"/>
  <c r="O48" i="1" s="1"/>
  <c r="P48" i="1" s="1"/>
  <c r="M44" i="1"/>
  <c r="N44" i="1" s="1"/>
  <c r="O44" i="1" s="1"/>
  <c r="P44" i="1" s="1"/>
  <c r="M47" i="1"/>
  <c r="N47" i="1" s="1"/>
  <c r="O47" i="1" s="1"/>
  <c r="P47" i="1" s="1"/>
  <c r="M49" i="1"/>
  <c r="N49" i="1" s="1"/>
  <c r="O49" i="1" s="1"/>
  <c r="P49" i="1" s="1"/>
  <c r="M43" i="1"/>
  <c r="N43" i="1" s="1"/>
  <c r="O43" i="1" s="1"/>
  <c r="P43" i="1" s="1"/>
  <c r="M45" i="1"/>
  <c r="N45" i="1" s="1"/>
  <c r="O45" i="1" s="1"/>
  <c r="P45" i="1" s="1"/>
  <c r="M52" i="1"/>
  <c r="N52" i="1" s="1"/>
  <c r="O52" i="1" s="1"/>
  <c r="P52" i="1" s="1"/>
  <c r="M65" i="1"/>
  <c r="N65" i="1" s="1"/>
  <c r="O65" i="1" s="1"/>
  <c r="P65" i="1" s="1"/>
  <c r="M61" i="1"/>
  <c r="N61" i="1" s="1"/>
  <c r="O61" i="1" s="1"/>
  <c r="P61" i="1" s="1"/>
  <c r="M58" i="1"/>
  <c r="N58" i="1" s="1"/>
  <c r="O58" i="1" s="1"/>
  <c r="P58" i="1" s="1"/>
  <c r="M63" i="1"/>
  <c r="N63" i="1" s="1"/>
  <c r="O63" i="1" s="1"/>
  <c r="P63" i="1" s="1"/>
  <c r="M41" i="1"/>
  <c r="N41" i="1" s="1"/>
  <c r="O41" i="1" s="1"/>
  <c r="P41" i="1" s="1"/>
  <c r="M40" i="1"/>
  <c r="N40" i="1" s="1"/>
  <c r="O40" i="1" s="1"/>
  <c r="P40" i="1" s="1"/>
  <c r="N46" i="1"/>
  <c r="O46" i="1" s="1"/>
  <c r="P46" i="1" s="1"/>
  <c r="M56" i="1"/>
  <c r="N56" i="1" s="1"/>
  <c r="O56" i="1" s="1"/>
  <c r="P56" i="1" s="1"/>
  <c r="M57" i="1"/>
  <c r="N57" i="1" s="1"/>
  <c r="O57" i="1" s="1"/>
  <c r="P57" i="1" s="1"/>
  <c r="M38" i="1"/>
  <c r="N38" i="1" s="1"/>
  <c r="O38" i="1" s="1"/>
  <c r="P38" i="1" s="1"/>
  <c r="M33" i="1"/>
  <c r="N33" i="1" s="1"/>
  <c r="O33" i="1" s="1"/>
  <c r="P33" i="1" s="1"/>
  <c r="M34" i="1"/>
  <c r="N34" i="1" s="1"/>
  <c r="O34" i="1" s="1"/>
  <c r="P34" i="1" s="1"/>
  <c r="M35" i="1"/>
  <c r="N35" i="1" s="1"/>
  <c r="O35" i="1" s="1"/>
  <c r="P35" i="1" s="1"/>
  <c r="M37" i="1"/>
  <c r="N37" i="1" s="1"/>
  <c r="O37" i="1" s="1"/>
  <c r="P37" i="1" s="1"/>
  <c r="M32" i="1"/>
  <c r="N32" i="1" s="1"/>
  <c r="O32" i="1" s="1"/>
  <c r="P32" i="1" s="1"/>
  <c r="M39" i="1"/>
  <c r="N39" i="1" s="1"/>
  <c r="O39" i="1" s="1"/>
  <c r="P39" i="1" s="1"/>
  <c r="M36" i="1"/>
  <c r="N36" i="1" s="1"/>
  <c r="O36" i="1" s="1"/>
  <c r="P36" i="1" s="1"/>
  <c r="M30" i="1"/>
  <c r="N30" i="1" s="1"/>
  <c r="O30" i="1" s="1"/>
  <c r="P30" i="1" s="1"/>
  <c r="M24" i="1"/>
  <c r="N24" i="1" s="1"/>
  <c r="O24" i="1" s="1"/>
  <c r="P24" i="1" s="1"/>
  <c r="M29" i="1"/>
  <c r="N29" i="1" s="1"/>
  <c r="O29" i="1" s="1"/>
  <c r="P29" i="1" s="1"/>
  <c r="M22" i="1"/>
  <c r="N22" i="1" s="1"/>
  <c r="O22" i="1" s="1"/>
  <c r="P22" i="1" s="1"/>
  <c r="M23" i="1"/>
  <c r="N23" i="1" s="1"/>
  <c r="O23" i="1" s="1"/>
  <c r="P23" i="1" s="1"/>
  <c r="M21" i="1"/>
  <c r="N21" i="1" s="1"/>
  <c r="O21" i="1" s="1"/>
  <c r="P21" i="1" s="1"/>
  <c r="M20" i="1"/>
  <c r="N20" i="1" s="1"/>
  <c r="O20" i="1" s="1"/>
  <c r="P20" i="1" s="1"/>
  <c r="M25" i="1"/>
  <c r="N25" i="1" s="1"/>
  <c r="O25" i="1" s="1"/>
  <c r="P25" i="1" s="1"/>
  <c r="M27" i="1"/>
  <c r="N27" i="1" s="1"/>
  <c r="O27" i="1" s="1"/>
  <c r="P27" i="1" s="1"/>
  <c r="M8" i="1"/>
  <c r="N8" i="1" s="1"/>
  <c r="O8" i="1" s="1"/>
  <c r="P8" i="1" s="1"/>
  <c r="M14" i="1"/>
  <c r="N14" i="1" s="1"/>
  <c r="O14" i="1" s="1"/>
  <c r="P14" i="1" s="1"/>
  <c r="M12" i="1"/>
  <c r="N12" i="1" s="1"/>
  <c r="O12" i="1" s="1"/>
  <c r="P12" i="1" s="1"/>
  <c r="M17" i="1"/>
  <c r="N17" i="1" s="1"/>
  <c r="O17" i="1" s="1"/>
  <c r="P17" i="1" s="1"/>
  <c r="M11" i="1"/>
  <c r="N11" i="1" s="1"/>
  <c r="O11" i="1" s="1"/>
  <c r="P11" i="1" s="1"/>
  <c r="M9" i="1"/>
  <c r="N9" i="1" s="1"/>
  <c r="O9" i="1" s="1"/>
  <c r="P9" i="1" s="1"/>
  <c r="M10" i="1"/>
  <c r="N10" i="1" s="1"/>
  <c r="O10" i="1" s="1"/>
  <c r="P10" i="1" s="1"/>
  <c r="M16" i="1"/>
  <c r="N16" i="1" s="1"/>
  <c r="O16" i="1" s="1"/>
  <c r="P16" i="1" s="1"/>
  <c r="M15" i="1"/>
  <c r="N15" i="1" s="1"/>
  <c r="O15" i="1" s="1"/>
  <c r="P15" i="1" s="1"/>
  <c r="M13" i="1"/>
  <c r="N13" i="1" s="1"/>
  <c r="O13" i="1" s="1"/>
  <c r="P13" i="1" s="1"/>
  <c r="M28" i="1"/>
  <c r="N28" i="1" s="1"/>
  <c r="O28" i="1" s="1"/>
  <c r="P28" i="1" s="1"/>
  <c r="M26" i="1"/>
  <c r="N26" i="1" s="1"/>
  <c r="O26" i="1" s="1"/>
  <c r="P26" i="1" s="1"/>
  <c r="M18" i="1"/>
  <c r="N18" i="1" s="1"/>
  <c r="O18" i="1" s="1"/>
  <c r="P18" i="1" s="1"/>
  <c r="Q52" i="1" l="1"/>
  <c r="R52" i="1" s="1"/>
  <c r="S52" i="1" s="1"/>
  <c r="Q43" i="1"/>
  <c r="R43" i="1" s="1"/>
  <c r="S43" i="1" s="1"/>
  <c r="Q57" i="1"/>
  <c r="R57" i="1" s="1"/>
  <c r="S57" i="1" s="1"/>
  <c r="Q40" i="1"/>
  <c r="R40" i="1" s="1"/>
  <c r="S40" i="1" s="1"/>
  <c r="Q55" i="1"/>
  <c r="R55" i="1" s="1"/>
  <c r="S55" i="1" s="1"/>
  <c r="Q33" i="1"/>
  <c r="R33" i="1" s="1"/>
  <c r="S33" i="1" s="1"/>
  <c r="Q44" i="1"/>
  <c r="R44" i="1" s="1"/>
  <c r="S44" i="1" s="1"/>
  <c r="Q63" i="1"/>
  <c r="R63" i="1" s="1"/>
  <c r="S63" i="1" s="1"/>
  <c r="Q59" i="1"/>
  <c r="R59" i="1" s="1"/>
  <c r="S59" i="1" s="1"/>
  <c r="Q41" i="1"/>
  <c r="R41" i="1" s="1"/>
  <c r="S41" i="1" s="1"/>
  <c r="Q60" i="1"/>
  <c r="R60" i="1" s="1"/>
  <c r="S60" i="1" s="1"/>
  <c r="Q62" i="1"/>
  <c r="R62" i="1" s="1"/>
  <c r="S62" i="1" s="1"/>
  <c r="Q35" i="1"/>
  <c r="R35" i="1" s="1"/>
  <c r="S35" i="1" s="1"/>
  <c r="Q34" i="1"/>
  <c r="R34" i="1" s="1"/>
  <c r="S34" i="1" s="1"/>
  <c r="Q37" i="1"/>
  <c r="R37" i="1" s="1"/>
  <c r="S37" i="1" s="1"/>
  <c r="Q65" i="1"/>
  <c r="R65" i="1" s="1"/>
  <c r="S65" i="1" s="1"/>
  <c r="Q53" i="1"/>
  <c r="R53" i="1" s="1"/>
  <c r="S53" i="1" s="1"/>
  <c r="Q51" i="1"/>
  <c r="R51" i="1" s="1"/>
  <c r="S51" i="1" s="1"/>
  <c r="Q66" i="1"/>
  <c r="R66" i="1" s="1"/>
  <c r="S66" i="1" s="1"/>
  <c r="Q36" i="1"/>
  <c r="R36" i="1" s="1"/>
  <c r="S36" i="1" s="1"/>
  <c r="Q39" i="1"/>
  <c r="R39" i="1" s="1"/>
  <c r="S39" i="1" s="1"/>
  <c r="Q61" i="1"/>
  <c r="R61" i="1" s="1"/>
  <c r="S61" i="1" s="1"/>
  <c r="Q32" i="1"/>
  <c r="R32" i="1" s="1"/>
  <c r="S32" i="1" s="1"/>
  <c r="Q58" i="1"/>
  <c r="R58" i="1" s="1"/>
  <c r="S58" i="1" s="1"/>
  <c r="Q50" i="1"/>
  <c r="R50" i="1" s="1"/>
  <c r="S50" i="1" s="1"/>
  <c r="Q38" i="1"/>
  <c r="R38" i="1" s="1"/>
  <c r="S38" i="1" s="1"/>
  <c r="Q49" i="1"/>
  <c r="R49" i="1" s="1"/>
  <c r="S49" i="1" s="1"/>
  <c r="Q48" i="1"/>
  <c r="R48" i="1" s="1"/>
  <c r="S48" i="1" s="1"/>
  <c r="Q56" i="1"/>
  <c r="R56" i="1" s="1"/>
  <c r="S56" i="1" s="1"/>
  <c r="Q47" i="1"/>
  <c r="R47" i="1" s="1"/>
  <c r="S47" i="1" s="1"/>
  <c r="Q45" i="1"/>
  <c r="R45" i="1" s="1"/>
  <c r="S45" i="1" s="1"/>
  <c r="Q64" i="1"/>
  <c r="R64" i="1" s="1"/>
  <c r="S64" i="1" s="1"/>
  <c r="Q46" i="1"/>
  <c r="R46" i="1" s="1"/>
  <c r="S46" i="1" s="1"/>
  <c r="Q24" i="1"/>
  <c r="R24" i="1" s="1"/>
  <c r="S24" i="1" s="1"/>
  <c r="Q30" i="1"/>
  <c r="R30" i="1" s="1"/>
  <c r="S30" i="1" s="1"/>
  <c r="Q29" i="1"/>
  <c r="R29" i="1" s="1"/>
  <c r="S29" i="1" s="1"/>
  <c r="Q28" i="1"/>
  <c r="R28" i="1" s="1"/>
  <c r="S28" i="1" s="1"/>
  <c r="Q27" i="1"/>
  <c r="R27" i="1" s="1"/>
  <c r="S27" i="1" s="1"/>
  <c r="Q15" i="1"/>
  <c r="R15" i="1" s="1"/>
  <c r="S15" i="1" s="1"/>
  <c r="Q9" i="1"/>
  <c r="R9" i="1" s="1"/>
  <c r="S9" i="1" s="1"/>
  <c r="Q13" i="1"/>
  <c r="R13" i="1" s="1"/>
  <c r="S13" i="1" s="1"/>
  <c r="Q17" i="1"/>
  <c r="R17" i="1" s="1"/>
  <c r="S17" i="1" s="1"/>
  <c r="Q26" i="1"/>
  <c r="R26" i="1" s="1"/>
  <c r="S26" i="1" s="1"/>
  <c r="Q8" i="1"/>
  <c r="R8" i="1" s="1"/>
  <c r="S8" i="1" s="1"/>
  <c r="Q23" i="1"/>
  <c r="R23" i="1" s="1"/>
  <c r="S23" i="1" s="1"/>
  <c r="Q11" i="1"/>
  <c r="R11" i="1" s="1"/>
  <c r="S11" i="1" s="1"/>
  <c r="Q16" i="1"/>
  <c r="R16" i="1" s="1"/>
  <c r="S16" i="1" s="1"/>
  <c r="Q22" i="1"/>
  <c r="R22" i="1" s="1"/>
  <c r="S22" i="1" s="1"/>
  <c r="Q18" i="1"/>
  <c r="R18" i="1" s="1"/>
  <c r="S18" i="1" s="1"/>
  <c r="Q12" i="1"/>
  <c r="R12" i="1" s="1"/>
  <c r="S12" i="1" s="1"/>
  <c r="Q10" i="1"/>
  <c r="R10" i="1" s="1"/>
  <c r="S10" i="1" s="1"/>
  <c r="Q25" i="1"/>
  <c r="R25" i="1" s="1"/>
  <c r="S25" i="1" s="1"/>
  <c r="Q21" i="1"/>
  <c r="R21" i="1" s="1"/>
  <c r="S21" i="1" s="1"/>
  <c r="Q14" i="1"/>
  <c r="R14" i="1" s="1"/>
  <c r="S14" i="1" s="1"/>
  <c r="Q20" i="1"/>
  <c r="R20" i="1" s="1"/>
  <c r="S20" i="1" s="1"/>
</calcChain>
</file>

<file path=xl/sharedStrings.xml><?xml version="1.0" encoding="utf-8"?>
<sst xmlns="http://schemas.openxmlformats.org/spreadsheetml/2006/main" count="129" uniqueCount="75">
  <si>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</si>
  <si>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</si>
  <si>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</si>
  <si>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</si>
  <si>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</si>
  <si>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</si>
  <si>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</si>
  <si>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</si>
  <si>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</si>
  <si>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</si>
  <si>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</si>
  <si>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</si>
  <si>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</si>
  <si>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</si>
  <si>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</si>
  <si>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</si>
  <si>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</si>
  <si>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</si>
  <si>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</si>
  <si>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Moe</t>
  </si>
  <si>
    <t xml:space="preserve">Cerveau             </t>
  </si>
  <si>
    <t xml:space="preserve">Mystic Hope         </t>
  </si>
  <si>
    <t xml:space="preserve">Pagador             </t>
  </si>
  <si>
    <t xml:space="preserve">Toronova            </t>
  </si>
  <si>
    <t xml:space="preserve">Valkyon             </t>
  </si>
  <si>
    <t xml:space="preserve">Always Definite     </t>
  </si>
  <si>
    <t xml:space="preserve">Garbenya            </t>
  </si>
  <si>
    <t xml:space="preserve">Kaciga              </t>
  </si>
  <si>
    <t xml:space="preserve">Nievre              </t>
  </si>
  <si>
    <t xml:space="preserve">Valentino Tease     </t>
  </si>
  <si>
    <t xml:space="preserve">Highland Blaze      </t>
  </si>
  <si>
    <t xml:space="preserve">Rock In The Park    </t>
  </si>
  <si>
    <t xml:space="preserve">Yulara              </t>
  </si>
  <si>
    <t xml:space="preserve">Clinched            </t>
  </si>
  <si>
    <t xml:space="preserve">Dahwilly            </t>
  </si>
  <si>
    <t xml:space="preserve">Omahlo              </t>
  </si>
  <si>
    <t xml:space="preserve">Heartland Raider    </t>
  </si>
  <si>
    <t xml:space="preserve">Redella             </t>
  </si>
  <si>
    <t xml:space="preserve">Romania             </t>
  </si>
  <si>
    <t xml:space="preserve">Cleaver             </t>
  </si>
  <si>
    <t xml:space="preserve">Alienated           </t>
  </si>
  <si>
    <t xml:space="preserve">Newzeel Deal        </t>
  </si>
  <si>
    <t xml:space="preserve">Magic Drum          </t>
  </si>
  <si>
    <t xml:space="preserve">Twiggy Pop          </t>
  </si>
  <si>
    <t xml:space="preserve">Ocean Reward        </t>
  </si>
  <si>
    <t xml:space="preserve">Writey Opal         </t>
  </si>
  <si>
    <t xml:space="preserve">Jungle Sensation    </t>
  </si>
  <si>
    <t xml:space="preserve">Trinitys Reward     </t>
  </si>
  <si>
    <t xml:space="preserve">Little Pickle       </t>
  </si>
  <si>
    <t xml:space="preserve">Velicina            </t>
  </si>
  <si>
    <t xml:space="preserve">Forever Loud        </t>
  </si>
  <si>
    <t xml:space="preserve">Kannenbergs Road    </t>
  </si>
  <si>
    <t xml:space="preserve">Our Foxwedge        </t>
  </si>
  <si>
    <t xml:space="preserve">Rickie Rules        </t>
  </si>
  <si>
    <t xml:space="preserve">Our Redente         </t>
  </si>
  <si>
    <t xml:space="preserve">Stormbolt           </t>
  </si>
  <si>
    <t xml:space="preserve">Costless            </t>
  </si>
  <si>
    <t xml:space="preserve">The Crusha          </t>
  </si>
  <si>
    <t xml:space="preserve">Want To Doo         </t>
  </si>
  <si>
    <t xml:space="preserve">Over Boost          </t>
  </si>
  <si>
    <t xml:space="preserve">Genuinely           </t>
  </si>
  <si>
    <t xml:space="preserve">Lord Almighty       </t>
  </si>
  <si>
    <t xml:space="preserve">Oxley Jack          </t>
  </si>
  <si>
    <t xml:space="preserve">Laybuy              </t>
  </si>
  <si>
    <t xml:space="preserve">Chase On The Case   </t>
  </si>
  <si>
    <t xml:space="preserve">Cyclone Tim         </t>
  </si>
  <si>
    <t xml:space="preserve">Peak Road           </t>
  </si>
  <si>
    <t xml:space="preserve">Dromeas             </t>
  </si>
  <si>
    <t xml:space="preserve">Sharper             </t>
  </si>
  <si>
    <t xml:space="preserve">Miss Moonshine      </t>
  </si>
  <si>
    <t xml:space="preserve">Single Tail         </t>
  </si>
  <si>
    <t xml:space="preserve">Pindi Pride         </t>
  </si>
  <si>
    <t xml:space="preserve">Fabiola             </t>
  </si>
  <si>
    <t xml:space="preserve">Rebel Typhoon       </t>
  </si>
  <si>
    <t xml:space="preserve">Real Thinker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</si>
</sst>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53340</xdr:colOff>
      <xdr:row>5</xdr:row>
      <xdr:rowOff>160397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B6CABF-F159-E242-B3BF-495C1750C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52260" cy="1074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66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Y11" sqref="Y11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7" style="9" bestFit="1" customWidth="1"/>
    <col min="4" max="4" width="6.44140625" style="9" bestFit="1" customWidth="1"/>
    <col min="5" max="5" width="6.33203125" style="9" bestFit="1" customWidth="1"/>
    <col min="6" max="6" width="24.88671875" style="9" bestFit="1" customWidth="1"/>
    <col min="7" max="7" width="10.7773437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1</v>
      </c>
      <c r="B8" s="5">
        <v>0.51736111111111105</v>
      </c>
      <c r="C8" s="1" t="s">
        <v>19</v>
      </c>
      <c r="D8" s="1">
        <v>1</v>
      </c>
      <c r="E8" s="1">
        <v>11</v>
      </c>
      <c r="F8" s="1" t="s">
        <v>30</v>
      </c>
      <c r="G8" s="1">
        <v>69.680000000000007</v>
      </c>
      <c r="H8" s="1">
        <f>1+COUNTIFS(A:A,A8,G:G,"&gt;"&amp;G8)</f>
        <v>1</v>
      </c>
      <c r="I8" s="2">
        <f>AVERAGEIF(A:A,A8,G:G)</f>
        <v>49.720909090909089</v>
      </c>
      <c r="J8" s="2">
        <f t="shared" ref="J8:J18" si="0">G8-I8</f>
        <v>19.959090909090918</v>
      </c>
      <c r="K8" s="2">
        <f t="shared" ref="K8:K18" si="1">90+J8</f>
        <v>109.95909090909092</v>
      </c>
      <c r="L8" s="2">
        <f t="shared" ref="L8:L18" si="2">EXP(0.06*K8)</f>
        <v>733.29307727420974</v>
      </c>
      <c r="M8" s="2">
        <f>SUMIF(A:A,A8,L:L)</f>
        <v>3190.2348491079956</v>
      </c>
      <c r="N8" s="3">
        <f t="shared" ref="N8:N18" si="3">L8/M8</f>
        <v>0.22985551595966106</v>
      </c>
      <c r="O8" s="6">
        <f t="shared" ref="O8:O18" si="4">1/N8</f>
        <v>4.3505590710970665</v>
      </c>
      <c r="P8" s="3">
        <f t="shared" ref="P8:P18" si="5">IF(O8&gt;21,"",N8)</f>
        <v>0.22985551595966106</v>
      </c>
      <c r="Q8" s="3">
        <f>IF(ISNUMBER(P8),SUMIF(A:A,A8,P:P),"")</f>
        <v>0.87740133214342841</v>
      </c>
      <c r="R8" s="3">
        <f t="shared" ref="R8:R18" si="6">IFERROR(P8*(1/Q8),"")</f>
        <v>0.26197306470704862</v>
      </c>
      <c r="S8" s="7">
        <f t="shared" ref="S8:S18" si="7">IFERROR(1/R8,"")</f>
        <v>3.8171863245492434</v>
      </c>
    </row>
    <row r="9" spans="1:19" x14ac:dyDescent="0.3">
      <c r="A9" s="1">
        <v>1</v>
      </c>
      <c r="B9" s="5">
        <v>0.51736111111111105</v>
      </c>
      <c r="C9" s="1" t="s">
        <v>19</v>
      </c>
      <c r="D9" s="1">
        <v>1</v>
      </c>
      <c r="E9" s="1">
        <v>5</v>
      </c>
      <c r="F9" s="1" t="s">
        <v>24</v>
      </c>
      <c r="G9" s="1">
        <v>63.09</v>
      </c>
      <c r="H9" s="1">
        <f>1+COUNTIFS(A:A,A9,G:G,"&gt;"&amp;G9)</f>
        <v>2</v>
      </c>
      <c r="I9" s="2">
        <f>AVERAGEIF(A:A,A9,G:G)</f>
        <v>49.720909090909089</v>
      </c>
      <c r="J9" s="2">
        <f t="shared" si="0"/>
        <v>13.369090909090914</v>
      </c>
      <c r="K9" s="2">
        <f t="shared" si="1"/>
        <v>103.36909090909091</v>
      </c>
      <c r="L9" s="2">
        <f t="shared" si="2"/>
        <v>493.80734663050464</v>
      </c>
      <c r="M9" s="2">
        <f>SUMIF(A:A,A9,L:L)</f>
        <v>3190.2348491079956</v>
      </c>
      <c r="N9" s="3">
        <f t="shared" si="3"/>
        <v>0.15478714577034208</v>
      </c>
      <c r="O9" s="6">
        <f t="shared" si="4"/>
        <v>6.4604847839477673</v>
      </c>
      <c r="P9" s="3">
        <f t="shared" si="5"/>
        <v>0.15478714577034208</v>
      </c>
      <c r="Q9" s="3">
        <f>IF(ISNUMBER(P9),SUMIF(A:A,A9,P:P),"")</f>
        <v>0.87740133214342841</v>
      </c>
      <c r="R9" s="3">
        <f t="shared" si="6"/>
        <v>0.1764154442211846</v>
      </c>
      <c r="S9" s="7">
        <f t="shared" si="7"/>
        <v>5.6684379557281206</v>
      </c>
    </row>
    <row r="10" spans="1:19" x14ac:dyDescent="0.3">
      <c r="A10" s="1">
        <v>1</v>
      </c>
      <c r="B10" s="5">
        <v>0.51736111111111105</v>
      </c>
      <c r="C10" s="1" t="s">
        <v>19</v>
      </c>
      <c r="D10" s="1">
        <v>1</v>
      </c>
      <c r="E10" s="1">
        <v>8</v>
      </c>
      <c r="F10" s="1" t="s">
        <v>27</v>
      </c>
      <c r="G10" s="1">
        <v>60.56</v>
      </c>
      <c r="H10" s="1">
        <f>1+COUNTIFS(A:A,A10,G:G,"&gt;"&amp;G10)</f>
        <v>3</v>
      </c>
      <c r="I10" s="2">
        <f>AVERAGEIF(A:A,A10,G:G)</f>
        <v>49.720909090909089</v>
      </c>
      <c r="J10" s="2">
        <f t="shared" si="0"/>
        <v>10.839090909090913</v>
      </c>
      <c r="K10" s="2">
        <f t="shared" si="1"/>
        <v>100.83909090909091</v>
      </c>
      <c r="L10" s="2">
        <f t="shared" si="2"/>
        <v>424.25956712827326</v>
      </c>
      <c r="M10" s="2">
        <f>SUMIF(A:A,A10,L:L)</f>
        <v>3190.2348491079956</v>
      </c>
      <c r="N10" s="3">
        <f t="shared" si="3"/>
        <v>0.13298693895432123</v>
      </c>
      <c r="O10" s="6">
        <f t="shared" si="4"/>
        <v>7.5195354360587476</v>
      </c>
      <c r="P10" s="3">
        <f t="shared" si="5"/>
        <v>0.13298693895432123</v>
      </c>
      <c r="Q10" s="3">
        <f>IF(ISNUMBER(P10),SUMIF(A:A,A10,P:P),"")</f>
        <v>0.87740133214342841</v>
      </c>
      <c r="R10" s="3">
        <f t="shared" si="6"/>
        <v>0.15156910991854056</v>
      </c>
      <c r="S10" s="7">
        <f t="shared" si="7"/>
        <v>6.5976504086976622</v>
      </c>
    </row>
    <row r="11" spans="1:19" x14ac:dyDescent="0.3">
      <c r="A11" s="1">
        <v>1</v>
      </c>
      <c r="B11" s="5">
        <v>0.51736111111111105</v>
      </c>
      <c r="C11" s="1" t="s">
        <v>19</v>
      </c>
      <c r="D11" s="1">
        <v>1</v>
      </c>
      <c r="E11" s="1">
        <v>2</v>
      </c>
      <c r="F11" s="1" t="s">
        <v>21</v>
      </c>
      <c r="G11" s="1">
        <v>58.16</v>
      </c>
      <c r="H11" s="1">
        <f>1+COUNTIFS(A:A,A11,G:G,"&gt;"&amp;G11)</f>
        <v>4</v>
      </c>
      <c r="I11" s="2">
        <f>AVERAGEIF(A:A,A11,G:G)</f>
        <v>49.720909090909089</v>
      </c>
      <c r="J11" s="2">
        <f t="shared" si="0"/>
        <v>8.4390909090909076</v>
      </c>
      <c r="K11" s="2">
        <f t="shared" si="1"/>
        <v>98.439090909090908</v>
      </c>
      <c r="L11" s="2">
        <f t="shared" si="2"/>
        <v>367.36116117327362</v>
      </c>
      <c r="M11" s="2">
        <f>SUMIF(A:A,A11,L:L)</f>
        <v>3190.2348491079956</v>
      </c>
      <c r="N11" s="3">
        <f t="shared" si="3"/>
        <v>0.11515176109244418</v>
      </c>
      <c r="O11" s="6">
        <f t="shared" si="4"/>
        <v>8.684191978594205</v>
      </c>
      <c r="P11" s="3">
        <f t="shared" si="5"/>
        <v>0.11515176109244418</v>
      </c>
      <c r="Q11" s="3">
        <f>IF(ISNUMBER(P11),SUMIF(A:A,A11,P:P),"")</f>
        <v>0.87740133214342841</v>
      </c>
      <c r="R11" s="3">
        <f t="shared" si="6"/>
        <v>0.13124183526270319</v>
      </c>
      <c r="S11" s="7">
        <f t="shared" si="7"/>
        <v>7.6195216106078316</v>
      </c>
    </row>
    <row r="12" spans="1:19" x14ac:dyDescent="0.3">
      <c r="A12" s="1">
        <v>1</v>
      </c>
      <c r="B12" s="5">
        <v>0.51736111111111105</v>
      </c>
      <c r="C12" s="1" t="s">
        <v>19</v>
      </c>
      <c r="D12" s="1">
        <v>1</v>
      </c>
      <c r="E12" s="1">
        <v>6</v>
      </c>
      <c r="F12" s="1" t="s">
        <v>25</v>
      </c>
      <c r="G12" s="1">
        <v>54.66</v>
      </c>
      <c r="H12" s="1">
        <f>1+COUNTIFS(A:A,A12,G:G,"&gt;"&amp;G12)</f>
        <v>5</v>
      </c>
      <c r="I12" s="2">
        <f>AVERAGEIF(A:A,A12,G:G)</f>
        <v>49.720909090909089</v>
      </c>
      <c r="J12" s="2">
        <f t="shared" si="0"/>
        <v>4.9390909090909076</v>
      </c>
      <c r="K12" s="2">
        <f t="shared" si="1"/>
        <v>94.939090909090908</v>
      </c>
      <c r="L12" s="2">
        <f t="shared" si="2"/>
        <v>297.77716982837035</v>
      </c>
      <c r="M12" s="2">
        <f>SUMIF(A:A,A12,L:L)</f>
        <v>3190.2348491079956</v>
      </c>
      <c r="N12" s="3">
        <f t="shared" si="3"/>
        <v>9.334020343725799E-2</v>
      </c>
      <c r="O12" s="6">
        <f t="shared" si="4"/>
        <v>10.71349711244401</v>
      </c>
      <c r="P12" s="3">
        <f t="shared" si="5"/>
        <v>9.334020343725799E-2</v>
      </c>
      <c r="Q12" s="3">
        <f>IF(ISNUMBER(P12),SUMIF(A:A,A12,P:P),"")</f>
        <v>0.87740133214342841</v>
      </c>
      <c r="R12" s="3">
        <f t="shared" si="6"/>
        <v>0.10638256407616178</v>
      </c>
      <c r="S12" s="7">
        <f t="shared" si="7"/>
        <v>9.40003663837315</v>
      </c>
    </row>
    <row r="13" spans="1:19" x14ac:dyDescent="0.3">
      <c r="A13" s="1">
        <v>1</v>
      </c>
      <c r="B13" s="5">
        <v>0.51736111111111105</v>
      </c>
      <c r="C13" s="1" t="s">
        <v>19</v>
      </c>
      <c r="D13" s="1">
        <v>1</v>
      </c>
      <c r="E13" s="1">
        <v>10</v>
      </c>
      <c r="F13" s="1" t="s">
        <v>29</v>
      </c>
      <c r="G13" s="1">
        <v>51.58</v>
      </c>
      <c r="H13" s="1">
        <f>1+COUNTIFS(A:A,A13,G:G,"&gt;"&amp;G13)</f>
        <v>6</v>
      </c>
      <c r="I13" s="2">
        <f>AVERAGEIF(A:A,A13,G:G)</f>
        <v>49.720909090909089</v>
      </c>
      <c r="J13" s="2">
        <f t="shared" si="0"/>
        <v>1.8590909090909093</v>
      </c>
      <c r="K13" s="2">
        <f t="shared" si="1"/>
        <v>91.859090909090909</v>
      </c>
      <c r="L13" s="2">
        <f t="shared" si="2"/>
        <v>247.53338320402372</v>
      </c>
      <c r="M13" s="2">
        <f>SUMIF(A:A,A13,L:L)</f>
        <v>3190.2348491079956</v>
      </c>
      <c r="N13" s="3">
        <f t="shared" si="3"/>
        <v>7.7590959572532786E-2</v>
      </c>
      <c r="O13" s="6">
        <f t="shared" si="4"/>
        <v>12.88809940628702</v>
      </c>
      <c r="P13" s="3">
        <f t="shared" si="5"/>
        <v>7.7590959572532786E-2</v>
      </c>
      <c r="Q13" s="3">
        <f>IF(ISNUMBER(P13),SUMIF(A:A,A13,P:P),"")</f>
        <v>0.87740133214342841</v>
      </c>
      <c r="R13" s="3">
        <f t="shared" si="6"/>
        <v>8.8432689500235473E-2</v>
      </c>
      <c r="S13" s="7">
        <f t="shared" si="7"/>
        <v>11.308035587873162</v>
      </c>
    </row>
    <row r="14" spans="1:19" x14ac:dyDescent="0.3">
      <c r="A14" s="1">
        <v>1</v>
      </c>
      <c r="B14" s="5">
        <v>0.51736111111111105</v>
      </c>
      <c r="C14" s="1" t="s">
        <v>19</v>
      </c>
      <c r="D14" s="1">
        <v>1</v>
      </c>
      <c r="E14" s="1">
        <v>3</v>
      </c>
      <c r="F14" s="1" t="s">
        <v>22</v>
      </c>
      <c r="G14" s="1">
        <v>50.72</v>
      </c>
      <c r="H14" s="1">
        <f>1+COUNTIFS(A:A,A14,G:G,"&gt;"&amp;G14)</f>
        <v>7</v>
      </c>
      <c r="I14" s="2">
        <f>AVERAGEIF(A:A,A14,G:G)</f>
        <v>49.720909090909089</v>
      </c>
      <c r="J14" s="2">
        <f t="shared" si="0"/>
        <v>0.99909090909090992</v>
      </c>
      <c r="K14" s="2">
        <f t="shared" si="1"/>
        <v>90.99909090909091</v>
      </c>
      <c r="L14" s="2">
        <f t="shared" si="2"/>
        <v>235.08460121908931</v>
      </c>
      <c r="M14" s="2">
        <f>SUMIF(A:A,A14,L:L)</f>
        <v>3190.2348491079956</v>
      </c>
      <c r="N14" s="3">
        <f t="shared" si="3"/>
        <v>7.3688807356869057E-2</v>
      </c>
      <c r="O14" s="6">
        <f t="shared" si="4"/>
        <v>13.570581963107086</v>
      </c>
      <c r="P14" s="3">
        <f t="shared" si="5"/>
        <v>7.3688807356869057E-2</v>
      </c>
      <c r="Q14" s="3">
        <f>IF(ISNUMBER(P14),SUMIF(A:A,A14,P:P),"")</f>
        <v>0.87740133214342841</v>
      </c>
      <c r="R14" s="3">
        <f t="shared" si="6"/>
        <v>8.3985292314125617E-2</v>
      </c>
      <c r="S14" s="7">
        <f t="shared" si="7"/>
        <v>11.90684669239174</v>
      </c>
    </row>
    <row r="15" spans="1:19" x14ac:dyDescent="0.3">
      <c r="A15" s="1">
        <v>1</v>
      </c>
      <c r="B15" s="5">
        <v>0.51736111111111105</v>
      </c>
      <c r="C15" s="1" t="s">
        <v>19</v>
      </c>
      <c r="D15" s="1">
        <v>1</v>
      </c>
      <c r="E15" s="1">
        <v>7</v>
      </c>
      <c r="F15" s="1" t="s">
        <v>26</v>
      </c>
      <c r="G15" s="1">
        <v>41.98</v>
      </c>
      <c r="H15" s="1">
        <f>1+COUNTIFS(A:A,A15,G:G,"&gt;"&amp;G15)</f>
        <v>8</v>
      </c>
      <c r="I15" s="2">
        <f>AVERAGEIF(A:A,A15,G:G)</f>
        <v>49.720909090909089</v>
      </c>
      <c r="J15" s="2">
        <f t="shared" si="0"/>
        <v>-7.7409090909090921</v>
      </c>
      <c r="K15" s="2">
        <f t="shared" si="1"/>
        <v>82.259090909090901</v>
      </c>
      <c r="L15" s="2">
        <f t="shared" si="2"/>
        <v>139.14902130215188</v>
      </c>
      <c r="M15" s="2">
        <f>SUMIF(A:A,A15,L:L)</f>
        <v>3190.2348491079956</v>
      </c>
      <c r="N15" s="3">
        <f t="shared" si="3"/>
        <v>4.3617171739271356E-2</v>
      </c>
      <c r="O15" s="6">
        <f t="shared" si="4"/>
        <v>22.926750179439889</v>
      </c>
      <c r="P15" s="3" t="str">
        <f t="shared" si="5"/>
        <v/>
      </c>
      <c r="Q15" s="3" t="str">
        <f>IF(ISNUMBER(P15),SUMIF(A:A,A15,P:P),"")</f>
        <v/>
      </c>
      <c r="R15" s="3" t="str">
        <f t="shared" si="6"/>
        <v/>
      </c>
      <c r="S15" s="7" t="str">
        <f t="shared" si="7"/>
        <v/>
      </c>
    </row>
    <row r="16" spans="1:19" x14ac:dyDescent="0.3">
      <c r="A16" s="1">
        <v>1</v>
      </c>
      <c r="B16" s="5">
        <v>0.51736111111111105</v>
      </c>
      <c r="C16" s="1" t="s">
        <v>19</v>
      </c>
      <c r="D16" s="1">
        <v>1</v>
      </c>
      <c r="E16" s="1">
        <v>4</v>
      </c>
      <c r="F16" s="1" t="s">
        <v>23</v>
      </c>
      <c r="G16" s="1">
        <v>39.04</v>
      </c>
      <c r="H16" s="1">
        <f>1+COUNTIFS(A:A,A16,G:G,"&gt;"&amp;G16)</f>
        <v>9</v>
      </c>
      <c r="I16" s="2">
        <f>AVERAGEIF(A:A,A16,G:G)</f>
        <v>49.720909090909089</v>
      </c>
      <c r="J16" s="2">
        <f t="shared" si="0"/>
        <v>-10.68090909090909</v>
      </c>
      <c r="K16" s="2">
        <f t="shared" si="1"/>
        <v>79.319090909090903</v>
      </c>
      <c r="L16" s="2">
        <f t="shared" si="2"/>
        <v>116.64620381327218</v>
      </c>
      <c r="M16" s="2">
        <f>SUMIF(A:A,A16,L:L)</f>
        <v>3190.2348491079956</v>
      </c>
      <c r="N16" s="3">
        <f t="shared" si="3"/>
        <v>3.6563516270874855E-2</v>
      </c>
      <c r="O16" s="6">
        <f t="shared" si="4"/>
        <v>27.349667154320247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7" t="str">
        <f t="shared" si="7"/>
        <v/>
      </c>
    </row>
    <row r="17" spans="1:19" x14ac:dyDescent="0.3">
      <c r="A17" s="1">
        <v>1</v>
      </c>
      <c r="B17" s="5">
        <v>0.51736111111111105</v>
      </c>
      <c r="C17" s="1" t="s">
        <v>19</v>
      </c>
      <c r="D17" s="1">
        <v>1</v>
      </c>
      <c r="E17" s="1">
        <v>9</v>
      </c>
      <c r="F17" s="1" t="s">
        <v>28</v>
      </c>
      <c r="G17" s="1">
        <v>35.22</v>
      </c>
      <c r="H17" s="1">
        <f>1+COUNTIFS(A:A,A17,G:G,"&gt;"&amp;G17)</f>
        <v>10</v>
      </c>
      <c r="I17" s="2">
        <f>AVERAGEIF(A:A,A17,G:G)</f>
        <v>49.720909090909089</v>
      </c>
      <c r="J17" s="2">
        <f t="shared" si="0"/>
        <v>-14.50090909090909</v>
      </c>
      <c r="K17" s="2">
        <f t="shared" si="1"/>
        <v>75.49909090909091</v>
      </c>
      <c r="L17" s="2">
        <f t="shared" si="2"/>
        <v>92.753501662219946</v>
      </c>
      <c r="M17" s="2">
        <f>SUMIF(A:A,A17,L:L)</f>
        <v>3190.2348491079956</v>
      </c>
      <c r="N17" s="3">
        <f t="shared" si="3"/>
        <v>2.9074192355510835E-2</v>
      </c>
      <c r="O17" s="6">
        <f t="shared" si="4"/>
        <v>34.394764531110219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>
        <v>1</v>
      </c>
      <c r="B18" s="5">
        <v>0.51736111111111105</v>
      </c>
      <c r="C18" s="1" t="s">
        <v>19</v>
      </c>
      <c r="D18" s="1">
        <v>1</v>
      </c>
      <c r="E18" s="1">
        <v>1</v>
      </c>
      <c r="F18" s="1" t="s">
        <v>20</v>
      </c>
      <c r="G18" s="1">
        <v>22.24</v>
      </c>
      <c r="H18" s="1">
        <f>1+COUNTIFS(A:A,A18,G:G,"&gt;"&amp;G18)</f>
        <v>11</v>
      </c>
      <c r="I18" s="2">
        <f>AVERAGEIF(A:A,A18,G:G)</f>
        <v>49.720909090909089</v>
      </c>
      <c r="J18" s="2">
        <f t="shared" si="0"/>
        <v>-27.480909090909091</v>
      </c>
      <c r="K18" s="2">
        <f t="shared" si="1"/>
        <v>62.519090909090906</v>
      </c>
      <c r="L18" s="2">
        <f t="shared" si="2"/>
        <v>42.569815872606796</v>
      </c>
      <c r="M18" s="2">
        <f>SUMIF(A:A,A18,L:L)</f>
        <v>3190.2348491079956</v>
      </c>
      <c r="N18" s="3">
        <f t="shared" si="3"/>
        <v>1.3343787490914505E-2</v>
      </c>
      <c r="O18" s="6">
        <f t="shared" si="4"/>
        <v>74.941241433954062</v>
      </c>
      <c r="P18" s="3" t="str">
        <f t="shared" si="5"/>
        <v/>
      </c>
      <c r="Q18" s="3" t="str">
        <f>IF(ISNUMBER(P18),SUMIF(A:A,A18,P:P),"")</f>
        <v/>
      </c>
      <c r="R18" s="3" t="str">
        <f t="shared" si="6"/>
        <v/>
      </c>
      <c r="S18" s="7" t="str">
        <f t="shared" si="7"/>
        <v/>
      </c>
    </row>
    <row r="19" spans="1:19" x14ac:dyDescent="0.3">
      <c r="A19" s="1"/>
      <c r="B19" s="5"/>
      <c r="C19" s="1"/>
      <c r="D19" s="1"/>
      <c r="E19" s="1"/>
      <c r="F19" s="1"/>
      <c r="G19" s="1"/>
      <c r="H19" s="1"/>
      <c r="I19" s="2"/>
      <c r="J19" s="2"/>
      <c r="K19" s="2"/>
      <c r="L19" s="2"/>
      <c r="M19" s="2"/>
      <c r="N19" s="3"/>
      <c r="O19" s="6"/>
      <c r="P19" s="3"/>
      <c r="Q19" s="3"/>
      <c r="R19" s="3"/>
      <c r="S19" s="7"/>
    </row>
    <row r="20" spans="1:19" x14ac:dyDescent="0.3">
      <c r="A20" s="1">
        <v>11</v>
      </c>
      <c r="B20" s="5">
        <v>0.64583333333333337</v>
      </c>
      <c r="C20" s="1" t="s">
        <v>19</v>
      </c>
      <c r="D20" s="1">
        <v>7</v>
      </c>
      <c r="E20" s="1">
        <v>8</v>
      </c>
      <c r="F20" s="1" t="s">
        <v>37</v>
      </c>
      <c r="G20" s="1">
        <v>67.19</v>
      </c>
      <c r="H20" s="1">
        <f>1+COUNTIFS(A:A,A20,G:G,"&gt;"&amp;G20)</f>
        <v>1</v>
      </c>
      <c r="I20" s="2">
        <f>AVERAGEIF(A:A,A20,G:G)</f>
        <v>49.543636363636367</v>
      </c>
      <c r="J20" s="2">
        <f t="shared" ref="J20:J30" si="8">G20-I20</f>
        <v>17.646363636363631</v>
      </c>
      <c r="K20" s="2">
        <f t="shared" ref="K20:K30" si="9">90+J20</f>
        <v>107.64636363636363</v>
      </c>
      <c r="L20" s="2">
        <f t="shared" ref="L20:L30" si="10">EXP(0.06*K20)</f>
        <v>638.28303798998797</v>
      </c>
      <c r="M20" s="2">
        <f>SUMIF(A:A,A20,L:L)</f>
        <v>2870.3331643884544</v>
      </c>
      <c r="N20" s="3">
        <f t="shared" ref="N20:N30" si="11">L20/M20</f>
        <v>0.22237245693601526</v>
      </c>
      <c r="O20" s="6">
        <f t="shared" ref="O20:O30" si="12">1/N20</f>
        <v>4.4969598023901707</v>
      </c>
      <c r="P20" s="3">
        <f t="shared" ref="P20:P30" si="13">IF(O20&gt;21,"",N20)</f>
        <v>0.22237245693601526</v>
      </c>
      <c r="Q20" s="3">
        <f>IF(ISNUMBER(P20),SUMIF(A:A,A20,P:P),"")</f>
        <v>0.93837205190527151</v>
      </c>
      <c r="R20" s="3">
        <f t="shared" ref="R20:R30" si="14">IFERROR(P20*(1/Q20),"")</f>
        <v>0.23697685420671896</v>
      </c>
      <c r="S20" s="7">
        <f t="shared" ref="S20:S30" si="15">IFERROR(1/R20,"")</f>
        <v>4.219821397104389</v>
      </c>
    </row>
    <row r="21" spans="1:19" x14ac:dyDescent="0.3">
      <c r="A21" s="1">
        <v>11</v>
      </c>
      <c r="B21" s="5">
        <v>0.64583333333333337</v>
      </c>
      <c r="C21" s="1" t="s">
        <v>19</v>
      </c>
      <c r="D21" s="1">
        <v>7</v>
      </c>
      <c r="E21" s="1">
        <v>2</v>
      </c>
      <c r="F21" s="1" t="s">
        <v>32</v>
      </c>
      <c r="G21" s="1">
        <v>58.75</v>
      </c>
      <c r="H21" s="1">
        <f>1+COUNTIFS(A:A,A21,G:G,"&gt;"&amp;G21)</f>
        <v>2</v>
      </c>
      <c r="I21" s="2">
        <f>AVERAGEIF(A:A,A21,G:G)</f>
        <v>49.543636363636367</v>
      </c>
      <c r="J21" s="2">
        <f t="shared" si="8"/>
        <v>9.2063636363636334</v>
      </c>
      <c r="K21" s="2">
        <f t="shared" si="9"/>
        <v>99.206363636363633</v>
      </c>
      <c r="L21" s="2">
        <f t="shared" si="10"/>
        <v>384.66845913360726</v>
      </c>
      <c r="M21" s="2">
        <f>SUMIF(A:A,A21,L:L)</f>
        <v>2870.3331643884544</v>
      </c>
      <c r="N21" s="3">
        <f t="shared" si="11"/>
        <v>0.13401526481528275</v>
      </c>
      <c r="O21" s="6">
        <f t="shared" si="12"/>
        <v>7.4618365406234126</v>
      </c>
      <c r="P21" s="3">
        <f t="shared" si="13"/>
        <v>0.13401526481528275</v>
      </c>
      <c r="Q21" s="3">
        <f>IF(ISNUMBER(P21),SUMIF(A:A,A21,P:P),"")</f>
        <v>0.93837205190527151</v>
      </c>
      <c r="R21" s="3">
        <f t="shared" si="14"/>
        <v>0.14281676925818285</v>
      </c>
      <c r="S21" s="7">
        <f t="shared" si="15"/>
        <v>7.0019788656065254</v>
      </c>
    </row>
    <row r="22" spans="1:19" x14ac:dyDescent="0.3">
      <c r="A22" s="1">
        <v>11</v>
      </c>
      <c r="B22" s="5">
        <v>0.64583333333333337</v>
      </c>
      <c r="C22" s="1" t="s">
        <v>19</v>
      </c>
      <c r="D22" s="1">
        <v>7</v>
      </c>
      <c r="E22" s="1">
        <v>9</v>
      </c>
      <c r="F22" s="1" t="s">
        <v>38</v>
      </c>
      <c r="G22" s="1">
        <v>57.05</v>
      </c>
      <c r="H22" s="1">
        <f>1+COUNTIFS(A:A,A22,G:G,"&gt;"&amp;G22)</f>
        <v>3</v>
      </c>
      <c r="I22" s="2">
        <f>AVERAGEIF(A:A,A22,G:G)</f>
        <v>49.543636363636367</v>
      </c>
      <c r="J22" s="2">
        <f t="shared" si="8"/>
        <v>7.5063636363636306</v>
      </c>
      <c r="K22" s="2">
        <f t="shared" si="9"/>
        <v>97.506363636363631</v>
      </c>
      <c r="L22" s="2">
        <f t="shared" si="10"/>
        <v>347.36698619257891</v>
      </c>
      <c r="M22" s="2">
        <f>SUMIF(A:A,A22,L:L)</f>
        <v>2870.3331643884544</v>
      </c>
      <c r="N22" s="3">
        <f t="shared" si="11"/>
        <v>0.12101974450293056</v>
      </c>
      <c r="O22" s="6">
        <f t="shared" si="12"/>
        <v>8.2631144538219097</v>
      </c>
      <c r="P22" s="3">
        <f t="shared" si="13"/>
        <v>0.12101974450293056</v>
      </c>
      <c r="Q22" s="3">
        <f>IF(ISNUMBER(P22),SUMIF(A:A,A22,P:P),"")</f>
        <v>0.93837205190527151</v>
      </c>
      <c r="R22" s="3">
        <f t="shared" si="14"/>
        <v>0.12896776311401426</v>
      </c>
      <c r="S22" s="7">
        <f t="shared" si="15"/>
        <v>7.7538756651609724</v>
      </c>
    </row>
    <row r="23" spans="1:19" x14ac:dyDescent="0.3">
      <c r="A23" s="1">
        <v>11</v>
      </c>
      <c r="B23" s="5">
        <v>0.64583333333333337</v>
      </c>
      <c r="C23" s="1" t="s">
        <v>19</v>
      </c>
      <c r="D23" s="1">
        <v>7</v>
      </c>
      <c r="E23" s="1">
        <v>3</v>
      </c>
      <c r="F23" s="1" t="s">
        <v>33</v>
      </c>
      <c r="G23" s="1">
        <v>55.05</v>
      </c>
      <c r="H23" s="1">
        <f>1+COUNTIFS(A:A,A23,G:G,"&gt;"&amp;G23)</f>
        <v>4</v>
      </c>
      <c r="I23" s="2">
        <f>AVERAGEIF(A:A,A23,G:G)</f>
        <v>49.543636363636367</v>
      </c>
      <c r="J23" s="2">
        <f t="shared" si="8"/>
        <v>5.5063636363636306</v>
      </c>
      <c r="K23" s="2">
        <f t="shared" si="9"/>
        <v>95.506363636363631</v>
      </c>
      <c r="L23" s="2">
        <f t="shared" si="10"/>
        <v>308.08687909504488</v>
      </c>
      <c r="M23" s="2">
        <f>SUMIF(A:A,A23,L:L)</f>
        <v>2870.3331643884544</v>
      </c>
      <c r="N23" s="3">
        <f t="shared" si="11"/>
        <v>0.10733488464593798</v>
      </c>
      <c r="O23" s="6">
        <f t="shared" si="12"/>
        <v>9.3166355309242359</v>
      </c>
      <c r="P23" s="3">
        <f t="shared" si="13"/>
        <v>0.10733488464593798</v>
      </c>
      <c r="Q23" s="3">
        <f>IF(ISNUMBER(P23),SUMIF(A:A,A23,P:P),"")</f>
        <v>0.93837205190527151</v>
      </c>
      <c r="R23" s="3">
        <f t="shared" si="14"/>
        <v>0.11438414478351643</v>
      </c>
      <c r="S23" s="7">
        <f t="shared" si="15"/>
        <v>8.7424704000069351</v>
      </c>
    </row>
    <row r="24" spans="1:19" x14ac:dyDescent="0.3">
      <c r="A24" s="1">
        <v>11</v>
      </c>
      <c r="B24" s="5">
        <v>0.64583333333333337</v>
      </c>
      <c r="C24" s="1" t="s">
        <v>19</v>
      </c>
      <c r="D24" s="1">
        <v>7</v>
      </c>
      <c r="E24" s="1">
        <v>14</v>
      </c>
      <c r="F24" s="1" t="s">
        <v>41</v>
      </c>
      <c r="G24" s="1">
        <v>53.67</v>
      </c>
      <c r="H24" s="1">
        <f>1+COUNTIFS(A:A,A24,G:G,"&gt;"&amp;G24)</f>
        <v>5</v>
      </c>
      <c r="I24" s="2">
        <f>AVERAGEIF(A:A,A24,G:G)</f>
        <v>49.543636363636367</v>
      </c>
      <c r="J24" s="2">
        <f t="shared" si="8"/>
        <v>4.1263636363636351</v>
      </c>
      <c r="K24" s="2">
        <f t="shared" si="9"/>
        <v>94.126363636363635</v>
      </c>
      <c r="L24" s="2">
        <f t="shared" si="10"/>
        <v>283.60482791245653</v>
      </c>
      <c r="M24" s="2">
        <f>SUMIF(A:A,A24,L:L)</f>
        <v>2870.3331643884544</v>
      </c>
      <c r="N24" s="3">
        <f t="shared" si="11"/>
        <v>9.8805543353320313E-2</v>
      </c>
      <c r="O24" s="6">
        <f t="shared" si="12"/>
        <v>10.120889638996104</v>
      </c>
      <c r="P24" s="3">
        <f t="shared" si="13"/>
        <v>9.8805543353320313E-2</v>
      </c>
      <c r="Q24" s="3">
        <f>IF(ISNUMBER(P24),SUMIF(A:A,A24,P:P),"")</f>
        <v>0.93837205190527151</v>
      </c>
      <c r="R24" s="3">
        <f t="shared" si="14"/>
        <v>0.10529463569668922</v>
      </c>
      <c r="S24" s="7">
        <f t="shared" si="15"/>
        <v>9.4971599776515774</v>
      </c>
    </row>
    <row r="25" spans="1:19" x14ac:dyDescent="0.3">
      <c r="A25" s="1">
        <v>11</v>
      </c>
      <c r="B25" s="5">
        <v>0.64583333333333337</v>
      </c>
      <c r="C25" s="1" t="s">
        <v>19</v>
      </c>
      <c r="D25" s="1">
        <v>7</v>
      </c>
      <c r="E25" s="1">
        <v>4</v>
      </c>
      <c r="F25" s="1" t="s">
        <v>34</v>
      </c>
      <c r="G25" s="1">
        <v>49.77</v>
      </c>
      <c r="H25" s="1">
        <f>1+COUNTIFS(A:A,A25,G:G,"&gt;"&amp;G25)</f>
        <v>6</v>
      </c>
      <c r="I25" s="2">
        <f>AVERAGEIF(A:A,A25,G:G)</f>
        <v>49.543636363636367</v>
      </c>
      <c r="J25" s="2">
        <f t="shared" si="8"/>
        <v>0.22636363636363654</v>
      </c>
      <c r="K25" s="2">
        <f t="shared" si="9"/>
        <v>90.226363636363629</v>
      </c>
      <c r="L25" s="2">
        <f t="shared" si="10"/>
        <v>224.43403161355599</v>
      </c>
      <c r="M25" s="2">
        <f>SUMIF(A:A,A25,L:L)</f>
        <v>2870.3331643884544</v>
      </c>
      <c r="N25" s="3">
        <f t="shared" si="11"/>
        <v>7.8190934208633336E-2</v>
      </c>
      <c r="O25" s="6">
        <f t="shared" si="12"/>
        <v>12.789206448560202</v>
      </c>
      <c r="P25" s="3">
        <f t="shared" si="13"/>
        <v>7.8190934208633336E-2</v>
      </c>
      <c r="Q25" s="3">
        <f>IF(ISNUMBER(P25),SUMIF(A:A,A25,P:P),"")</f>
        <v>0.93837205190527151</v>
      </c>
      <c r="R25" s="3">
        <f t="shared" si="14"/>
        <v>8.3326154108995881E-2</v>
      </c>
      <c r="S25" s="7">
        <f t="shared" si="15"/>
        <v>12.001033897375567</v>
      </c>
    </row>
    <row r="26" spans="1:19" x14ac:dyDescent="0.3">
      <c r="A26" s="1">
        <v>11</v>
      </c>
      <c r="B26" s="5">
        <v>0.64583333333333337</v>
      </c>
      <c r="C26" s="1" t="s">
        <v>19</v>
      </c>
      <c r="D26" s="1">
        <v>7</v>
      </c>
      <c r="E26" s="1">
        <v>6</v>
      </c>
      <c r="F26" s="1" t="s">
        <v>36</v>
      </c>
      <c r="G26" s="1">
        <v>46.26</v>
      </c>
      <c r="H26" s="1">
        <f>1+COUNTIFS(A:A,A26,G:G,"&gt;"&amp;G26)</f>
        <v>7</v>
      </c>
      <c r="I26" s="2">
        <f>AVERAGEIF(A:A,A26,G:G)</f>
        <v>49.543636363636367</v>
      </c>
      <c r="J26" s="2">
        <f t="shared" si="8"/>
        <v>-3.2836363636363686</v>
      </c>
      <c r="K26" s="2">
        <f t="shared" si="9"/>
        <v>86.716363636363639</v>
      </c>
      <c r="L26" s="2">
        <f t="shared" si="10"/>
        <v>181.81356941088822</v>
      </c>
      <c r="M26" s="2">
        <f>SUMIF(A:A,A26,L:L)</f>
        <v>2870.3331643884544</v>
      </c>
      <c r="N26" s="3">
        <f t="shared" si="11"/>
        <v>6.334232264972102E-2</v>
      </c>
      <c r="O26" s="6">
        <f t="shared" si="12"/>
        <v>15.787232898451418</v>
      </c>
      <c r="P26" s="3">
        <f t="shared" si="13"/>
        <v>6.334232264972102E-2</v>
      </c>
      <c r="Q26" s="3">
        <f>IF(ISNUMBER(P26),SUMIF(A:A,A26,P:P),"")</f>
        <v>0.93837205190527151</v>
      </c>
      <c r="R26" s="3">
        <f t="shared" si="14"/>
        <v>6.7502354232642267E-2</v>
      </c>
      <c r="S26" s="7">
        <f t="shared" si="15"/>
        <v>14.814298128826264</v>
      </c>
    </row>
    <row r="27" spans="1:19" x14ac:dyDescent="0.3">
      <c r="A27" s="1">
        <v>11</v>
      </c>
      <c r="B27" s="5">
        <v>0.64583333333333337</v>
      </c>
      <c r="C27" s="1" t="s">
        <v>19</v>
      </c>
      <c r="D27" s="1">
        <v>7</v>
      </c>
      <c r="E27" s="1">
        <v>5</v>
      </c>
      <c r="F27" s="1" t="s">
        <v>35</v>
      </c>
      <c r="G27" s="1">
        <v>45.33</v>
      </c>
      <c r="H27" s="1">
        <f>1+COUNTIFS(A:A,A27,G:G,"&gt;"&amp;G27)</f>
        <v>8</v>
      </c>
      <c r="I27" s="2">
        <f>AVERAGEIF(A:A,A27,G:G)</f>
        <v>49.543636363636367</v>
      </c>
      <c r="J27" s="2">
        <f t="shared" si="8"/>
        <v>-4.2136363636363683</v>
      </c>
      <c r="K27" s="2">
        <f t="shared" si="9"/>
        <v>85.786363636363632</v>
      </c>
      <c r="L27" s="2">
        <f t="shared" si="10"/>
        <v>171.94623112144879</v>
      </c>
      <c r="M27" s="2">
        <f>SUMIF(A:A,A27,L:L)</f>
        <v>2870.3331643884544</v>
      </c>
      <c r="N27" s="3">
        <f t="shared" si="11"/>
        <v>5.9904624750445369E-2</v>
      </c>
      <c r="O27" s="6">
        <f t="shared" si="12"/>
        <v>16.693201971731998</v>
      </c>
      <c r="P27" s="3">
        <f t="shared" si="13"/>
        <v>5.9904624750445369E-2</v>
      </c>
      <c r="Q27" s="3">
        <f>IF(ISNUMBER(P27),SUMIF(A:A,A27,P:P),"")</f>
        <v>0.93837205190527151</v>
      </c>
      <c r="R27" s="3">
        <f t="shared" si="14"/>
        <v>6.3838884191845829E-2</v>
      </c>
      <c r="S27" s="7">
        <f t="shared" si="15"/>
        <v>15.664434187083277</v>
      </c>
    </row>
    <row r="28" spans="1:19" x14ac:dyDescent="0.3">
      <c r="A28" s="1">
        <v>11</v>
      </c>
      <c r="B28" s="5">
        <v>0.64583333333333337</v>
      </c>
      <c r="C28" s="1" t="s">
        <v>19</v>
      </c>
      <c r="D28" s="1">
        <v>7</v>
      </c>
      <c r="E28" s="1">
        <v>1</v>
      </c>
      <c r="F28" s="1" t="s">
        <v>31</v>
      </c>
      <c r="G28" s="1">
        <v>43.41</v>
      </c>
      <c r="H28" s="1">
        <f>1+COUNTIFS(A:A,A28,G:G,"&gt;"&amp;G28)</f>
        <v>9</v>
      </c>
      <c r="I28" s="2">
        <f>AVERAGEIF(A:A,A28,G:G)</f>
        <v>49.543636363636367</v>
      </c>
      <c r="J28" s="2">
        <f t="shared" si="8"/>
        <v>-6.13363636363637</v>
      </c>
      <c r="K28" s="2">
        <f t="shared" si="9"/>
        <v>83.86636363636363</v>
      </c>
      <c r="L28" s="2">
        <f t="shared" si="10"/>
        <v>153.23639864937635</v>
      </c>
      <c r="M28" s="2">
        <f>SUMIF(A:A,A28,L:L)</f>
        <v>2870.3331643884544</v>
      </c>
      <c r="N28" s="3">
        <f t="shared" si="11"/>
        <v>5.338627604298489E-2</v>
      </c>
      <c r="O28" s="6">
        <f t="shared" si="12"/>
        <v>18.731405786663835</v>
      </c>
      <c r="P28" s="3">
        <f t="shared" si="13"/>
        <v>5.338627604298489E-2</v>
      </c>
      <c r="Q28" s="3">
        <f>IF(ISNUMBER(P28),SUMIF(A:A,A28,P:P),"")</f>
        <v>0.93837205190527151</v>
      </c>
      <c r="R28" s="3">
        <f t="shared" si="14"/>
        <v>5.6892440407394211E-2</v>
      </c>
      <c r="S28" s="7">
        <f t="shared" si="15"/>
        <v>17.57702768310202</v>
      </c>
    </row>
    <row r="29" spans="1:19" x14ac:dyDescent="0.3">
      <c r="A29" s="1">
        <v>11</v>
      </c>
      <c r="B29" s="5">
        <v>0.64583333333333337</v>
      </c>
      <c r="C29" s="1" t="s">
        <v>19</v>
      </c>
      <c r="D29" s="1">
        <v>7</v>
      </c>
      <c r="E29" s="1">
        <v>13</v>
      </c>
      <c r="F29" s="1" t="s">
        <v>40</v>
      </c>
      <c r="G29" s="1">
        <v>34.340000000000003</v>
      </c>
      <c r="H29" s="1">
        <f>1+COUNTIFS(A:A,A29,G:G,"&gt;"&amp;G29)</f>
        <v>10</v>
      </c>
      <c r="I29" s="2">
        <f>AVERAGEIF(A:A,A29,G:G)</f>
        <v>49.543636363636367</v>
      </c>
      <c r="J29" s="2">
        <f t="shared" si="8"/>
        <v>-15.203636363636363</v>
      </c>
      <c r="K29" s="2">
        <f t="shared" si="9"/>
        <v>74.796363636363637</v>
      </c>
      <c r="L29" s="2">
        <f t="shared" si="10"/>
        <v>88.923977399263393</v>
      </c>
      <c r="M29" s="2">
        <f>SUMIF(A:A,A29,L:L)</f>
        <v>2870.3331643884544</v>
      </c>
      <c r="N29" s="3">
        <f t="shared" si="11"/>
        <v>3.0980367889875009E-2</v>
      </c>
      <c r="O29" s="6">
        <f t="shared" si="12"/>
        <v>32.278506296460719</v>
      </c>
      <c r="P29" s="3" t="str">
        <f t="shared" si="13"/>
        <v/>
      </c>
      <c r="Q29" s="3" t="str">
        <f>IF(ISNUMBER(P29),SUMIF(A:A,A29,P:P),"")</f>
        <v/>
      </c>
      <c r="R29" s="3" t="str">
        <f t="shared" si="14"/>
        <v/>
      </c>
      <c r="S29" s="7" t="str">
        <f t="shared" si="15"/>
        <v/>
      </c>
    </row>
    <row r="30" spans="1:19" x14ac:dyDescent="0.3">
      <c r="A30" s="1">
        <v>11</v>
      </c>
      <c r="B30" s="5">
        <v>0.64583333333333337</v>
      </c>
      <c r="C30" s="1" t="s">
        <v>19</v>
      </c>
      <c r="D30" s="1">
        <v>7</v>
      </c>
      <c r="E30" s="1">
        <v>12</v>
      </c>
      <c r="F30" s="1" t="s">
        <v>39</v>
      </c>
      <c r="G30" s="1">
        <v>34.159999999999997</v>
      </c>
      <c r="H30" s="1">
        <f>1+COUNTIFS(A:A,A30,G:G,"&gt;"&amp;G30)</f>
        <v>11</v>
      </c>
      <c r="I30" s="2">
        <f>AVERAGEIF(A:A,A30,G:G)</f>
        <v>49.543636363636367</v>
      </c>
      <c r="J30" s="2">
        <f t="shared" si="8"/>
        <v>-15.38363636363637</v>
      </c>
      <c r="K30" s="2">
        <f t="shared" si="9"/>
        <v>74.61636363636363</v>
      </c>
      <c r="L30" s="2">
        <f t="shared" si="10"/>
        <v>87.968765870246003</v>
      </c>
      <c r="M30" s="2">
        <f>SUMIF(A:A,A30,L:L)</f>
        <v>2870.3331643884544</v>
      </c>
      <c r="N30" s="3">
        <f t="shared" si="11"/>
        <v>3.0647580204853465E-2</v>
      </c>
      <c r="O30" s="6">
        <f t="shared" si="12"/>
        <v>32.629003442224004</v>
      </c>
      <c r="P30" s="3" t="str">
        <f t="shared" si="13"/>
        <v/>
      </c>
      <c r="Q30" s="3" t="str">
        <f>IF(ISNUMBER(P30),SUMIF(A:A,A30,P:P),"")</f>
        <v/>
      </c>
      <c r="R30" s="3" t="str">
        <f t="shared" si="14"/>
        <v/>
      </c>
      <c r="S30" s="7" t="str">
        <f t="shared" si="15"/>
        <v/>
      </c>
    </row>
    <row r="31" spans="1:19" x14ac:dyDescent="0.3">
      <c r="A31" s="1"/>
      <c r="B31" s="5"/>
      <c r="C31" s="1"/>
      <c r="D31" s="1"/>
      <c r="E31" s="1"/>
      <c r="F31" s="1"/>
      <c r="G31" s="1"/>
      <c r="H31" s="1"/>
      <c r="I31" s="2"/>
      <c r="J31" s="2"/>
      <c r="K31" s="2"/>
      <c r="L31" s="2"/>
      <c r="M31" s="2"/>
      <c r="N31" s="3"/>
      <c r="O31" s="6"/>
      <c r="P31" s="3"/>
      <c r="Q31" s="3"/>
      <c r="R31" s="3"/>
      <c r="S31" s="7"/>
    </row>
    <row r="32" spans="1:19" x14ac:dyDescent="0.3">
      <c r="A32" s="1">
        <v>15</v>
      </c>
      <c r="B32" s="5">
        <v>0.66666666666666663</v>
      </c>
      <c r="C32" s="1" t="s">
        <v>19</v>
      </c>
      <c r="D32" s="1">
        <v>8</v>
      </c>
      <c r="E32" s="1">
        <v>5</v>
      </c>
      <c r="F32" s="1" t="s">
        <v>45</v>
      </c>
      <c r="G32" s="1">
        <v>67.930000000000007</v>
      </c>
      <c r="H32" s="1">
        <f>1+COUNTIFS(A:A,A32,G:G,"&gt;"&amp;G32)</f>
        <v>1</v>
      </c>
      <c r="I32" s="2">
        <f>AVERAGEIF(A:A,A32,G:G)</f>
        <v>50.140999999999998</v>
      </c>
      <c r="J32" s="2">
        <f t="shared" ref="J32:J48" si="16">G32-I32</f>
        <v>17.789000000000009</v>
      </c>
      <c r="K32" s="2">
        <f t="shared" ref="K32:K48" si="17">90+J32</f>
        <v>107.78900000000002</v>
      </c>
      <c r="L32" s="2">
        <f t="shared" ref="L32:L48" si="18">EXP(0.06*K32)</f>
        <v>643.76902182022513</v>
      </c>
      <c r="M32" s="2">
        <f>SUMIF(A:A,A32,L:L)</f>
        <v>3163.2317439440999</v>
      </c>
      <c r="N32" s="3">
        <f t="shared" ref="N32:N48" si="19">L32/M32</f>
        <v>0.20351623716874337</v>
      </c>
      <c r="O32" s="6">
        <f t="shared" ref="O32:O48" si="20">1/N32</f>
        <v>4.9136128591590476</v>
      </c>
      <c r="P32" s="3">
        <f t="shared" ref="P32:P48" si="21">IF(O32&gt;21,"",N32)</f>
        <v>0.20351623716874337</v>
      </c>
      <c r="Q32" s="3">
        <f>IF(ISNUMBER(P32),SUMIF(A:A,A32,P:P),"")</f>
        <v>0.97972885546568089</v>
      </c>
      <c r="R32" s="3">
        <f t="shared" ref="R32:R48" si="22">IFERROR(P32*(1/Q32),"")</f>
        <v>0.20772710330350416</v>
      </c>
      <c r="S32" s="7">
        <f t="shared" ref="S32:S48" si="23">IFERROR(1/R32,"")</f>
        <v>4.8140083027053455</v>
      </c>
    </row>
    <row r="33" spans="1:19" x14ac:dyDescent="0.3">
      <c r="A33" s="1">
        <v>15</v>
      </c>
      <c r="B33" s="5">
        <v>0.66666666666666663</v>
      </c>
      <c r="C33" s="1" t="s">
        <v>19</v>
      </c>
      <c r="D33" s="1">
        <v>8</v>
      </c>
      <c r="E33" s="1">
        <v>6</v>
      </c>
      <c r="F33" s="1" t="s">
        <v>46</v>
      </c>
      <c r="G33" s="1">
        <v>65.63</v>
      </c>
      <c r="H33" s="1">
        <f>1+COUNTIFS(A:A,A33,G:G,"&gt;"&amp;G33)</f>
        <v>2</v>
      </c>
      <c r="I33" s="2">
        <f>AVERAGEIF(A:A,A33,G:G)</f>
        <v>50.140999999999998</v>
      </c>
      <c r="J33" s="2">
        <f t="shared" si="16"/>
        <v>15.488999999999997</v>
      </c>
      <c r="K33" s="2">
        <f t="shared" si="17"/>
        <v>105.489</v>
      </c>
      <c r="L33" s="2">
        <f t="shared" si="18"/>
        <v>560.78635269407005</v>
      </c>
      <c r="M33" s="2">
        <f>SUMIF(A:A,A33,L:L)</f>
        <v>3163.2317439440999</v>
      </c>
      <c r="N33" s="3">
        <f t="shared" si="19"/>
        <v>0.17728272794671984</v>
      </c>
      <c r="O33" s="6">
        <f t="shared" si="20"/>
        <v>5.6407074258273928</v>
      </c>
      <c r="P33" s="3">
        <f t="shared" si="21"/>
        <v>0.17728272794671984</v>
      </c>
      <c r="Q33" s="3">
        <f>IF(ISNUMBER(P33),SUMIF(A:A,A33,P:P),"")</f>
        <v>0.97972885546568089</v>
      </c>
      <c r="R33" s="3">
        <f t="shared" si="22"/>
        <v>0.18095080792782664</v>
      </c>
      <c r="S33" s="7">
        <f t="shared" si="23"/>
        <v>5.5263638303226381</v>
      </c>
    </row>
    <row r="34" spans="1:19" x14ac:dyDescent="0.3">
      <c r="A34" s="1">
        <v>15</v>
      </c>
      <c r="B34" s="5">
        <v>0.66666666666666663</v>
      </c>
      <c r="C34" s="1" t="s">
        <v>19</v>
      </c>
      <c r="D34" s="1">
        <v>8</v>
      </c>
      <c r="E34" s="1">
        <v>4</v>
      </c>
      <c r="F34" s="1" t="s">
        <v>44</v>
      </c>
      <c r="G34" s="1">
        <v>64.099999999999994</v>
      </c>
      <c r="H34" s="1">
        <f>1+COUNTIFS(A:A,A34,G:G,"&gt;"&amp;G34)</f>
        <v>3</v>
      </c>
      <c r="I34" s="2">
        <f>AVERAGEIF(A:A,A34,G:G)</f>
        <v>50.140999999999998</v>
      </c>
      <c r="J34" s="2">
        <f t="shared" si="16"/>
        <v>13.958999999999996</v>
      </c>
      <c r="K34" s="2">
        <f t="shared" si="17"/>
        <v>103.959</v>
      </c>
      <c r="L34" s="2">
        <f t="shared" si="18"/>
        <v>511.59842954149229</v>
      </c>
      <c r="M34" s="2">
        <f>SUMIF(A:A,A34,L:L)</f>
        <v>3163.2317439440999</v>
      </c>
      <c r="N34" s="3">
        <f t="shared" si="19"/>
        <v>0.16173283241764697</v>
      </c>
      <c r="O34" s="6">
        <f t="shared" si="20"/>
        <v>6.1830364623657461</v>
      </c>
      <c r="P34" s="3">
        <f t="shared" si="21"/>
        <v>0.16173283241764697</v>
      </c>
      <c r="Q34" s="3">
        <f>IF(ISNUMBER(P34),SUMIF(A:A,A34,P:P),"")</f>
        <v>0.97972885546568089</v>
      </c>
      <c r="R34" s="3">
        <f t="shared" si="22"/>
        <v>0.16507917625920362</v>
      </c>
      <c r="S34" s="7">
        <f t="shared" si="23"/>
        <v>6.0576992365761653</v>
      </c>
    </row>
    <row r="35" spans="1:19" x14ac:dyDescent="0.3">
      <c r="A35" s="1">
        <v>15</v>
      </c>
      <c r="B35" s="5">
        <v>0.66666666666666663</v>
      </c>
      <c r="C35" s="1" t="s">
        <v>19</v>
      </c>
      <c r="D35" s="1">
        <v>8</v>
      </c>
      <c r="E35" s="1">
        <v>10</v>
      </c>
      <c r="F35" s="1" t="s">
        <v>49</v>
      </c>
      <c r="G35" s="1">
        <v>57.62</v>
      </c>
      <c r="H35" s="1">
        <f>1+COUNTIFS(A:A,A35,G:G,"&gt;"&amp;G35)</f>
        <v>4</v>
      </c>
      <c r="I35" s="2">
        <f>AVERAGEIF(A:A,A35,G:G)</f>
        <v>50.140999999999998</v>
      </c>
      <c r="J35" s="2">
        <f t="shared" si="16"/>
        <v>7.4789999999999992</v>
      </c>
      <c r="K35" s="2">
        <f t="shared" si="17"/>
        <v>97.478999999999999</v>
      </c>
      <c r="L35" s="2">
        <f t="shared" si="18"/>
        <v>346.79714067825228</v>
      </c>
      <c r="M35" s="2">
        <f>SUMIF(A:A,A35,L:L)</f>
        <v>3163.2317439440999</v>
      </c>
      <c r="N35" s="3">
        <f t="shared" si="19"/>
        <v>0.10963380768487281</v>
      </c>
      <c r="O35" s="6">
        <f t="shared" si="20"/>
        <v>9.1212740040404459</v>
      </c>
      <c r="P35" s="3">
        <f t="shared" si="21"/>
        <v>0.10963380768487281</v>
      </c>
      <c r="Q35" s="3">
        <f>IF(ISNUMBER(P35),SUMIF(A:A,A35,P:P),"")</f>
        <v>0.97972885546568089</v>
      </c>
      <c r="R35" s="3">
        <f t="shared" si="22"/>
        <v>0.11190219321728777</v>
      </c>
      <c r="S35" s="7">
        <f t="shared" si="23"/>
        <v>8.9363753403674124</v>
      </c>
    </row>
    <row r="36" spans="1:19" x14ac:dyDescent="0.3">
      <c r="A36" s="1">
        <v>15</v>
      </c>
      <c r="B36" s="5">
        <v>0.66666666666666663</v>
      </c>
      <c r="C36" s="1" t="s">
        <v>19</v>
      </c>
      <c r="D36" s="1">
        <v>8</v>
      </c>
      <c r="E36" s="1">
        <v>7</v>
      </c>
      <c r="F36" s="1" t="s">
        <v>47</v>
      </c>
      <c r="G36" s="1">
        <v>54.62</v>
      </c>
      <c r="H36" s="1">
        <f>1+COUNTIFS(A:A,A36,G:G,"&gt;"&amp;G36)</f>
        <v>5</v>
      </c>
      <c r="I36" s="2">
        <f>AVERAGEIF(A:A,A36,G:G)</f>
        <v>50.140999999999998</v>
      </c>
      <c r="J36" s="2">
        <f t="shared" si="16"/>
        <v>4.4789999999999992</v>
      </c>
      <c r="K36" s="2">
        <f t="shared" si="17"/>
        <v>94.478999999999999</v>
      </c>
      <c r="L36" s="2">
        <f t="shared" si="18"/>
        <v>289.6693210111485</v>
      </c>
      <c r="M36" s="2">
        <f>SUMIF(A:A,A36,L:L)</f>
        <v>3163.2317439440999</v>
      </c>
      <c r="N36" s="3">
        <f t="shared" si="19"/>
        <v>9.1573853722766468E-2</v>
      </c>
      <c r="O36" s="6">
        <f t="shared" si="20"/>
        <v>10.920147611428815</v>
      </c>
      <c r="P36" s="3">
        <f t="shared" si="21"/>
        <v>9.1573853722766468E-2</v>
      </c>
      <c r="Q36" s="3">
        <f>IF(ISNUMBER(P36),SUMIF(A:A,A36,P:P),"")</f>
        <v>0.97972885546568089</v>
      </c>
      <c r="R36" s="3">
        <f t="shared" si="22"/>
        <v>9.3468568585988981E-2</v>
      </c>
      <c r="S36" s="7">
        <f t="shared" si="23"/>
        <v>10.69878372086144</v>
      </c>
    </row>
    <row r="37" spans="1:19" x14ac:dyDescent="0.3">
      <c r="A37" s="1">
        <v>15</v>
      </c>
      <c r="B37" s="5">
        <v>0.66666666666666663</v>
      </c>
      <c r="C37" s="1" t="s">
        <v>19</v>
      </c>
      <c r="D37" s="1">
        <v>8</v>
      </c>
      <c r="E37" s="1">
        <v>8</v>
      </c>
      <c r="F37" s="1" t="s">
        <v>48</v>
      </c>
      <c r="G37" s="1">
        <v>52.2</v>
      </c>
      <c r="H37" s="1">
        <f>1+COUNTIFS(A:A,A37,G:G,"&gt;"&amp;G37)</f>
        <v>6</v>
      </c>
      <c r="I37" s="2">
        <f>AVERAGEIF(A:A,A37,G:G)</f>
        <v>50.140999999999998</v>
      </c>
      <c r="J37" s="2">
        <f t="shared" si="16"/>
        <v>2.0590000000000046</v>
      </c>
      <c r="K37" s="2">
        <f t="shared" si="17"/>
        <v>92.058999999999997</v>
      </c>
      <c r="L37" s="2">
        <f t="shared" si="18"/>
        <v>250.52031123190847</v>
      </c>
      <c r="M37" s="2">
        <f>SUMIF(A:A,A37,L:L)</f>
        <v>3163.2317439440999</v>
      </c>
      <c r="N37" s="3">
        <f t="shared" si="19"/>
        <v>7.9197583835430685E-2</v>
      </c>
      <c r="O37" s="6">
        <f t="shared" si="20"/>
        <v>12.626647829029213</v>
      </c>
      <c r="P37" s="3">
        <f t="shared" si="21"/>
        <v>7.9197583835430685E-2</v>
      </c>
      <c r="Q37" s="3">
        <f>IF(ISNUMBER(P37),SUMIF(A:A,A37,P:P),"")</f>
        <v>0.97972885546568089</v>
      </c>
      <c r="R37" s="3">
        <f t="shared" si="22"/>
        <v>8.0836226669864494E-2</v>
      </c>
      <c r="S37" s="7">
        <f t="shared" si="23"/>
        <v>12.370691225903014</v>
      </c>
    </row>
    <row r="38" spans="1:19" x14ac:dyDescent="0.3">
      <c r="A38" s="1">
        <v>15</v>
      </c>
      <c r="B38" s="5">
        <v>0.66666666666666663</v>
      </c>
      <c r="C38" s="1" t="s">
        <v>19</v>
      </c>
      <c r="D38" s="1">
        <v>8</v>
      </c>
      <c r="E38" s="1">
        <v>2</v>
      </c>
      <c r="F38" s="1" t="s">
        <v>42</v>
      </c>
      <c r="G38" s="1">
        <v>52.15</v>
      </c>
      <c r="H38" s="1">
        <f>1+COUNTIFS(A:A,A38,G:G,"&gt;"&amp;G38)</f>
        <v>7</v>
      </c>
      <c r="I38" s="2">
        <f>AVERAGEIF(A:A,A38,G:G)</f>
        <v>50.140999999999998</v>
      </c>
      <c r="J38" s="2">
        <f t="shared" si="16"/>
        <v>2.0090000000000003</v>
      </c>
      <c r="K38" s="2">
        <f t="shared" si="17"/>
        <v>92.009</v>
      </c>
      <c r="L38" s="2">
        <f t="shared" si="18"/>
        <v>249.76987651311686</v>
      </c>
      <c r="M38" s="2">
        <f>SUMIF(A:A,A38,L:L)</f>
        <v>3163.2317439440999</v>
      </c>
      <c r="N38" s="3">
        <f t="shared" si="19"/>
        <v>7.8960347116929647E-2</v>
      </c>
      <c r="O38" s="6">
        <f t="shared" si="20"/>
        <v>12.66458464929409</v>
      </c>
      <c r="P38" s="3">
        <f t="shared" si="21"/>
        <v>7.8960347116929647E-2</v>
      </c>
      <c r="Q38" s="3">
        <f>IF(ISNUMBER(P38),SUMIF(A:A,A38,P:P),"")</f>
        <v>0.97972885546568089</v>
      </c>
      <c r="R38" s="3">
        <f t="shared" si="22"/>
        <v>8.0594081389384536E-2</v>
      </c>
      <c r="S38" s="7">
        <f t="shared" si="23"/>
        <v>12.40785902340113</v>
      </c>
    </row>
    <row r="39" spans="1:19" x14ac:dyDescent="0.3">
      <c r="A39" s="1">
        <v>15</v>
      </c>
      <c r="B39" s="5">
        <v>0.66666666666666663</v>
      </c>
      <c r="C39" s="1" t="s">
        <v>19</v>
      </c>
      <c r="D39" s="1">
        <v>8</v>
      </c>
      <c r="E39" s="1">
        <v>3</v>
      </c>
      <c r="F39" s="1" t="s">
        <v>43</v>
      </c>
      <c r="G39" s="1">
        <v>51.91</v>
      </c>
      <c r="H39" s="1">
        <f>1+COUNTIFS(A:A,A39,G:G,"&gt;"&amp;G39)</f>
        <v>8</v>
      </c>
      <c r="I39" s="2">
        <f>AVERAGEIF(A:A,A39,G:G)</f>
        <v>50.140999999999998</v>
      </c>
      <c r="J39" s="2">
        <f t="shared" si="16"/>
        <v>1.7689999999999984</v>
      </c>
      <c r="K39" s="2">
        <f t="shared" si="17"/>
        <v>91.769000000000005</v>
      </c>
      <c r="L39" s="2">
        <f t="shared" si="18"/>
        <v>246.19896257684886</v>
      </c>
      <c r="M39" s="2">
        <f>SUMIF(A:A,A39,L:L)</f>
        <v>3163.2317439440999</v>
      </c>
      <c r="N39" s="3">
        <f t="shared" si="19"/>
        <v>7.7831465572570979E-2</v>
      </c>
      <c r="O39" s="6">
        <f t="shared" si="20"/>
        <v>12.848274057843458</v>
      </c>
      <c r="P39" s="3">
        <f t="shared" si="21"/>
        <v>7.7831465572570979E-2</v>
      </c>
      <c r="Q39" s="3">
        <f>IF(ISNUMBER(P39),SUMIF(A:A,A39,P:P),"")</f>
        <v>0.97972885546568089</v>
      </c>
      <c r="R39" s="3">
        <f t="shared" si="22"/>
        <v>7.9441842646939737E-2</v>
      </c>
      <c r="S39" s="7">
        <f t="shared" si="23"/>
        <v>12.587824837400371</v>
      </c>
    </row>
    <row r="40" spans="1:19" x14ac:dyDescent="0.3">
      <c r="A40" s="1">
        <v>15</v>
      </c>
      <c r="B40" s="5">
        <v>0.66666666666666663</v>
      </c>
      <c r="C40" s="1" t="s">
        <v>19</v>
      </c>
      <c r="D40" s="1">
        <v>8</v>
      </c>
      <c r="E40" s="1">
        <v>12</v>
      </c>
      <c r="F40" s="1" t="s">
        <v>51</v>
      </c>
      <c r="G40" s="1">
        <v>20.85</v>
      </c>
      <c r="H40" s="1">
        <f>1+COUNTIFS(A:A,A40,G:G,"&gt;"&amp;G40)</f>
        <v>9</v>
      </c>
      <c r="I40" s="2">
        <f>AVERAGEIF(A:A,A40,G:G)</f>
        <v>50.140999999999998</v>
      </c>
      <c r="J40" s="2">
        <f t="shared" si="16"/>
        <v>-29.290999999999997</v>
      </c>
      <c r="K40" s="2">
        <f t="shared" si="17"/>
        <v>60.709000000000003</v>
      </c>
      <c r="L40" s="2">
        <f t="shared" si="18"/>
        <v>38.188712971430093</v>
      </c>
      <c r="M40" s="2">
        <f>SUMIF(A:A,A40,L:L)</f>
        <v>3163.2317439440999</v>
      </c>
      <c r="N40" s="3">
        <f t="shared" si="19"/>
        <v>1.2072688965815133E-2</v>
      </c>
      <c r="O40" s="6">
        <f t="shared" si="20"/>
        <v>82.831588126852836</v>
      </c>
      <c r="P40" s="3" t="str">
        <f t="shared" si="21"/>
        <v/>
      </c>
      <c r="Q40" s="3" t="str">
        <f>IF(ISNUMBER(P40),SUMIF(A:A,A40,P:P),"")</f>
        <v/>
      </c>
      <c r="R40" s="3" t="str">
        <f t="shared" si="22"/>
        <v/>
      </c>
      <c r="S40" s="7" t="str">
        <f t="shared" si="23"/>
        <v/>
      </c>
    </row>
    <row r="41" spans="1:19" x14ac:dyDescent="0.3">
      <c r="A41" s="1">
        <v>15</v>
      </c>
      <c r="B41" s="5">
        <v>0.66666666666666663</v>
      </c>
      <c r="C41" s="1" t="s">
        <v>19</v>
      </c>
      <c r="D41" s="1">
        <v>8</v>
      </c>
      <c r="E41" s="1">
        <v>11</v>
      </c>
      <c r="F41" s="1" t="s">
        <v>50</v>
      </c>
      <c r="G41" s="1">
        <v>14.4</v>
      </c>
      <c r="H41" s="1">
        <f>1+COUNTIFS(A:A,A41,G:G,"&gt;"&amp;G41)</f>
        <v>10</v>
      </c>
      <c r="I41" s="2">
        <f>AVERAGEIF(A:A,A41,G:G)</f>
        <v>50.140999999999998</v>
      </c>
      <c r="J41" s="2">
        <f t="shared" si="16"/>
        <v>-35.741</v>
      </c>
      <c r="K41" s="2">
        <f t="shared" si="17"/>
        <v>54.259</v>
      </c>
      <c r="L41" s="2">
        <f t="shared" si="18"/>
        <v>25.933614905607516</v>
      </c>
      <c r="M41" s="2">
        <f>SUMIF(A:A,A41,L:L)</f>
        <v>3163.2317439440999</v>
      </c>
      <c r="N41" s="3">
        <f t="shared" si="19"/>
        <v>8.1984555685041243E-3</v>
      </c>
      <c r="O41" s="6">
        <f t="shared" si="20"/>
        <v>121.97419277865993</v>
      </c>
      <c r="P41" s="3" t="str">
        <f t="shared" si="21"/>
        <v/>
      </c>
      <c r="Q41" s="3" t="str">
        <f>IF(ISNUMBER(P41),SUMIF(A:A,A41,P:P),"")</f>
        <v/>
      </c>
      <c r="R41" s="3" t="str">
        <f t="shared" si="22"/>
        <v/>
      </c>
      <c r="S41" s="7" t="str">
        <f t="shared" si="23"/>
        <v/>
      </c>
    </row>
    <row r="42" spans="1:19" x14ac:dyDescent="0.3">
      <c r="A42" s="1"/>
      <c r="B42" s="5"/>
      <c r="C42" s="1"/>
      <c r="D42" s="1"/>
      <c r="E42" s="1"/>
      <c r="F42" s="1"/>
      <c r="G42" s="1"/>
      <c r="H42" s="1"/>
      <c r="I42" s="2"/>
      <c r="J42" s="2"/>
      <c r="K42" s="2"/>
      <c r="L42" s="2"/>
      <c r="M42" s="2"/>
      <c r="N42" s="3"/>
      <c r="O42" s="6"/>
      <c r="P42" s="3"/>
      <c r="Q42" s="3"/>
      <c r="R42" s="3"/>
      <c r="S42" s="7"/>
    </row>
    <row r="43" spans="1:19" x14ac:dyDescent="0.3">
      <c r="A43" s="1">
        <v>18</v>
      </c>
      <c r="B43" s="5">
        <v>0.69444444444444453</v>
      </c>
      <c r="C43" s="1" t="s">
        <v>19</v>
      </c>
      <c r="D43" s="1">
        <v>9</v>
      </c>
      <c r="E43" s="1">
        <v>4</v>
      </c>
      <c r="F43" s="1" t="s">
        <v>55</v>
      </c>
      <c r="G43" s="1">
        <v>73.819999999999993</v>
      </c>
      <c r="H43" s="1">
        <f>1+COUNTIFS(A:A,A43,G:G,"&gt;"&amp;G43)</f>
        <v>1</v>
      </c>
      <c r="I43" s="2">
        <f>AVERAGEIF(A:A,A43,G:G)</f>
        <v>51.577272727272728</v>
      </c>
      <c r="J43" s="2">
        <f t="shared" si="16"/>
        <v>22.242727272727265</v>
      </c>
      <c r="K43" s="2">
        <f t="shared" si="17"/>
        <v>112.24272727272727</v>
      </c>
      <c r="L43" s="2">
        <f t="shared" si="18"/>
        <v>840.97643247479368</v>
      </c>
      <c r="M43" s="2">
        <f>SUMIF(A:A,A43,L:L)</f>
        <v>3178.930252172855</v>
      </c>
      <c r="N43" s="3">
        <f t="shared" si="19"/>
        <v>0.26454699089417627</v>
      </c>
      <c r="O43" s="6">
        <f t="shared" si="20"/>
        <v>3.7800467758864764</v>
      </c>
      <c r="P43" s="3">
        <f t="shared" si="21"/>
        <v>0.26454699089417627</v>
      </c>
      <c r="Q43" s="3">
        <f>IF(ISNUMBER(P43),SUMIF(A:A,A43,P:P),"")</f>
        <v>0.86975460975273466</v>
      </c>
      <c r="R43" s="3">
        <f t="shared" si="22"/>
        <v>0.30416279250234174</v>
      </c>
      <c r="S43" s="7">
        <f t="shared" si="23"/>
        <v>3.2877131084082252</v>
      </c>
    </row>
    <row r="44" spans="1:19" x14ac:dyDescent="0.3">
      <c r="A44" s="1">
        <v>18</v>
      </c>
      <c r="B44" s="5">
        <v>0.69444444444444453</v>
      </c>
      <c r="C44" s="1" t="s">
        <v>19</v>
      </c>
      <c r="D44" s="1">
        <v>9</v>
      </c>
      <c r="E44" s="1">
        <v>3</v>
      </c>
      <c r="F44" s="1" t="s">
        <v>54</v>
      </c>
      <c r="G44" s="1">
        <v>63.11</v>
      </c>
      <c r="H44" s="1">
        <f>1+COUNTIFS(A:A,A44,G:G,"&gt;"&amp;G44)</f>
        <v>2</v>
      </c>
      <c r="I44" s="2">
        <f>AVERAGEIF(A:A,A44,G:G)</f>
        <v>51.577272727272728</v>
      </c>
      <c r="J44" s="2">
        <f t="shared" si="16"/>
        <v>11.532727272727271</v>
      </c>
      <c r="K44" s="2">
        <f t="shared" si="17"/>
        <v>101.53272727272727</v>
      </c>
      <c r="L44" s="2">
        <f t="shared" si="18"/>
        <v>442.28905386919257</v>
      </c>
      <c r="M44" s="2">
        <f>SUMIF(A:A,A44,L:L)</f>
        <v>3178.930252172855</v>
      </c>
      <c r="N44" s="3">
        <f t="shared" si="19"/>
        <v>0.13913141175931124</v>
      </c>
      <c r="O44" s="6">
        <f t="shared" si="20"/>
        <v>7.1874495295852983</v>
      </c>
      <c r="P44" s="3">
        <f t="shared" si="21"/>
        <v>0.13913141175931124</v>
      </c>
      <c r="Q44" s="3">
        <f>IF(ISNUMBER(P44),SUMIF(A:A,A44,P:P),"")</f>
        <v>0.86975460975273466</v>
      </c>
      <c r="R44" s="3">
        <f t="shared" si="22"/>
        <v>0.15996628267237967</v>
      </c>
      <c r="S44" s="7">
        <f t="shared" si="23"/>
        <v>6.2513173607219388</v>
      </c>
    </row>
    <row r="45" spans="1:19" x14ac:dyDescent="0.3">
      <c r="A45" s="1">
        <v>18</v>
      </c>
      <c r="B45" s="5">
        <v>0.69444444444444453</v>
      </c>
      <c r="C45" s="1" t="s">
        <v>19</v>
      </c>
      <c r="D45" s="1">
        <v>9</v>
      </c>
      <c r="E45" s="1">
        <v>7</v>
      </c>
      <c r="F45" s="1" t="s">
        <v>58</v>
      </c>
      <c r="G45" s="1">
        <v>62.18</v>
      </c>
      <c r="H45" s="1">
        <f>1+COUNTIFS(A:A,A45,G:G,"&gt;"&amp;G45)</f>
        <v>3</v>
      </c>
      <c r="I45" s="2">
        <f>AVERAGEIF(A:A,A45,G:G)</f>
        <v>51.577272727272728</v>
      </c>
      <c r="J45" s="2">
        <f t="shared" si="16"/>
        <v>10.602727272727272</v>
      </c>
      <c r="K45" s="2">
        <f t="shared" si="17"/>
        <v>100.60272727272726</v>
      </c>
      <c r="L45" s="2">
        <f t="shared" si="18"/>
        <v>418.2852584958087</v>
      </c>
      <c r="M45" s="2">
        <f>SUMIF(A:A,A45,L:L)</f>
        <v>3178.930252172855</v>
      </c>
      <c r="N45" s="3">
        <f t="shared" si="19"/>
        <v>0.13158050832033932</v>
      </c>
      <c r="O45" s="6">
        <f t="shared" si="20"/>
        <v>7.5999098404867844</v>
      </c>
      <c r="P45" s="3">
        <f t="shared" si="21"/>
        <v>0.13158050832033932</v>
      </c>
      <c r="Q45" s="3">
        <f>IF(ISNUMBER(P45),SUMIF(A:A,A45,P:P),"")</f>
        <v>0.86975460975273466</v>
      </c>
      <c r="R45" s="3">
        <f t="shared" si="22"/>
        <v>0.15128463459106789</v>
      </c>
      <c r="S45" s="7">
        <f t="shared" si="23"/>
        <v>6.6100566174685511</v>
      </c>
    </row>
    <row r="46" spans="1:19" x14ac:dyDescent="0.3">
      <c r="A46" s="1">
        <v>18</v>
      </c>
      <c r="B46" s="5">
        <v>0.69444444444444453</v>
      </c>
      <c r="C46" s="1" t="s">
        <v>19</v>
      </c>
      <c r="D46" s="1">
        <v>9</v>
      </c>
      <c r="E46" s="1">
        <v>5</v>
      </c>
      <c r="F46" s="1" t="s">
        <v>56</v>
      </c>
      <c r="G46" s="1">
        <v>58.56</v>
      </c>
      <c r="H46" s="1">
        <f>1+COUNTIFS(A:A,A46,G:G,"&gt;"&amp;G46)</f>
        <v>4</v>
      </c>
      <c r="I46" s="2">
        <f>AVERAGEIF(A:A,A46,G:G)</f>
        <v>51.577272727272728</v>
      </c>
      <c r="J46" s="2">
        <f t="shared" si="16"/>
        <v>6.9827272727272742</v>
      </c>
      <c r="K46" s="2">
        <f t="shared" si="17"/>
        <v>96.982727272727274</v>
      </c>
      <c r="L46" s="2">
        <f t="shared" si="18"/>
        <v>336.62300894706777</v>
      </c>
      <c r="M46" s="2">
        <f>SUMIF(A:A,A46,L:L)</f>
        <v>3178.930252172855</v>
      </c>
      <c r="N46" s="3">
        <f t="shared" si="19"/>
        <v>0.10589191402264331</v>
      </c>
      <c r="O46" s="6">
        <f t="shared" si="20"/>
        <v>9.4435916965875784</v>
      </c>
      <c r="P46" s="3">
        <f t="shared" si="21"/>
        <v>0.10589191402264331</v>
      </c>
      <c r="Q46" s="3">
        <f>IF(ISNUMBER(P46),SUMIF(A:A,A46,P:P),"")</f>
        <v>0.86975460975273466</v>
      </c>
      <c r="R46" s="3">
        <f t="shared" si="22"/>
        <v>0.12174918400575957</v>
      </c>
      <c r="S46" s="7">
        <f t="shared" si="23"/>
        <v>8.2136074107296952</v>
      </c>
    </row>
    <row r="47" spans="1:19" x14ac:dyDescent="0.3">
      <c r="A47" s="1">
        <v>18</v>
      </c>
      <c r="B47" s="5">
        <v>0.69444444444444453</v>
      </c>
      <c r="C47" s="1" t="s">
        <v>19</v>
      </c>
      <c r="D47" s="1">
        <v>9</v>
      </c>
      <c r="E47" s="1">
        <v>11</v>
      </c>
      <c r="F47" s="1" t="s">
        <v>60</v>
      </c>
      <c r="G47" s="1">
        <v>56.69</v>
      </c>
      <c r="H47" s="1">
        <f>1+COUNTIFS(A:A,A47,G:G,"&gt;"&amp;G47)</f>
        <v>5</v>
      </c>
      <c r="I47" s="2">
        <f>AVERAGEIF(A:A,A47,G:G)</f>
        <v>51.577272727272728</v>
      </c>
      <c r="J47" s="2">
        <f t="shared" si="16"/>
        <v>5.1127272727272697</v>
      </c>
      <c r="K47" s="2">
        <f t="shared" si="17"/>
        <v>95.11272727272727</v>
      </c>
      <c r="L47" s="2">
        <f t="shared" si="18"/>
        <v>300.89568293671493</v>
      </c>
      <c r="M47" s="2">
        <f>SUMIF(A:A,A47,L:L)</f>
        <v>3178.930252172855</v>
      </c>
      <c r="N47" s="3">
        <f t="shared" si="19"/>
        <v>9.4653125129451149E-2</v>
      </c>
      <c r="O47" s="6">
        <f t="shared" si="20"/>
        <v>10.564891530336295</v>
      </c>
      <c r="P47" s="3">
        <f t="shared" si="21"/>
        <v>9.4653125129451149E-2</v>
      </c>
      <c r="Q47" s="3">
        <f>IF(ISNUMBER(P47),SUMIF(A:A,A47,P:P),"")</f>
        <v>0.86975460975273466</v>
      </c>
      <c r="R47" s="3">
        <f t="shared" si="22"/>
        <v>0.10882739116077854</v>
      </c>
      <c r="S47" s="7">
        <f t="shared" si="23"/>
        <v>9.1888631100476168</v>
      </c>
    </row>
    <row r="48" spans="1:19" x14ac:dyDescent="0.3">
      <c r="A48" s="1">
        <v>18</v>
      </c>
      <c r="B48" s="5">
        <v>0.69444444444444453</v>
      </c>
      <c r="C48" s="1" t="s">
        <v>19</v>
      </c>
      <c r="D48" s="1">
        <v>9</v>
      </c>
      <c r="E48" s="1">
        <v>8</v>
      </c>
      <c r="F48" s="1" t="s">
        <v>59</v>
      </c>
      <c r="G48" s="1">
        <v>50.98</v>
      </c>
      <c r="H48" s="1">
        <f>1+COUNTIFS(A:A,A48,G:G,"&gt;"&amp;G48)</f>
        <v>6</v>
      </c>
      <c r="I48" s="2">
        <f>AVERAGEIF(A:A,A48,G:G)</f>
        <v>51.577272727272728</v>
      </c>
      <c r="J48" s="2">
        <f t="shared" si="16"/>
        <v>-0.59727272727273117</v>
      </c>
      <c r="K48" s="2">
        <f t="shared" si="17"/>
        <v>89.402727272727276</v>
      </c>
      <c r="L48" s="2">
        <f t="shared" si="18"/>
        <v>213.61250221956394</v>
      </c>
      <c r="M48" s="2">
        <f>SUMIF(A:A,A48,L:L)</f>
        <v>3178.930252172855</v>
      </c>
      <c r="N48" s="3">
        <f t="shared" si="19"/>
        <v>6.7196347599497039E-2</v>
      </c>
      <c r="O48" s="6">
        <f t="shared" si="20"/>
        <v>14.88176122250259</v>
      </c>
      <c r="P48" s="3">
        <f t="shared" si="21"/>
        <v>6.7196347599497039E-2</v>
      </c>
      <c r="Q48" s="3">
        <f>IF(ISNUMBER(P48),SUMIF(A:A,A48,P:P),"")</f>
        <v>0.86975460975273466</v>
      </c>
      <c r="R48" s="3">
        <f t="shared" si="22"/>
        <v>7.7258972641260845E-2</v>
      </c>
      <c r="S48" s="7">
        <f t="shared" si="23"/>
        <v>12.943480424511121</v>
      </c>
    </row>
    <row r="49" spans="1:19" x14ac:dyDescent="0.3">
      <c r="A49" s="1">
        <v>18</v>
      </c>
      <c r="B49" s="5">
        <v>0.69444444444444453</v>
      </c>
      <c r="C49" s="1" t="s">
        <v>19</v>
      </c>
      <c r="D49" s="1">
        <v>9</v>
      </c>
      <c r="E49" s="1">
        <v>12</v>
      </c>
      <c r="F49" s="1" t="s">
        <v>61</v>
      </c>
      <c r="G49" s="1">
        <v>50.87</v>
      </c>
      <c r="H49" s="1">
        <f>1+COUNTIFS(A:A,A49,G:G,"&gt;"&amp;G49)</f>
        <v>7</v>
      </c>
      <c r="I49" s="2">
        <f>AVERAGEIF(A:A,A49,G:G)</f>
        <v>51.577272727272728</v>
      </c>
      <c r="J49" s="2">
        <f t="shared" ref="J49:J65" si="24">G49-I49</f>
        <v>-0.70727272727273061</v>
      </c>
      <c r="K49" s="2">
        <f t="shared" ref="K49:K65" si="25">90+J49</f>
        <v>89.292727272727262</v>
      </c>
      <c r="L49" s="2">
        <f t="shared" ref="L49:L65" si="26">EXP(0.06*K49)</f>
        <v>212.20730196662259</v>
      </c>
      <c r="M49" s="2">
        <f>SUMIF(A:A,A49,L:L)</f>
        <v>3178.930252172855</v>
      </c>
      <c r="N49" s="3">
        <f t="shared" ref="N49:N65" si="27">L49/M49</f>
        <v>6.6754312027316465E-2</v>
      </c>
      <c r="O49" s="6">
        <f t="shared" ref="O49:O65" si="28">1/N49</f>
        <v>14.980305685583142</v>
      </c>
      <c r="P49" s="3">
        <f t="shared" ref="P49:P65" si="29">IF(O49&gt;21,"",N49)</f>
        <v>6.6754312027316465E-2</v>
      </c>
      <c r="Q49" s="3">
        <f>IF(ISNUMBER(P49),SUMIF(A:A,A49,P:P),"")</f>
        <v>0.86975460975273466</v>
      </c>
      <c r="R49" s="3">
        <f t="shared" ref="R49:R65" si="30">IFERROR(P49*(1/Q49),"")</f>
        <v>7.6750742426411805E-2</v>
      </c>
      <c r="S49" s="7">
        <f t="shared" ref="S49:S65" si="31">IFERROR(1/R49,"")</f>
        <v>13.02918992554104</v>
      </c>
    </row>
    <row r="50" spans="1:19" x14ac:dyDescent="0.3">
      <c r="A50" s="1">
        <v>18</v>
      </c>
      <c r="B50" s="5">
        <v>0.69444444444444453</v>
      </c>
      <c r="C50" s="1" t="s">
        <v>19</v>
      </c>
      <c r="D50" s="1">
        <v>9</v>
      </c>
      <c r="E50" s="1">
        <v>6</v>
      </c>
      <c r="F50" s="1" t="s">
        <v>57</v>
      </c>
      <c r="G50" s="1">
        <v>44.56</v>
      </c>
      <c r="H50" s="1">
        <f>1+COUNTIFS(A:A,A50,G:G,"&gt;"&amp;G50)</f>
        <v>8</v>
      </c>
      <c r="I50" s="2">
        <f>AVERAGEIF(A:A,A50,G:G)</f>
        <v>51.577272727272728</v>
      </c>
      <c r="J50" s="2">
        <f t="shared" si="24"/>
        <v>-7.0172727272727258</v>
      </c>
      <c r="K50" s="2">
        <f t="shared" si="25"/>
        <v>82.982727272727274</v>
      </c>
      <c r="L50" s="2">
        <f t="shared" si="26"/>
        <v>145.32369539081043</v>
      </c>
      <c r="M50" s="2">
        <f>SUMIF(A:A,A50,L:L)</f>
        <v>3178.930252172855</v>
      </c>
      <c r="N50" s="3">
        <f t="shared" si="27"/>
        <v>4.5714653629622452E-2</v>
      </c>
      <c r="O50" s="6">
        <f t="shared" si="28"/>
        <v>21.874823948179586</v>
      </c>
      <c r="P50" s="3" t="str">
        <f t="shared" si="29"/>
        <v/>
      </c>
      <c r="Q50" s="3" t="str">
        <f>IF(ISNUMBER(P50),SUMIF(A:A,A50,P:P),"")</f>
        <v/>
      </c>
      <c r="R50" s="3" t="str">
        <f t="shared" si="30"/>
        <v/>
      </c>
      <c r="S50" s="7" t="str">
        <f t="shared" si="31"/>
        <v/>
      </c>
    </row>
    <row r="51" spans="1:19" x14ac:dyDescent="0.3">
      <c r="A51" s="1">
        <v>18</v>
      </c>
      <c r="B51" s="5">
        <v>0.69444444444444453</v>
      </c>
      <c r="C51" s="1" t="s">
        <v>19</v>
      </c>
      <c r="D51" s="1">
        <v>9</v>
      </c>
      <c r="E51" s="1">
        <v>13</v>
      </c>
      <c r="F51" s="1" t="s">
        <v>62</v>
      </c>
      <c r="G51" s="1">
        <v>41.97</v>
      </c>
      <c r="H51" s="1">
        <f>1+COUNTIFS(A:A,A51,G:G,"&gt;"&amp;G51)</f>
        <v>9</v>
      </c>
      <c r="I51" s="2">
        <f>AVERAGEIF(A:A,A51,G:G)</f>
        <v>51.577272727272728</v>
      </c>
      <c r="J51" s="2">
        <f t="shared" si="24"/>
        <v>-9.6072727272727292</v>
      </c>
      <c r="K51" s="2">
        <f t="shared" si="25"/>
        <v>80.392727272727271</v>
      </c>
      <c r="L51" s="2">
        <f t="shared" si="26"/>
        <v>124.40764536860925</v>
      </c>
      <c r="M51" s="2">
        <f>SUMIF(A:A,A51,L:L)</f>
        <v>3178.930252172855</v>
      </c>
      <c r="N51" s="3">
        <f t="shared" si="27"/>
        <v>3.9135066044174584E-2</v>
      </c>
      <c r="O51" s="6">
        <f t="shared" si="28"/>
        <v>25.552531299454753</v>
      </c>
      <c r="P51" s="3" t="str">
        <f t="shared" si="29"/>
        <v/>
      </c>
      <c r="Q51" s="3" t="str">
        <f>IF(ISNUMBER(P51),SUMIF(A:A,A51,P:P),"")</f>
        <v/>
      </c>
      <c r="R51" s="3" t="str">
        <f t="shared" si="30"/>
        <v/>
      </c>
      <c r="S51" s="7" t="str">
        <f t="shared" si="31"/>
        <v/>
      </c>
    </row>
    <row r="52" spans="1:19" x14ac:dyDescent="0.3">
      <c r="A52" s="1">
        <v>18</v>
      </c>
      <c r="B52" s="5">
        <v>0.69444444444444453</v>
      </c>
      <c r="C52" s="1" t="s">
        <v>19</v>
      </c>
      <c r="D52" s="1">
        <v>9</v>
      </c>
      <c r="E52" s="1">
        <v>2</v>
      </c>
      <c r="F52" s="1" t="s">
        <v>53</v>
      </c>
      <c r="G52" s="1">
        <v>36.75</v>
      </c>
      <c r="H52" s="1">
        <f>1+COUNTIFS(A:A,A52,G:G,"&gt;"&amp;G52)</f>
        <v>10</v>
      </c>
      <c r="I52" s="2">
        <f>AVERAGEIF(A:A,A52,G:G)</f>
        <v>51.577272727272728</v>
      </c>
      <c r="J52" s="2">
        <f t="shared" si="24"/>
        <v>-14.827272727272728</v>
      </c>
      <c r="K52" s="2">
        <f t="shared" si="25"/>
        <v>75.172727272727272</v>
      </c>
      <c r="L52" s="2">
        <f t="shared" si="26"/>
        <v>90.954887002076546</v>
      </c>
      <c r="M52" s="2">
        <f>SUMIF(A:A,A52,L:L)</f>
        <v>3178.930252172855</v>
      </c>
      <c r="N52" s="3">
        <f t="shared" si="27"/>
        <v>2.8611790692767567E-2</v>
      </c>
      <c r="O52" s="6">
        <f t="shared" si="28"/>
        <v>34.950626150525352</v>
      </c>
      <c r="P52" s="3" t="str">
        <f t="shared" si="29"/>
        <v/>
      </c>
      <c r="Q52" s="3" t="str">
        <f>IF(ISNUMBER(P52),SUMIF(A:A,A52,P:P),"")</f>
        <v/>
      </c>
      <c r="R52" s="3" t="str">
        <f t="shared" si="30"/>
        <v/>
      </c>
      <c r="S52" s="7" t="str">
        <f t="shared" si="31"/>
        <v/>
      </c>
    </row>
    <row r="53" spans="1:19" x14ac:dyDescent="0.3">
      <c r="A53" s="1">
        <v>18</v>
      </c>
      <c r="B53" s="5">
        <v>0.69444444444444453</v>
      </c>
      <c r="C53" s="1" t="s">
        <v>19</v>
      </c>
      <c r="D53" s="1">
        <v>9</v>
      </c>
      <c r="E53" s="1">
        <v>1</v>
      </c>
      <c r="F53" s="1" t="s">
        <v>52</v>
      </c>
      <c r="G53" s="1">
        <v>27.86</v>
      </c>
      <c r="H53" s="1">
        <f>1+COUNTIFS(A:A,A53,G:G,"&gt;"&amp;G53)</f>
        <v>11</v>
      </c>
      <c r="I53" s="2">
        <f>AVERAGEIF(A:A,A53,G:G)</f>
        <v>51.577272727272728</v>
      </c>
      <c r="J53" s="2">
        <f t="shared" si="24"/>
        <v>-23.717272727272729</v>
      </c>
      <c r="K53" s="2">
        <f t="shared" si="25"/>
        <v>66.282727272727271</v>
      </c>
      <c r="L53" s="2">
        <f t="shared" si="26"/>
        <v>53.354783501594724</v>
      </c>
      <c r="M53" s="2">
        <f>SUMIF(A:A,A53,L:L)</f>
        <v>3178.930252172855</v>
      </c>
      <c r="N53" s="3">
        <f t="shared" si="27"/>
        <v>1.6783879880700681E-2</v>
      </c>
      <c r="O53" s="6">
        <f t="shared" si="28"/>
        <v>59.580979315150628</v>
      </c>
      <c r="P53" s="3" t="str">
        <f t="shared" si="29"/>
        <v/>
      </c>
      <c r="Q53" s="3" t="str">
        <f>IF(ISNUMBER(P53),SUMIF(A:A,A53,P:P),"")</f>
        <v/>
      </c>
      <c r="R53" s="3" t="str">
        <f t="shared" si="30"/>
        <v/>
      </c>
      <c r="S53" s="7" t="str">
        <f t="shared" si="31"/>
        <v/>
      </c>
    </row>
    <row r="54" spans="1:19" x14ac:dyDescent="0.3">
      <c r="A54" s="1"/>
      <c r="B54" s="5"/>
      <c r="C54" s="1"/>
      <c r="D54" s="1"/>
      <c r="E54" s="1"/>
      <c r="F54" s="1"/>
      <c r="G54" s="1"/>
      <c r="H54" s="1"/>
      <c r="I54" s="2"/>
      <c r="J54" s="2"/>
      <c r="K54" s="2"/>
      <c r="L54" s="2"/>
      <c r="M54" s="2"/>
      <c r="N54" s="3"/>
      <c r="O54" s="6"/>
      <c r="P54" s="3"/>
      <c r="Q54" s="3"/>
      <c r="R54" s="3"/>
      <c r="S54" s="7"/>
    </row>
    <row r="55" spans="1:19" x14ac:dyDescent="0.3">
      <c r="A55" s="1">
        <v>22</v>
      </c>
      <c r="B55" s="5">
        <v>0.71875</v>
      </c>
      <c r="C55" s="1" t="s">
        <v>19</v>
      </c>
      <c r="D55" s="1">
        <v>10</v>
      </c>
      <c r="E55" s="1">
        <v>7</v>
      </c>
      <c r="F55" s="1" t="s">
        <v>69</v>
      </c>
      <c r="G55" s="1">
        <v>78.77</v>
      </c>
      <c r="H55" s="1">
        <f>1+COUNTIFS(A:A,A55,G:G,"&gt;"&amp;G55)</f>
        <v>1</v>
      </c>
      <c r="I55" s="2">
        <f>AVERAGEIF(A:A,A55,G:G)</f>
        <v>51.723333333333336</v>
      </c>
      <c r="J55" s="2">
        <f t="shared" si="24"/>
        <v>27.04666666666666</v>
      </c>
      <c r="K55" s="2">
        <f t="shared" si="25"/>
        <v>117.04666666666665</v>
      </c>
      <c r="L55" s="2">
        <f t="shared" si="26"/>
        <v>1121.9236100158521</v>
      </c>
      <c r="M55" s="2">
        <f>SUMIF(A:A,A55,L:L)</f>
        <v>3537.4701266296843</v>
      </c>
      <c r="N55" s="3">
        <f t="shared" si="27"/>
        <v>0.31715422882871436</v>
      </c>
      <c r="O55" s="6">
        <f t="shared" si="28"/>
        <v>3.1530400956440361</v>
      </c>
      <c r="P55" s="3">
        <f t="shared" si="29"/>
        <v>0.31715422882871436</v>
      </c>
      <c r="Q55" s="3">
        <f>IF(ISNUMBER(P55),SUMIF(A:A,A55,P:P),"")</f>
        <v>0.87571048272121454</v>
      </c>
      <c r="R55" s="3">
        <f t="shared" si="30"/>
        <v>0.36216790261911425</v>
      </c>
      <c r="S55" s="7">
        <f t="shared" si="31"/>
        <v>2.7611502641957832</v>
      </c>
    </row>
    <row r="56" spans="1:19" x14ac:dyDescent="0.3">
      <c r="A56" s="1">
        <v>22</v>
      </c>
      <c r="B56" s="5">
        <v>0.71875</v>
      </c>
      <c r="C56" s="1" t="s">
        <v>19</v>
      </c>
      <c r="D56" s="1">
        <v>10</v>
      </c>
      <c r="E56" s="1">
        <v>3</v>
      </c>
      <c r="F56" s="1" t="s">
        <v>65</v>
      </c>
      <c r="G56" s="1">
        <v>65.260000000000005</v>
      </c>
      <c r="H56" s="1">
        <f>1+COUNTIFS(A:A,A56,G:G,"&gt;"&amp;G56)</f>
        <v>2</v>
      </c>
      <c r="I56" s="2">
        <f>AVERAGEIF(A:A,A56,G:G)</f>
        <v>51.723333333333336</v>
      </c>
      <c r="J56" s="2">
        <f t="shared" si="24"/>
        <v>13.536666666666669</v>
      </c>
      <c r="K56" s="2">
        <f t="shared" si="25"/>
        <v>103.53666666666666</v>
      </c>
      <c r="L56" s="2">
        <f t="shared" si="26"/>
        <v>498.79739936040562</v>
      </c>
      <c r="M56" s="2">
        <f>SUMIF(A:A,A56,L:L)</f>
        <v>3537.4701266296843</v>
      </c>
      <c r="N56" s="3">
        <f t="shared" si="27"/>
        <v>0.14100398915188397</v>
      </c>
      <c r="O56" s="6">
        <f t="shared" si="28"/>
        <v>7.0919979357664777</v>
      </c>
      <c r="P56" s="3">
        <f t="shared" si="29"/>
        <v>0.14100398915188397</v>
      </c>
      <c r="Q56" s="3">
        <f>IF(ISNUMBER(P56),SUMIF(A:A,A56,P:P),"")</f>
        <v>0.87571048272121454</v>
      </c>
      <c r="R56" s="3">
        <f t="shared" si="30"/>
        <v>0.16101667381407045</v>
      </c>
      <c r="S56" s="7">
        <f t="shared" si="31"/>
        <v>6.2105369357879194</v>
      </c>
    </row>
    <row r="57" spans="1:19" x14ac:dyDescent="0.3">
      <c r="A57" s="1">
        <v>22</v>
      </c>
      <c r="B57" s="5">
        <v>0.71875</v>
      </c>
      <c r="C57" s="1" t="s">
        <v>19</v>
      </c>
      <c r="D57" s="1">
        <v>10</v>
      </c>
      <c r="E57" s="1">
        <v>1</v>
      </c>
      <c r="F57" s="1" t="s">
        <v>63</v>
      </c>
      <c r="G57" s="1">
        <v>55.59</v>
      </c>
      <c r="H57" s="1">
        <f>1+COUNTIFS(A:A,A57,G:G,"&gt;"&amp;G57)</f>
        <v>3</v>
      </c>
      <c r="I57" s="2">
        <f>AVERAGEIF(A:A,A57,G:G)</f>
        <v>51.723333333333336</v>
      </c>
      <c r="J57" s="2">
        <f t="shared" si="24"/>
        <v>3.8666666666666671</v>
      </c>
      <c r="K57" s="2">
        <f t="shared" si="25"/>
        <v>93.866666666666674</v>
      </c>
      <c r="L57" s="2">
        <f t="shared" si="26"/>
        <v>279.2199995642768</v>
      </c>
      <c r="M57" s="2">
        <f>SUMIF(A:A,A57,L:L)</f>
        <v>3537.4701266296843</v>
      </c>
      <c r="N57" s="3">
        <f t="shared" si="27"/>
        <v>7.8932115203557335E-2</v>
      </c>
      <c r="O57" s="6">
        <f t="shared" si="28"/>
        <v>12.669114433600427</v>
      </c>
      <c r="P57" s="3">
        <f t="shared" si="29"/>
        <v>7.8932115203557335E-2</v>
      </c>
      <c r="Q57" s="3">
        <f>IF(ISNUMBER(P57),SUMIF(A:A,A57,P:P),"")</f>
        <v>0.87571048272121454</v>
      </c>
      <c r="R57" s="3">
        <f t="shared" si="30"/>
        <v>9.0134943866699888E-2</v>
      </c>
      <c r="S57" s="7">
        <f t="shared" si="31"/>
        <v>11.094476316298538</v>
      </c>
    </row>
    <row r="58" spans="1:19" x14ac:dyDescent="0.3">
      <c r="A58" s="1">
        <v>22</v>
      </c>
      <c r="B58" s="5">
        <v>0.71875</v>
      </c>
      <c r="C58" s="1" t="s">
        <v>19</v>
      </c>
      <c r="D58" s="1">
        <v>10</v>
      </c>
      <c r="E58" s="1">
        <v>10</v>
      </c>
      <c r="F58" s="1" t="s">
        <v>71</v>
      </c>
      <c r="G58" s="1">
        <v>54.75</v>
      </c>
      <c r="H58" s="1">
        <f>1+COUNTIFS(A:A,A58,G:G,"&gt;"&amp;G58)</f>
        <v>4</v>
      </c>
      <c r="I58" s="2">
        <f>AVERAGEIF(A:A,A58,G:G)</f>
        <v>51.723333333333336</v>
      </c>
      <c r="J58" s="2">
        <f t="shared" si="24"/>
        <v>3.0266666666666637</v>
      </c>
      <c r="K58" s="2">
        <f t="shared" si="25"/>
        <v>93.026666666666671</v>
      </c>
      <c r="L58" s="2">
        <f t="shared" si="26"/>
        <v>265.4960598281682</v>
      </c>
      <c r="M58" s="2">
        <f>SUMIF(A:A,A58,L:L)</f>
        <v>3537.4701266296843</v>
      </c>
      <c r="N58" s="3">
        <f t="shared" si="27"/>
        <v>7.5052523505299229E-2</v>
      </c>
      <c r="O58" s="6">
        <f t="shared" si="28"/>
        <v>13.324002355888714</v>
      </c>
      <c r="P58" s="3">
        <f t="shared" si="29"/>
        <v>7.5052523505299229E-2</v>
      </c>
      <c r="Q58" s="3">
        <f>IF(ISNUMBER(P58),SUMIF(A:A,A58,P:P),"")</f>
        <v>0.87571048272121454</v>
      </c>
      <c r="R58" s="3">
        <f t="shared" si="30"/>
        <v>8.5704722035618783E-2</v>
      </c>
      <c r="S58" s="7">
        <f t="shared" si="31"/>
        <v>11.667968534853904</v>
      </c>
    </row>
    <row r="59" spans="1:19" x14ac:dyDescent="0.3">
      <c r="A59" s="1">
        <v>22</v>
      </c>
      <c r="B59" s="5">
        <v>0.71875</v>
      </c>
      <c r="C59" s="1" t="s">
        <v>19</v>
      </c>
      <c r="D59" s="1">
        <v>10</v>
      </c>
      <c r="E59" s="1">
        <v>4</v>
      </c>
      <c r="F59" s="1" t="s">
        <v>66</v>
      </c>
      <c r="G59" s="1">
        <v>54.73</v>
      </c>
      <c r="H59" s="1">
        <f>1+COUNTIFS(A:A,A59,G:G,"&gt;"&amp;G59)</f>
        <v>5</v>
      </c>
      <c r="I59" s="2">
        <f>AVERAGEIF(A:A,A59,G:G)</f>
        <v>51.723333333333336</v>
      </c>
      <c r="J59" s="2">
        <f t="shared" si="24"/>
        <v>3.0066666666666606</v>
      </c>
      <c r="K59" s="2">
        <f t="shared" si="25"/>
        <v>93.006666666666661</v>
      </c>
      <c r="L59" s="2">
        <f t="shared" si="26"/>
        <v>265.1776556370973</v>
      </c>
      <c r="M59" s="2">
        <f>SUMIF(A:A,A59,L:L)</f>
        <v>3537.4701266296843</v>
      </c>
      <c r="N59" s="3">
        <f t="shared" si="27"/>
        <v>7.4962514493301075E-2</v>
      </c>
      <c r="O59" s="6">
        <f t="shared" si="28"/>
        <v>13.340000755835954</v>
      </c>
      <c r="P59" s="3">
        <f t="shared" si="29"/>
        <v>7.4962514493301075E-2</v>
      </c>
      <c r="Q59" s="3">
        <f>IF(ISNUMBER(P59),SUMIF(A:A,A59,P:P),"")</f>
        <v>0.87571048272121454</v>
      </c>
      <c r="R59" s="3">
        <f t="shared" si="30"/>
        <v>8.5601938051900264E-2</v>
      </c>
      <c r="S59" s="7">
        <f t="shared" si="31"/>
        <v>11.681978501394468</v>
      </c>
    </row>
    <row r="60" spans="1:19" x14ac:dyDescent="0.3">
      <c r="A60" s="1">
        <v>22</v>
      </c>
      <c r="B60" s="5">
        <v>0.71875</v>
      </c>
      <c r="C60" s="1" t="s">
        <v>19</v>
      </c>
      <c r="D60" s="1">
        <v>10</v>
      </c>
      <c r="E60" s="1">
        <v>2</v>
      </c>
      <c r="F60" s="1" t="s">
        <v>64</v>
      </c>
      <c r="G60" s="1">
        <v>52.96</v>
      </c>
      <c r="H60" s="1">
        <f>1+COUNTIFS(A:A,A60,G:G,"&gt;"&amp;G60)</f>
        <v>6</v>
      </c>
      <c r="I60" s="2">
        <f>AVERAGEIF(A:A,A60,G:G)</f>
        <v>51.723333333333336</v>
      </c>
      <c r="J60" s="2">
        <f t="shared" si="24"/>
        <v>1.2366666666666646</v>
      </c>
      <c r="K60" s="2">
        <f t="shared" si="25"/>
        <v>91.236666666666665</v>
      </c>
      <c r="L60" s="2">
        <f t="shared" si="26"/>
        <v>238.45962290490357</v>
      </c>
      <c r="M60" s="2">
        <f>SUMIF(A:A,A60,L:L)</f>
        <v>3537.4701266296843</v>
      </c>
      <c r="N60" s="3">
        <f t="shared" si="27"/>
        <v>6.7409649938753091E-2</v>
      </c>
      <c r="O60" s="6">
        <f t="shared" si="28"/>
        <v>14.83467131054052</v>
      </c>
      <c r="P60" s="3">
        <f t="shared" si="29"/>
        <v>6.7409649938753091E-2</v>
      </c>
      <c r="Q60" s="3">
        <f>IF(ISNUMBER(P60),SUMIF(A:A,A60,P:P),"")</f>
        <v>0.87571048272121454</v>
      </c>
      <c r="R60" s="3">
        <f t="shared" si="30"/>
        <v>7.6977096048093316E-2</v>
      </c>
      <c r="S60" s="7">
        <f t="shared" si="31"/>
        <v>12.990877174363991</v>
      </c>
    </row>
    <row r="61" spans="1:19" x14ac:dyDescent="0.3">
      <c r="A61" s="1">
        <v>22</v>
      </c>
      <c r="B61" s="5">
        <v>0.71875</v>
      </c>
      <c r="C61" s="1" t="s">
        <v>19</v>
      </c>
      <c r="D61" s="1">
        <v>10</v>
      </c>
      <c r="E61" s="1">
        <v>6</v>
      </c>
      <c r="F61" s="1" t="s">
        <v>68</v>
      </c>
      <c r="G61" s="1">
        <v>52.42</v>
      </c>
      <c r="H61" s="1">
        <f>1+COUNTIFS(A:A,A61,G:G,"&gt;"&amp;G61)</f>
        <v>7</v>
      </c>
      <c r="I61" s="2">
        <f>AVERAGEIF(A:A,A61,G:G)</f>
        <v>51.723333333333336</v>
      </c>
      <c r="J61" s="2">
        <f t="shared" si="24"/>
        <v>0.69666666666666544</v>
      </c>
      <c r="K61" s="2">
        <f t="shared" si="25"/>
        <v>90.696666666666658</v>
      </c>
      <c r="L61" s="2">
        <f t="shared" si="26"/>
        <v>230.85735293129883</v>
      </c>
      <c r="M61" s="2">
        <f>SUMIF(A:A,A61,L:L)</f>
        <v>3537.4701266296843</v>
      </c>
      <c r="N61" s="3">
        <f t="shared" si="27"/>
        <v>6.5260580207711208E-2</v>
      </c>
      <c r="O61" s="6">
        <f t="shared" si="28"/>
        <v>15.323185862234178</v>
      </c>
      <c r="P61" s="3">
        <f t="shared" si="29"/>
        <v>6.5260580207711208E-2</v>
      </c>
      <c r="Q61" s="3">
        <f>IF(ISNUMBER(P61),SUMIF(A:A,A61,P:P),"")</f>
        <v>0.87571048272121454</v>
      </c>
      <c r="R61" s="3">
        <f t="shared" si="30"/>
        <v>7.4523009025674922E-2</v>
      </c>
      <c r="S61" s="7">
        <f t="shared" si="31"/>
        <v>13.418674488243981</v>
      </c>
    </row>
    <row r="62" spans="1:19" x14ac:dyDescent="0.3">
      <c r="A62" s="1">
        <v>22</v>
      </c>
      <c r="B62" s="5">
        <v>0.71875</v>
      </c>
      <c r="C62" s="1" t="s">
        <v>19</v>
      </c>
      <c r="D62" s="1">
        <v>10</v>
      </c>
      <c r="E62" s="1">
        <v>15</v>
      </c>
      <c r="F62" s="1" t="s">
        <v>74</v>
      </c>
      <c r="G62" s="1">
        <v>49.85</v>
      </c>
      <c r="H62" s="1">
        <f>1+COUNTIFS(A:A,A62,G:G,"&gt;"&amp;G62)</f>
        <v>8</v>
      </c>
      <c r="I62" s="2">
        <f>AVERAGEIF(A:A,A62,G:G)</f>
        <v>51.723333333333336</v>
      </c>
      <c r="J62" s="2">
        <f t="shared" si="24"/>
        <v>-1.8733333333333348</v>
      </c>
      <c r="K62" s="2">
        <f t="shared" si="25"/>
        <v>88.126666666666665</v>
      </c>
      <c r="L62" s="2">
        <f t="shared" si="26"/>
        <v>197.86797196075455</v>
      </c>
      <c r="M62" s="2">
        <f>SUMIF(A:A,A62,L:L)</f>
        <v>3537.4701266296843</v>
      </c>
      <c r="N62" s="3">
        <f t="shared" si="27"/>
        <v>5.5934881391994325E-2</v>
      </c>
      <c r="O62" s="6">
        <f t="shared" si="28"/>
        <v>17.877931893552294</v>
      </c>
      <c r="P62" s="3">
        <f t="shared" si="29"/>
        <v>5.5934881391994325E-2</v>
      </c>
      <c r="Q62" s="3">
        <f>IF(ISNUMBER(P62),SUMIF(A:A,A62,P:P),"")</f>
        <v>0.87571048272121454</v>
      </c>
      <c r="R62" s="3">
        <f t="shared" si="30"/>
        <v>6.387371453882823E-2</v>
      </c>
      <c r="S62" s="7">
        <f t="shared" si="31"/>
        <v>15.655892368559675</v>
      </c>
    </row>
    <row r="63" spans="1:19" x14ac:dyDescent="0.3">
      <c r="A63" s="1">
        <v>22</v>
      </c>
      <c r="B63" s="5">
        <v>0.71875</v>
      </c>
      <c r="C63" s="1" t="s">
        <v>19</v>
      </c>
      <c r="D63" s="1">
        <v>10</v>
      </c>
      <c r="E63" s="1">
        <v>12</v>
      </c>
      <c r="F63" s="1" t="s">
        <v>72</v>
      </c>
      <c r="G63" s="1">
        <v>44.3</v>
      </c>
      <c r="H63" s="1">
        <f>1+COUNTIFS(A:A,A63,G:G,"&gt;"&amp;G63)</f>
        <v>9</v>
      </c>
      <c r="I63" s="2">
        <f>AVERAGEIF(A:A,A63,G:G)</f>
        <v>51.723333333333336</v>
      </c>
      <c r="J63" s="2">
        <f t="shared" si="24"/>
        <v>-7.4233333333333391</v>
      </c>
      <c r="K63" s="2">
        <f t="shared" si="25"/>
        <v>82.576666666666654</v>
      </c>
      <c r="L63" s="2">
        <f t="shared" si="26"/>
        <v>141.82586467950441</v>
      </c>
      <c r="M63" s="2">
        <f>SUMIF(A:A,A63,L:L)</f>
        <v>3537.4701266296843</v>
      </c>
      <c r="N63" s="3">
        <f t="shared" si="27"/>
        <v>4.009245579541576E-2</v>
      </c>
      <c r="O63" s="6">
        <f t="shared" si="28"/>
        <v>24.942348383516624</v>
      </c>
      <c r="P63" s="3" t="str">
        <f t="shared" si="29"/>
        <v/>
      </c>
      <c r="Q63" s="3" t="str">
        <f>IF(ISNUMBER(P63),SUMIF(A:A,A63,P:P),"")</f>
        <v/>
      </c>
      <c r="R63" s="3" t="str">
        <f t="shared" si="30"/>
        <v/>
      </c>
      <c r="S63" s="7" t="str">
        <f t="shared" si="31"/>
        <v/>
      </c>
    </row>
    <row r="64" spans="1:19" x14ac:dyDescent="0.3">
      <c r="A64" s="1">
        <v>22</v>
      </c>
      <c r="B64" s="5">
        <v>0.71875</v>
      </c>
      <c r="C64" s="1" t="s">
        <v>19</v>
      </c>
      <c r="D64" s="1">
        <v>10</v>
      </c>
      <c r="E64" s="1">
        <v>9</v>
      </c>
      <c r="F64" s="1" t="s">
        <v>70</v>
      </c>
      <c r="G64" s="1">
        <v>42.03</v>
      </c>
      <c r="H64" s="1">
        <f>1+COUNTIFS(A:A,A64,G:G,"&gt;"&amp;G64)</f>
        <v>10</v>
      </c>
      <c r="I64" s="2">
        <f>AVERAGEIF(A:A,A64,G:G)</f>
        <v>51.723333333333336</v>
      </c>
      <c r="J64" s="2">
        <f t="shared" si="24"/>
        <v>-9.6933333333333351</v>
      </c>
      <c r="K64" s="2">
        <f t="shared" si="25"/>
        <v>80.306666666666672</v>
      </c>
      <c r="L64" s="2">
        <f t="shared" si="26"/>
        <v>123.76690522529945</v>
      </c>
      <c r="M64" s="2">
        <f>SUMIF(A:A,A64,L:L)</f>
        <v>3537.4701266296843</v>
      </c>
      <c r="N64" s="3">
        <f t="shared" si="27"/>
        <v>3.4987406478317898E-2</v>
      </c>
      <c r="O64" s="6">
        <f t="shared" si="28"/>
        <v>28.581712697673421</v>
      </c>
      <c r="P64" s="3" t="str">
        <f t="shared" si="29"/>
        <v/>
      </c>
      <c r="Q64" s="3" t="str">
        <f>IF(ISNUMBER(P64),SUMIF(A:A,A64,P:P),"")</f>
        <v/>
      </c>
      <c r="R64" s="3" t="str">
        <f t="shared" si="30"/>
        <v/>
      </c>
      <c r="S64" s="7" t="str">
        <f t="shared" si="31"/>
        <v/>
      </c>
    </row>
    <row r="65" spans="1:19" x14ac:dyDescent="0.3">
      <c r="A65" s="1">
        <v>22</v>
      </c>
      <c r="B65" s="5">
        <v>0.71875</v>
      </c>
      <c r="C65" s="1" t="s">
        <v>19</v>
      </c>
      <c r="D65" s="1">
        <v>10</v>
      </c>
      <c r="E65" s="1">
        <v>14</v>
      </c>
      <c r="F65" s="1" t="s">
        <v>73</v>
      </c>
      <c r="G65" s="1">
        <v>41.28</v>
      </c>
      <c r="H65" s="1">
        <f>1+COUNTIFS(A:A,A65,G:G,"&gt;"&amp;G65)</f>
        <v>11</v>
      </c>
      <c r="I65" s="2">
        <f>AVERAGEIF(A:A,A65,G:G)</f>
        <v>51.723333333333336</v>
      </c>
      <c r="J65" s="2">
        <f t="shared" si="24"/>
        <v>-10.443333333333335</v>
      </c>
      <c r="K65" s="2">
        <f t="shared" si="25"/>
        <v>79.556666666666672</v>
      </c>
      <c r="L65" s="2">
        <f t="shared" si="26"/>
        <v>118.32084972966221</v>
      </c>
      <c r="M65" s="2">
        <f>SUMIF(A:A,A65,L:L)</f>
        <v>3537.4701266296843</v>
      </c>
      <c r="N65" s="3">
        <f t="shared" si="27"/>
        <v>3.3447872489143E-2</v>
      </c>
      <c r="O65" s="6">
        <f t="shared" si="28"/>
        <v>29.897267765673128</v>
      </c>
      <c r="P65" s="3" t="str">
        <f t="shared" si="29"/>
        <v/>
      </c>
      <c r="Q65" s="3" t="str">
        <f>IF(ISNUMBER(P65),SUMIF(A:A,A65,P:P),"")</f>
        <v/>
      </c>
      <c r="R65" s="3" t="str">
        <f t="shared" si="30"/>
        <v/>
      </c>
      <c r="S65" s="7" t="str">
        <f t="shared" si="31"/>
        <v/>
      </c>
    </row>
    <row r="66" spans="1:19" x14ac:dyDescent="0.3">
      <c r="A66" s="1">
        <v>22</v>
      </c>
      <c r="B66" s="5">
        <v>0.71875</v>
      </c>
      <c r="C66" s="1" t="s">
        <v>19</v>
      </c>
      <c r="D66" s="1">
        <v>10</v>
      </c>
      <c r="E66" s="1">
        <v>5</v>
      </c>
      <c r="F66" s="1" t="s">
        <v>67</v>
      </c>
      <c r="G66" s="1">
        <v>28.74</v>
      </c>
      <c r="H66" s="1">
        <f>1+COUNTIFS(A:A,A66,G:G,"&gt;"&amp;G66)</f>
        <v>12</v>
      </c>
      <c r="I66" s="2">
        <f>AVERAGEIF(A:A,A66,G:G)</f>
        <v>51.723333333333336</v>
      </c>
      <c r="J66" s="2">
        <f t="shared" ref="J66" si="32">G66-I66</f>
        <v>-22.983333333333338</v>
      </c>
      <c r="K66" s="2">
        <f t="shared" ref="K66" si="33">90+J66</f>
        <v>67.016666666666666</v>
      </c>
      <c r="L66" s="2">
        <f t="shared" ref="L66" si="34">EXP(0.06*K66)</f>
        <v>55.756834792461156</v>
      </c>
      <c r="M66" s="2">
        <f>SUMIF(A:A,A66,L:L)</f>
        <v>3537.4701266296843</v>
      </c>
      <c r="N66" s="3">
        <f t="shared" ref="N66" si="35">L66/M66</f>
        <v>1.5761782515908717E-2</v>
      </c>
      <c r="O66" s="6">
        <f t="shared" ref="O66" si="36">1/N66</f>
        <v>63.444600824220089</v>
      </c>
      <c r="P66" s="3" t="str">
        <f t="shared" ref="P66" si="37">IF(O66&gt;21,"",N66)</f>
        <v/>
      </c>
      <c r="Q66" s="3" t="str">
        <f>IF(ISNUMBER(P66),SUMIF(A:A,A66,P:P),"")</f>
        <v/>
      </c>
      <c r="R66" s="3" t="str">
        <f t="shared" ref="R66" si="38">IFERROR(P66*(1/Q66),"")</f>
        <v/>
      </c>
      <c r="S66" s="7" t="str">
        <f t="shared" ref="S66" si="39">IFERROR(1/R66,"")</f>
        <v/>
      </c>
    </row>
  </sheetData>
  <autoFilter ref="A7:S18" xr:uid="{00000000-0009-0000-0000-000000000000}"/>
  <sortState xmlns:xlrd2="http://schemas.microsoft.com/office/spreadsheetml/2017/richdata2" ref="A8:T66">
    <sortCondition ref="B8:B66"/>
    <sortCondition ref="H8:H66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0:G1048576 G7"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19"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3" fitToHeight="0" orientation="portrait" r:id="rId1"/>
  <rowBreaks count="1" manualBreakCount="1">
    <brk id="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22092022 -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2022-09-21T22:37:41Z</cp:lastPrinted>
  <dcterms:created xsi:type="dcterms:W3CDTF">2016-03-11T05:58:01Z</dcterms:created>
  <dcterms:modified xsi:type="dcterms:W3CDTF">2022-09-21T22:37:47Z</dcterms:modified>
</cp:coreProperties>
</file>