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2FB4CD64-A2A0-4495-BB4D-8630870630A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09122022 - Wyong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09122022 - Wyong'!$A$7:$S$15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9" i="1" l="1"/>
  <c r="I39" i="1"/>
  <c r="J39" i="1" s="1"/>
  <c r="K39" i="1" s="1"/>
  <c r="L39" i="1" s="1"/>
  <c r="H44" i="1"/>
  <c r="I44" i="1"/>
  <c r="J44" i="1" s="1"/>
  <c r="K44" i="1" s="1"/>
  <c r="L44" i="1" s="1"/>
  <c r="H48" i="1"/>
  <c r="I48" i="1"/>
  <c r="J48" i="1" s="1"/>
  <c r="K48" i="1" s="1"/>
  <c r="L48" i="1" s="1"/>
  <c r="H42" i="1"/>
  <c r="I42" i="1"/>
  <c r="J42" i="1" s="1"/>
  <c r="K42" i="1" s="1"/>
  <c r="L42" i="1" s="1"/>
  <c r="H40" i="1"/>
  <c r="I40" i="1"/>
  <c r="J40" i="1" s="1"/>
  <c r="K40" i="1" s="1"/>
  <c r="L40" i="1" s="1"/>
  <c r="H38" i="1"/>
  <c r="I38" i="1"/>
  <c r="J38" i="1" s="1"/>
  <c r="K38" i="1" s="1"/>
  <c r="L38" i="1" s="1"/>
  <c r="H43" i="1"/>
  <c r="I43" i="1"/>
  <c r="J43" i="1" s="1"/>
  <c r="K43" i="1" s="1"/>
  <c r="L43" i="1" s="1"/>
  <c r="H45" i="1"/>
  <c r="I45" i="1"/>
  <c r="J45" i="1" s="1"/>
  <c r="K45" i="1" s="1"/>
  <c r="L45" i="1" s="1"/>
  <c r="H41" i="1"/>
  <c r="I41" i="1"/>
  <c r="J41" i="1" s="1"/>
  <c r="K41" i="1" s="1"/>
  <c r="L41" i="1" s="1"/>
  <c r="H46" i="1"/>
  <c r="I46" i="1"/>
  <c r="J46" i="1" s="1"/>
  <c r="K46" i="1" s="1"/>
  <c r="L46" i="1" s="1"/>
  <c r="H49" i="1"/>
  <c r="I49" i="1"/>
  <c r="J49" i="1" s="1"/>
  <c r="K49" i="1" s="1"/>
  <c r="L49" i="1" s="1"/>
  <c r="H47" i="1"/>
  <c r="I47" i="1"/>
  <c r="J47" i="1" s="1"/>
  <c r="K47" i="1" s="1"/>
  <c r="L47" i="1" s="1"/>
  <c r="H29" i="1"/>
  <c r="I29" i="1"/>
  <c r="J29" i="1" s="1"/>
  <c r="K29" i="1" s="1"/>
  <c r="L29" i="1" s="1"/>
  <c r="H32" i="1"/>
  <c r="I32" i="1"/>
  <c r="J32" i="1" s="1"/>
  <c r="K32" i="1" s="1"/>
  <c r="L32" i="1" s="1"/>
  <c r="H30" i="1"/>
  <c r="I30" i="1"/>
  <c r="J30" i="1" s="1"/>
  <c r="K30" i="1" s="1"/>
  <c r="L30" i="1" s="1"/>
  <c r="H36" i="1"/>
  <c r="I36" i="1"/>
  <c r="J36" i="1" s="1"/>
  <c r="K36" i="1" s="1"/>
  <c r="L36" i="1" s="1"/>
  <c r="H28" i="1"/>
  <c r="I28" i="1"/>
  <c r="J28" i="1" s="1"/>
  <c r="K28" i="1" s="1"/>
  <c r="L28" i="1" s="1"/>
  <c r="H31" i="1"/>
  <c r="I31" i="1"/>
  <c r="J31" i="1" s="1"/>
  <c r="K31" i="1" s="1"/>
  <c r="L31" i="1" s="1"/>
  <c r="H33" i="1"/>
  <c r="I33" i="1"/>
  <c r="J33" i="1" s="1"/>
  <c r="K33" i="1" s="1"/>
  <c r="L33" i="1" s="1"/>
  <c r="H34" i="1"/>
  <c r="I34" i="1"/>
  <c r="J34" i="1" s="1"/>
  <c r="K34" i="1" s="1"/>
  <c r="L34" i="1" s="1"/>
  <c r="H35" i="1"/>
  <c r="I35" i="1"/>
  <c r="J35" i="1" s="1"/>
  <c r="K35" i="1" s="1"/>
  <c r="L35" i="1" s="1"/>
  <c r="H12" i="1"/>
  <c r="I12" i="1"/>
  <c r="J12" i="1" s="1"/>
  <c r="K12" i="1" s="1"/>
  <c r="L12" i="1" s="1"/>
  <c r="H9" i="1"/>
  <c r="I9" i="1"/>
  <c r="J9" i="1" s="1"/>
  <c r="K9" i="1" s="1"/>
  <c r="L9" i="1" s="1"/>
  <c r="H8" i="1"/>
  <c r="I8" i="1"/>
  <c r="J8" i="1" s="1"/>
  <c r="K8" i="1" s="1"/>
  <c r="L8" i="1" s="1"/>
  <c r="H15" i="1"/>
  <c r="I15" i="1"/>
  <c r="J15" i="1" s="1"/>
  <c r="K15" i="1" s="1"/>
  <c r="L15" i="1" s="1"/>
  <c r="H13" i="1"/>
  <c r="I13" i="1"/>
  <c r="J13" i="1" s="1"/>
  <c r="K13" i="1" s="1"/>
  <c r="L13" i="1" s="1"/>
  <c r="H14" i="1"/>
  <c r="I14" i="1"/>
  <c r="J14" i="1" s="1"/>
  <c r="K14" i="1" s="1"/>
  <c r="L14" i="1" s="1"/>
  <c r="H10" i="1"/>
  <c r="I10" i="1"/>
  <c r="J10" i="1" s="1"/>
  <c r="K10" i="1" s="1"/>
  <c r="L10" i="1" s="1"/>
  <c r="H11" i="1"/>
  <c r="I11" i="1"/>
  <c r="J11" i="1" s="1"/>
  <c r="K11" i="1" s="1"/>
  <c r="L11" i="1" s="1"/>
  <c r="H18" i="1"/>
  <c r="I18" i="1"/>
  <c r="J18" i="1" s="1"/>
  <c r="K18" i="1" s="1"/>
  <c r="L18" i="1" s="1"/>
  <c r="H19" i="1"/>
  <c r="I19" i="1"/>
  <c r="J19" i="1" s="1"/>
  <c r="K19" i="1" s="1"/>
  <c r="L19" i="1" s="1"/>
  <c r="H20" i="1"/>
  <c r="I20" i="1"/>
  <c r="J20" i="1" s="1"/>
  <c r="K20" i="1" s="1"/>
  <c r="L20" i="1" s="1"/>
  <c r="H23" i="1"/>
  <c r="I23" i="1"/>
  <c r="J23" i="1" s="1"/>
  <c r="K23" i="1" s="1"/>
  <c r="L23" i="1" s="1"/>
  <c r="H24" i="1"/>
  <c r="I24" i="1"/>
  <c r="J24" i="1" s="1"/>
  <c r="K24" i="1" s="1"/>
  <c r="L24" i="1" s="1"/>
  <c r="H26" i="1"/>
  <c r="I26" i="1"/>
  <c r="J26" i="1" s="1"/>
  <c r="K26" i="1" s="1"/>
  <c r="L26" i="1" s="1"/>
  <c r="H17" i="1"/>
  <c r="I17" i="1"/>
  <c r="J17" i="1" s="1"/>
  <c r="K17" i="1" s="1"/>
  <c r="L17" i="1" s="1"/>
  <c r="H25" i="1"/>
  <c r="I25" i="1"/>
  <c r="J25" i="1" s="1"/>
  <c r="K25" i="1" s="1"/>
  <c r="L25" i="1" s="1"/>
  <c r="H21" i="1"/>
  <c r="I21" i="1"/>
  <c r="J21" i="1" s="1"/>
  <c r="K21" i="1" s="1"/>
  <c r="L21" i="1" s="1"/>
  <c r="H22" i="1"/>
  <c r="I22" i="1"/>
  <c r="J22" i="1" s="1"/>
  <c r="K22" i="1" s="1"/>
  <c r="L22" i="1" s="1"/>
  <c r="M46" i="1" l="1"/>
  <c r="N46" i="1" s="1"/>
  <c r="O46" i="1" s="1"/>
  <c r="P46" i="1" s="1"/>
  <c r="M41" i="1"/>
  <c r="N41" i="1" s="1"/>
  <c r="O41" i="1" s="1"/>
  <c r="P41" i="1" s="1"/>
  <c r="M49" i="1"/>
  <c r="N49" i="1" s="1"/>
  <c r="O49" i="1" s="1"/>
  <c r="P49" i="1" s="1"/>
  <c r="M44" i="1"/>
  <c r="N44" i="1" s="1"/>
  <c r="O44" i="1" s="1"/>
  <c r="P44" i="1" s="1"/>
  <c r="M38" i="1"/>
  <c r="N38" i="1" s="1"/>
  <c r="O38" i="1" s="1"/>
  <c r="P38" i="1" s="1"/>
  <c r="M39" i="1"/>
  <c r="N39" i="1" s="1"/>
  <c r="O39" i="1" s="1"/>
  <c r="P39" i="1" s="1"/>
  <c r="M40" i="1"/>
  <c r="N40" i="1" s="1"/>
  <c r="O40" i="1" s="1"/>
  <c r="P40" i="1" s="1"/>
  <c r="M42" i="1"/>
  <c r="N42" i="1" s="1"/>
  <c r="O42" i="1" s="1"/>
  <c r="P42" i="1" s="1"/>
  <c r="M45" i="1"/>
  <c r="N45" i="1" s="1"/>
  <c r="O45" i="1" s="1"/>
  <c r="P45" i="1" s="1"/>
  <c r="M48" i="1"/>
  <c r="N48" i="1" s="1"/>
  <c r="O48" i="1" s="1"/>
  <c r="P48" i="1" s="1"/>
  <c r="M43" i="1"/>
  <c r="N43" i="1" s="1"/>
  <c r="O43" i="1" s="1"/>
  <c r="P43" i="1" s="1"/>
  <c r="M47" i="1"/>
  <c r="N47" i="1" s="1"/>
  <c r="O47" i="1" s="1"/>
  <c r="P47" i="1" s="1"/>
  <c r="M29" i="1"/>
  <c r="N29" i="1" s="1"/>
  <c r="O29" i="1" s="1"/>
  <c r="P29" i="1" s="1"/>
  <c r="M32" i="1"/>
  <c r="N32" i="1" s="1"/>
  <c r="O32" i="1" s="1"/>
  <c r="P32" i="1" s="1"/>
  <c r="M31" i="1"/>
  <c r="N31" i="1" s="1"/>
  <c r="O31" i="1" s="1"/>
  <c r="P31" i="1" s="1"/>
  <c r="M28" i="1"/>
  <c r="N28" i="1" s="1"/>
  <c r="O28" i="1" s="1"/>
  <c r="P28" i="1" s="1"/>
  <c r="M35" i="1"/>
  <c r="N35" i="1" s="1"/>
  <c r="O35" i="1" s="1"/>
  <c r="P35" i="1" s="1"/>
  <c r="M36" i="1"/>
  <c r="N36" i="1" s="1"/>
  <c r="O36" i="1" s="1"/>
  <c r="P36" i="1" s="1"/>
  <c r="M34" i="1"/>
  <c r="N34" i="1" s="1"/>
  <c r="O34" i="1" s="1"/>
  <c r="P34" i="1" s="1"/>
  <c r="M30" i="1"/>
  <c r="N30" i="1" s="1"/>
  <c r="O30" i="1" s="1"/>
  <c r="P30" i="1" s="1"/>
  <c r="M33" i="1"/>
  <c r="N33" i="1" s="1"/>
  <c r="O33" i="1" s="1"/>
  <c r="P33" i="1" s="1"/>
  <c r="M21" i="1"/>
  <c r="N21" i="1" s="1"/>
  <c r="O21" i="1" s="1"/>
  <c r="P21" i="1" s="1"/>
  <c r="M24" i="1"/>
  <c r="N24" i="1" s="1"/>
  <c r="O24" i="1" s="1"/>
  <c r="P24" i="1" s="1"/>
  <c r="M22" i="1"/>
  <c r="N22" i="1" s="1"/>
  <c r="O22" i="1" s="1"/>
  <c r="P22" i="1" s="1"/>
  <c r="M26" i="1"/>
  <c r="N26" i="1" s="1"/>
  <c r="O26" i="1" s="1"/>
  <c r="P26" i="1" s="1"/>
  <c r="M18" i="1"/>
  <c r="N18" i="1" s="1"/>
  <c r="O18" i="1" s="1"/>
  <c r="P18" i="1" s="1"/>
  <c r="M20" i="1"/>
  <c r="N20" i="1" s="1"/>
  <c r="O20" i="1" s="1"/>
  <c r="P20" i="1" s="1"/>
  <c r="M15" i="1"/>
  <c r="N15" i="1" s="1"/>
  <c r="O15" i="1" s="1"/>
  <c r="P15" i="1" s="1"/>
  <c r="M12" i="1"/>
  <c r="N12" i="1" s="1"/>
  <c r="O12" i="1" s="1"/>
  <c r="P12" i="1" s="1"/>
  <c r="M8" i="1"/>
  <c r="N8" i="1" s="1"/>
  <c r="O8" i="1" s="1"/>
  <c r="P8" i="1" s="1"/>
  <c r="M9" i="1"/>
  <c r="N9" i="1" s="1"/>
  <c r="O9" i="1" s="1"/>
  <c r="P9" i="1" s="1"/>
  <c r="M13" i="1"/>
  <c r="N13" i="1" s="1"/>
  <c r="O13" i="1" s="1"/>
  <c r="P13" i="1" s="1"/>
  <c r="M17" i="1"/>
  <c r="N17" i="1" s="1"/>
  <c r="O17" i="1" s="1"/>
  <c r="P17" i="1" s="1"/>
  <c r="M19" i="1"/>
  <c r="N19" i="1" s="1"/>
  <c r="O19" i="1" s="1"/>
  <c r="P19" i="1" s="1"/>
  <c r="M23" i="1"/>
  <c r="N23" i="1" s="1"/>
  <c r="O23" i="1" s="1"/>
  <c r="P23" i="1" s="1"/>
  <c r="M11" i="1"/>
  <c r="N11" i="1" s="1"/>
  <c r="O11" i="1" s="1"/>
  <c r="P11" i="1" s="1"/>
  <c r="M10" i="1"/>
  <c r="N10" i="1" s="1"/>
  <c r="O10" i="1" s="1"/>
  <c r="P10" i="1" s="1"/>
  <c r="M14" i="1"/>
  <c r="N14" i="1" s="1"/>
  <c r="O14" i="1" s="1"/>
  <c r="P14" i="1" s="1"/>
  <c r="M25" i="1"/>
  <c r="N25" i="1" s="1"/>
  <c r="O25" i="1" s="1"/>
  <c r="P25" i="1" s="1"/>
  <c r="Q40" i="1" l="1"/>
  <c r="R40" i="1" s="1"/>
  <c r="S40" i="1" s="1"/>
  <c r="Q39" i="1"/>
  <c r="R39" i="1" s="1"/>
  <c r="S39" i="1" s="1"/>
  <c r="Q41" i="1"/>
  <c r="R41" i="1" s="1"/>
  <c r="S41" i="1" s="1"/>
  <c r="Q38" i="1"/>
  <c r="R38" i="1" s="1"/>
  <c r="S38" i="1" s="1"/>
  <c r="Q43" i="1"/>
  <c r="R43" i="1" s="1"/>
  <c r="S43" i="1" s="1"/>
  <c r="Q48" i="1"/>
  <c r="R48" i="1" s="1"/>
  <c r="S48" i="1" s="1"/>
  <c r="Q45" i="1"/>
  <c r="R45" i="1" s="1"/>
  <c r="S45" i="1" s="1"/>
  <c r="Q49" i="1"/>
  <c r="R49" i="1" s="1"/>
  <c r="S49" i="1" s="1"/>
  <c r="Q42" i="1"/>
  <c r="R42" i="1" s="1"/>
  <c r="S42" i="1" s="1"/>
  <c r="Q44" i="1"/>
  <c r="R44" i="1" s="1"/>
  <c r="S44" i="1" s="1"/>
  <c r="Q46" i="1"/>
  <c r="R46" i="1" s="1"/>
  <c r="S46" i="1" s="1"/>
  <c r="Q47" i="1"/>
  <c r="R47" i="1" s="1"/>
  <c r="S47" i="1" s="1"/>
  <c r="Q34" i="1"/>
  <c r="R34" i="1" s="1"/>
  <c r="S34" i="1" s="1"/>
  <c r="Q30" i="1"/>
  <c r="R30" i="1" s="1"/>
  <c r="S30" i="1" s="1"/>
  <c r="Q28" i="1"/>
  <c r="R28" i="1" s="1"/>
  <c r="S28" i="1" s="1"/>
  <c r="Q31" i="1"/>
  <c r="R31" i="1" s="1"/>
  <c r="S31" i="1" s="1"/>
  <c r="Q36" i="1"/>
  <c r="R36" i="1" s="1"/>
  <c r="S36" i="1" s="1"/>
  <c r="Q33" i="1"/>
  <c r="R33" i="1" s="1"/>
  <c r="S33" i="1" s="1"/>
  <c r="Q32" i="1"/>
  <c r="R32" i="1" s="1"/>
  <c r="S32" i="1" s="1"/>
  <c r="Q35" i="1"/>
  <c r="R35" i="1" s="1"/>
  <c r="S35" i="1" s="1"/>
  <c r="Q29" i="1"/>
  <c r="R29" i="1" s="1"/>
  <c r="S29" i="1" s="1"/>
  <c r="Q12" i="1"/>
  <c r="R12" i="1" s="1"/>
  <c r="S12" i="1" s="1"/>
  <c r="Q23" i="1"/>
  <c r="R23" i="1" s="1"/>
  <c r="S23" i="1" s="1"/>
  <c r="Q17" i="1"/>
  <c r="R17" i="1" s="1"/>
  <c r="S17" i="1" s="1"/>
  <c r="Q11" i="1"/>
  <c r="R11" i="1" s="1"/>
  <c r="S11" i="1" s="1"/>
  <c r="Q15" i="1"/>
  <c r="R15" i="1" s="1"/>
  <c r="S15" i="1" s="1"/>
  <c r="Q25" i="1"/>
  <c r="R25" i="1" s="1"/>
  <c r="S25" i="1" s="1"/>
  <c r="Q24" i="1"/>
  <c r="R24" i="1" s="1"/>
  <c r="S24" i="1" s="1"/>
  <c r="Q19" i="1"/>
  <c r="R19" i="1" s="1"/>
  <c r="S19" i="1" s="1"/>
  <c r="Q18" i="1"/>
  <c r="R18" i="1" s="1"/>
  <c r="S18" i="1" s="1"/>
  <c r="Q26" i="1"/>
  <c r="R26" i="1" s="1"/>
  <c r="S26" i="1" s="1"/>
  <c r="Q13" i="1"/>
  <c r="R13" i="1" s="1"/>
  <c r="S13" i="1" s="1"/>
  <c r="Q10" i="1"/>
  <c r="R10" i="1" s="1"/>
  <c r="S10" i="1" s="1"/>
  <c r="Q21" i="1"/>
  <c r="R21" i="1" s="1"/>
  <c r="S21" i="1" s="1"/>
  <c r="Q8" i="1"/>
  <c r="R8" i="1" s="1"/>
  <c r="S8" i="1" s="1"/>
  <c r="Q9" i="1"/>
  <c r="R9" i="1" s="1"/>
  <c r="S9" i="1" s="1"/>
  <c r="Q14" i="1"/>
  <c r="R14" i="1" s="1"/>
  <c r="S14" i="1" s="1"/>
  <c r="Q22" i="1"/>
  <c r="R22" i="1" s="1"/>
  <c r="S22" i="1" s="1"/>
  <c r="Q20" i="1"/>
  <c r="R20" i="1" s="1"/>
  <c r="S20" i="1" s="1"/>
</calcChain>
</file>

<file path=xl/sharedStrings.xml><?xml version="1.0" encoding="utf-8"?>
<sst xmlns="http://schemas.openxmlformats.org/spreadsheetml/2006/main" count="97" uniqueCount="59">
  <si>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</si>
  <si>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</si>
  <si>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</si>
  <si>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</si>
  <si>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</si>
  <si>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</si>
  <si>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</si>
  <si>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</si>
  <si>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</si>
  <si>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</si>
  <si>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</si>
  <si>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</si>
  <si>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</si>
  <si>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</si>
  <si>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</si>
  <si>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</si>
  <si>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</si>
  <si>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</si>
  <si>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</si>
  <si>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 xml:space="preserve">Da Nang Star        </t>
  </si>
  <si>
    <t xml:space="preserve">Boomsong            </t>
  </si>
  <si>
    <t xml:space="preserve">Ponca               </t>
  </si>
  <si>
    <t>Wyong</t>
  </si>
  <si>
    <t xml:space="preserve">Bob                 </t>
  </si>
  <si>
    <t xml:space="preserve">Vincenzo            </t>
  </si>
  <si>
    <t xml:space="preserve">Mums The Boss       </t>
  </si>
  <si>
    <t xml:space="preserve">Spirit Of Macher    </t>
  </si>
  <si>
    <t xml:space="preserve">Dark Lever          </t>
  </si>
  <si>
    <t xml:space="preserve">Single Babe         </t>
  </si>
  <si>
    <t xml:space="preserve">Tinas Rock          </t>
  </si>
  <si>
    <t xml:space="preserve">Whos In Winny       </t>
  </si>
  <si>
    <t xml:space="preserve">California Press    </t>
  </si>
  <si>
    <t xml:space="preserve">Shines              </t>
  </si>
  <si>
    <t xml:space="preserve">Captain George      </t>
  </si>
  <si>
    <t xml:space="preserve">Karuta King         </t>
  </si>
  <si>
    <t xml:space="preserve">Sacred Delago       </t>
  </si>
  <si>
    <t xml:space="preserve">Sippity Sip         </t>
  </si>
  <si>
    <t xml:space="preserve">War Memorial        </t>
  </si>
  <si>
    <t xml:space="preserve">Skye Banner         </t>
  </si>
  <si>
    <t xml:space="preserve">Buckin Rippa        </t>
  </si>
  <si>
    <t xml:space="preserve">Native Rock         </t>
  </si>
  <si>
    <t xml:space="preserve">No Statement        </t>
  </si>
  <si>
    <t xml:space="preserve">Bedtime Stories     </t>
  </si>
  <si>
    <t xml:space="preserve">Meod                </t>
  </si>
  <si>
    <t xml:space="preserve">Tsarina Sophia      </t>
  </si>
  <si>
    <t xml:space="preserve">Upside              </t>
  </si>
  <si>
    <t xml:space="preserve">Dual Escape         </t>
  </si>
  <si>
    <t xml:space="preserve">Mr Polar            </t>
  </si>
  <si>
    <t xml:space="preserve">Handsome            </t>
  </si>
  <si>
    <t xml:space="preserve">Vintage Diesel      </t>
  </si>
  <si>
    <t xml:space="preserve">Brave Angel         </t>
  </si>
  <si>
    <t xml:space="preserve">Commander Bell      </t>
  </si>
  <si>
    <t xml:space="preserve">Too Good To Be Tru  </t>
  </si>
  <si>
    <t xml:space="preserve">Lady Superspy       </t>
  </si>
  <si>
    <t xml:space="preserve">Mussenphere         </t>
  </si>
  <si>
    <t xml:space="preserve">Oakfield Warpaint   </t>
  </si>
  <si>
    <t xml:space="preserve">Sian                </t>
  </si>
  <si>
    <t xml:space="preserve">Dancing Rachel      </t>
  </si>
  <si>
    <t xml:space="preserve">Apex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</si>
</sst>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53340</xdr:colOff>
      <xdr:row>5</xdr:row>
      <xdr:rowOff>145623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F601A7-1A3A-4D8F-0DB4-897382278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60820" cy="10600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49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F19" sqref="F19"/>
    </sheetView>
  </sheetViews>
  <sheetFormatPr defaultColWidth="8.88671875" defaultRowHeight="14.4" x14ac:dyDescent="0.3"/>
  <cols>
    <col min="1" max="1" width="9.6640625" style="9" hidden="1" customWidth="1"/>
    <col min="2" max="2" width="7.88671875" style="9" bestFit="1" customWidth="1"/>
    <col min="3" max="3" width="15.109375" style="9" bestFit="1" customWidth="1"/>
    <col min="4" max="4" width="5.88671875" style="9" bestFit="1" customWidth="1"/>
    <col min="5" max="5" width="5.6640625" style="9" bestFit="1" customWidth="1"/>
    <col min="6" max="6" width="24.21875" style="9" bestFit="1" customWidth="1"/>
    <col min="7" max="7" width="13.88671875" style="10" customWidth="1"/>
    <col min="8" max="8" width="7.88671875" style="10" bestFit="1" customWidth="1"/>
    <col min="9" max="9" width="10.88671875" style="10" hidden="1" customWidth="1"/>
    <col min="10" max="10" width="9.5546875" style="10" hidden="1" customWidth="1"/>
    <col min="11" max="11" width="14" style="10" hidden="1" customWidth="1"/>
    <col min="12" max="13" width="7.5546875" style="10" hidden="1" customWidth="1"/>
    <col min="14" max="14" width="8.554687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3</v>
      </c>
      <c r="B8" s="5">
        <v>0.60069444444444442</v>
      </c>
      <c r="C8" s="1" t="s">
        <v>22</v>
      </c>
      <c r="D8" s="1">
        <v>2</v>
      </c>
      <c r="E8" s="1">
        <v>4</v>
      </c>
      <c r="F8" s="1" t="s">
        <v>25</v>
      </c>
      <c r="G8" s="1">
        <v>67.84</v>
      </c>
      <c r="H8" s="1">
        <f>1+COUNTIFS(A:A,A8,G:G,"&gt;"&amp;G8)</f>
        <v>1</v>
      </c>
      <c r="I8" s="2">
        <f>AVERAGEIF(A:A,A8,G:G)</f>
        <v>49.346250000000005</v>
      </c>
      <c r="J8" s="2">
        <f t="shared" ref="J8:J15" si="0">G8-I8</f>
        <v>18.493749999999999</v>
      </c>
      <c r="K8" s="2">
        <f t="shared" ref="K8:K15" si="1">90+J8</f>
        <v>108.49375000000001</v>
      </c>
      <c r="L8" s="2">
        <f t="shared" ref="L8:L15" si="2">EXP(0.06*K8)</f>
        <v>671.57452991638809</v>
      </c>
      <c r="M8" s="2">
        <f>SUMIF(A:A,A8,L:L)</f>
        <v>2147.8346967190455</v>
      </c>
      <c r="N8" s="3">
        <f t="shared" ref="N8:N15" si="3">L8/M8</f>
        <v>0.31267514718067502</v>
      </c>
      <c r="O8" s="6">
        <f t="shared" ref="O8:O15" si="4">1/N8</f>
        <v>3.1982074975155088</v>
      </c>
      <c r="P8" s="3">
        <f t="shared" ref="P8:P15" si="5">IF(O8&gt;21,"",N8)</f>
        <v>0.31267514718067502</v>
      </c>
      <c r="Q8" s="3">
        <f>IF(ISNUMBER(P8),SUMIF(A:A,A8,P:P),"")</f>
        <v>0.96712328083413268</v>
      </c>
      <c r="R8" s="3">
        <f t="shared" ref="R8:R15" si="6">IFERROR(P8*(1/Q8),"")</f>
        <v>0.32330433293984639</v>
      </c>
      <c r="S8" s="7">
        <f t="shared" ref="S8:S15" si="7">IFERROR(1/R8,"")</f>
        <v>3.0930609277855203</v>
      </c>
    </row>
    <row r="9" spans="1:19" x14ac:dyDescent="0.3">
      <c r="A9" s="1">
        <v>3</v>
      </c>
      <c r="B9" s="5">
        <v>0.60069444444444442</v>
      </c>
      <c r="C9" s="1" t="s">
        <v>22</v>
      </c>
      <c r="D9" s="1">
        <v>2</v>
      </c>
      <c r="E9" s="1">
        <v>3</v>
      </c>
      <c r="F9" s="1" t="s">
        <v>24</v>
      </c>
      <c r="G9" s="1">
        <v>55.2</v>
      </c>
      <c r="H9" s="1">
        <f>1+COUNTIFS(A:A,A9,G:G,"&gt;"&amp;G9)</f>
        <v>2</v>
      </c>
      <c r="I9" s="2">
        <f>AVERAGEIF(A:A,A9,G:G)</f>
        <v>49.346250000000005</v>
      </c>
      <c r="J9" s="2">
        <f t="shared" si="0"/>
        <v>5.853749999999998</v>
      </c>
      <c r="K9" s="2">
        <f t="shared" si="1"/>
        <v>95.853749999999991</v>
      </c>
      <c r="L9" s="2">
        <f t="shared" si="2"/>
        <v>314.57577968201412</v>
      </c>
      <c r="M9" s="2">
        <f>SUMIF(A:A,A9,L:L)</f>
        <v>2147.8346967190455</v>
      </c>
      <c r="N9" s="3">
        <f t="shared" si="3"/>
        <v>0.14646182043829942</v>
      </c>
      <c r="O9" s="6">
        <f t="shared" si="4"/>
        <v>6.8277179472944907</v>
      </c>
      <c r="P9" s="3">
        <f t="shared" si="5"/>
        <v>0.14646182043829942</v>
      </c>
      <c r="Q9" s="3">
        <f>IF(ISNUMBER(P9),SUMIF(A:A,A9,P:P),"")</f>
        <v>0.96712328083413268</v>
      </c>
      <c r="R9" s="3">
        <f t="shared" si="6"/>
        <v>0.15144069359180123</v>
      </c>
      <c r="S9" s="7">
        <f t="shared" si="7"/>
        <v>6.6032449817975376</v>
      </c>
    </row>
    <row r="10" spans="1:19" x14ac:dyDescent="0.3">
      <c r="A10" s="1">
        <v>3</v>
      </c>
      <c r="B10" s="5">
        <v>0.60069444444444442</v>
      </c>
      <c r="C10" s="1" t="s">
        <v>22</v>
      </c>
      <c r="D10" s="1">
        <v>2</v>
      </c>
      <c r="E10" s="1">
        <v>8</v>
      </c>
      <c r="F10" s="1" t="s">
        <v>29</v>
      </c>
      <c r="G10" s="1">
        <v>53.1</v>
      </c>
      <c r="H10" s="1">
        <f>1+COUNTIFS(A:A,A10,G:G,"&gt;"&amp;G10)</f>
        <v>3</v>
      </c>
      <c r="I10" s="2">
        <f>AVERAGEIF(A:A,A10,G:G)</f>
        <v>49.346250000000005</v>
      </c>
      <c r="J10" s="2">
        <f t="shared" si="0"/>
        <v>3.7537499999999966</v>
      </c>
      <c r="K10" s="2">
        <f t="shared" si="1"/>
        <v>93.753749999999997</v>
      </c>
      <c r="L10" s="2">
        <f t="shared" si="2"/>
        <v>277.33467780613267</v>
      </c>
      <c r="M10" s="2">
        <f>SUMIF(A:A,A10,L:L)</f>
        <v>2147.8346967190455</v>
      </c>
      <c r="N10" s="3">
        <f t="shared" si="3"/>
        <v>0.1291229153853316</v>
      </c>
      <c r="O10" s="6">
        <f t="shared" si="4"/>
        <v>7.7445587176821151</v>
      </c>
      <c r="P10" s="3">
        <f t="shared" si="5"/>
        <v>0.1291229153853316</v>
      </c>
      <c r="Q10" s="3">
        <f>IF(ISNUMBER(P10),SUMIF(A:A,A10,P:P),"")</f>
        <v>0.96712328083413268</v>
      </c>
      <c r="R10" s="3">
        <f t="shared" si="6"/>
        <v>0.13351236387771018</v>
      </c>
      <c r="S10" s="7">
        <f t="shared" si="7"/>
        <v>7.4899430356573102</v>
      </c>
    </row>
    <row r="11" spans="1:19" x14ac:dyDescent="0.3">
      <c r="A11" s="1">
        <v>3</v>
      </c>
      <c r="B11" s="5">
        <v>0.60069444444444442</v>
      </c>
      <c r="C11" s="1" t="s">
        <v>22</v>
      </c>
      <c r="D11" s="1">
        <v>2</v>
      </c>
      <c r="E11" s="1">
        <v>9</v>
      </c>
      <c r="F11" s="1" t="s">
        <v>30</v>
      </c>
      <c r="G11" s="1">
        <v>53.03</v>
      </c>
      <c r="H11" s="1">
        <f>1+COUNTIFS(A:A,A11,G:G,"&gt;"&amp;G11)</f>
        <v>4</v>
      </c>
      <c r="I11" s="2">
        <f>AVERAGEIF(A:A,A11,G:G)</f>
        <v>49.346250000000005</v>
      </c>
      <c r="J11" s="2">
        <f t="shared" si="0"/>
        <v>3.6837499999999963</v>
      </c>
      <c r="K11" s="2">
        <f t="shared" si="1"/>
        <v>93.683750000000003</v>
      </c>
      <c r="L11" s="2">
        <f t="shared" si="2"/>
        <v>276.17231483026956</v>
      </c>
      <c r="M11" s="2">
        <f>SUMIF(A:A,A11,L:L)</f>
        <v>2147.8346967190455</v>
      </c>
      <c r="N11" s="3">
        <f t="shared" si="3"/>
        <v>0.12858173641209</v>
      </c>
      <c r="O11" s="6">
        <f t="shared" si="4"/>
        <v>7.777154267034569</v>
      </c>
      <c r="P11" s="3">
        <f t="shared" si="5"/>
        <v>0.12858173641209</v>
      </c>
      <c r="Q11" s="3">
        <f>IF(ISNUMBER(P11),SUMIF(A:A,A11,P:P),"")</f>
        <v>0.96712328083413268</v>
      </c>
      <c r="R11" s="3">
        <f t="shared" si="6"/>
        <v>0.13295278788159223</v>
      </c>
      <c r="S11" s="7">
        <f t="shared" si="7"/>
        <v>7.521466950287647</v>
      </c>
    </row>
    <row r="12" spans="1:19" x14ac:dyDescent="0.3">
      <c r="A12" s="1">
        <v>3</v>
      </c>
      <c r="B12" s="5">
        <v>0.60069444444444442</v>
      </c>
      <c r="C12" s="1" t="s">
        <v>22</v>
      </c>
      <c r="D12" s="1">
        <v>2</v>
      </c>
      <c r="E12" s="1">
        <v>1</v>
      </c>
      <c r="F12" s="1" t="s">
        <v>23</v>
      </c>
      <c r="G12" s="1">
        <v>51.53</v>
      </c>
      <c r="H12" s="1">
        <f>1+COUNTIFS(A:A,A12,G:G,"&gt;"&amp;G12)</f>
        <v>5</v>
      </c>
      <c r="I12" s="2">
        <f>AVERAGEIF(A:A,A12,G:G)</f>
        <v>49.346250000000005</v>
      </c>
      <c r="J12" s="2">
        <f t="shared" si="0"/>
        <v>2.1837499999999963</v>
      </c>
      <c r="K12" s="2">
        <f t="shared" si="1"/>
        <v>92.183750000000003</v>
      </c>
      <c r="L12" s="2">
        <f t="shared" si="2"/>
        <v>252.40249103192684</v>
      </c>
      <c r="M12" s="2">
        <f>SUMIF(A:A,A12,L:L)</f>
        <v>2147.8346967190455</v>
      </c>
      <c r="N12" s="3">
        <f t="shared" si="3"/>
        <v>0.11751485876333395</v>
      </c>
      <c r="O12" s="6">
        <f t="shared" si="4"/>
        <v>8.509562199397477</v>
      </c>
      <c r="P12" s="3">
        <f t="shared" si="5"/>
        <v>0.11751485876333395</v>
      </c>
      <c r="Q12" s="3">
        <f>IF(ISNUMBER(P12),SUMIF(A:A,A12,P:P),"")</f>
        <v>0.96712328083413268</v>
      </c>
      <c r="R12" s="3">
        <f t="shared" si="6"/>
        <v>0.12150969901373768</v>
      </c>
      <c r="S12" s="7">
        <f t="shared" si="7"/>
        <v>8.2297957127434067</v>
      </c>
    </row>
    <row r="13" spans="1:19" x14ac:dyDescent="0.3">
      <c r="A13" s="1">
        <v>3</v>
      </c>
      <c r="B13" s="5">
        <v>0.60069444444444442</v>
      </c>
      <c r="C13" s="1" t="s">
        <v>22</v>
      </c>
      <c r="D13" s="1">
        <v>2</v>
      </c>
      <c r="E13" s="1">
        <v>6</v>
      </c>
      <c r="F13" s="1" t="s">
        <v>27</v>
      </c>
      <c r="G13" s="1">
        <v>43.94</v>
      </c>
      <c r="H13" s="1">
        <f>1+COUNTIFS(A:A,A13,G:G,"&gt;"&amp;G13)</f>
        <v>6</v>
      </c>
      <c r="I13" s="2">
        <f>AVERAGEIF(A:A,A13,G:G)</f>
        <v>49.346250000000005</v>
      </c>
      <c r="J13" s="2">
        <f t="shared" si="0"/>
        <v>-5.4062500000000071</v>
      </c>
      <c r="K13" s="2">
        <f t="shared" si="1"/>
        <v>84.59375</v>
      </c>
      <c r="L13" s="2">
        <f t="shared" si="2"/>
        <v>160.0722058504526</v>
      </c>
      <c r="M13" s="2">
        <f>SUMIF(A:A,A13,L:L)</f>
        <v>2147.8346967190455</v>
      </c>
      <c r="N13" s="3">
        <f t="shared" si="3"/>
        <v>7.4527246484551682E-2</v>
      </c>
      <c r="O13" s="6">
        <f t="shared" si="4"/>
        <v>13.417911531285196</v>
      </c>
      <c r="P13" s="3">
        <f t="shared" si="5"/>
        <v>7.4527246484551682E-2</v>
      </c>
      <c r="Q13" s="3">
        <f>IF(ISNUMBER(P13),SUMIF(A:A,A13,P:P),"")</f>
        <v>0.96712328083413268</v>
      </c>
      <c r="R13" s="3">
        <f t="shared" si="6"/>
        <v>7.706075115912088E-2</v>
      </c>
      <c r="S13" s="7">
        <f t="shared" si="7"/>
        <v>12.976774622078679</v>
      </c>
    </row>
    <row r="14" spans="1:19" x14ac:dyDescent="0.3">
      <c r="A14" s="1">
        <v>3</v>
      </c>
      <c r="B14" s="5">
        <v>0.60069444444444442</v>
      </c>
      <c r="C14" s="1" t="s">
        <v>22</v>
      </c>
      <c r="D14" s="1">
        <v>2</v>
      </c>
      <c r="E14" s="1">
        <v>7</v>
      </c>
      <c r="F14" s="1" t="s">
        <v>28</v>
      </c>
      <c r="G14" s="1">
        <v>39.83</v>
      </c>
      <c r="H14" s="1">
        <f>1+COUNTIFS(A:A,A14,G:G,"&gt;"&amp;G14)</f>
        <v>7</v>
      </c>
      <c r="I14" s="2">
        <f>AVERAGEIF(A:A,A14,G:G)</f>
        <v>49.346250000000005</v>
      </c>
      <c r="J14" s="2">
        <f t="shared" si="0"/>
        <v>-9.5162500000000065</v>
      </c>
      <c r="K14" s="2">
        <f t="shared" si="1"/>
        <v>80.483749999999986</v>
      </c>
      <c r="L14" s="2">
        <f t="shared" si="2"/>
        <v>125.08893946312395</v>
      </c>
      <c r="M14" s="2">
        <f>SUMIF(A:A,A14,L:L)</f>
        <v>2147.8346967190455</v>
      </c>
      <c r="N14" s="3">
        <f t="shared" si="3"/>
        <v>5.8239556169851096E-2</v>
      </c>
      <c r="O14" s="6">
        <f t="shared" si="4"/>
        <v>17.17046052142943</v>
      </c>
      <c r="P14" s="3">
        <f t="shared" si="5"/>
        <v>5.8239556169851096E-2</v>
      </c>
      <c r="Q14" s="3">
        <f>IF(ISNUMBER(P14),SUMIF(A:A,A14,P:P),"")</f>
        <v>0.96712328083413268</v>
      </c>
      <c r="R14" s="3">
        <f t="shared" si="6"/>
        <v>6.0219371536191488E-2</v>
      </c>
      <c r="S14" s="7">
        <f t="shared" si="7"/>
        <v>16.605952112917784</v>
      </c>
    </row>
    <row r="15" spans="1:19" x14ac:dyDescent="0.3">
      <c r="A15" s="1">
        <v>3</v>
      </c>
      <c r="B15" s="5">
        <v>0.60069444444444442</v>
      </c>
      <c r="C15" s="1" t="s">
        <v>22</v>
      </c>
      <c r="D15" s="1">
        <v>2</v>
      </c>
      <c r="E15" s="1">
        <v>5</v>
      </c>
      <c r="F15" s="1" t="s">
        <v>26</v>
      </c>
      <c r="G15" s="1">
        <v>30.3</v>
      </c>
      <c r="H15" s="1">
        <f>1+COUNTIFS(A:A,A15,G:G,"&gt;"&amp;G15)</f>
        <v>8</v>
      </c>
      <c r="I15" s="2">
        <f>AVERAGEIF(A:A,A15,G:G)</f>
        <v>49.346250000000005</v>
      </c>
      <c r="J15" s="2">
        <f t="shared" si="0"/>
        <v>-19.046250000000004</v>
      </c>
      <c r="K15" s="2">
        <f t="shared" si="1"/>
        <v>70.953749999999999</v>
      </c>
      <c r="L15" s="2">
        <f t="shared" si="2"/>
        <v>70.613758138737708</v>
      </c>
      <c r="M15" s="2">
        <f>SUMIF(A:A,A15,L:L)</f>
        <v>2147.8346967190455</v>
      </c>
      <c r="N15" s="3">
        <f t="shared" si="3"/>
        <v>3.2876719165867249E-2</v>
      </c>
      <c r="O15" s="6">
        <f t="shared" si="4"/>
        <v>30.416660341163368</v>
      </c>
      <c r="P15" s="3" t="str">
        <f t="shared" si="5"/>
        <v/>
      </c>
      <c r="Q15" s="3" t="str">
        <f>IF(ISNUMBER(P15),SUMIF(A:A,A15,P:P),"")</f>
        <v/>
      </c>
      <c r="R15" s="3" t="str">
        <f t="shared" si="6"/>
        <v/>
      </c>
      <c r="S15" s="7" t="str">
        <f t="shared" si="7"/>
        <v/>
      </c>
    </row>
    <row r="16" spans="1:19" x14ac:dyDescent="0.3">
      <c r="A16" s="1"/>
      <c r="B16" s="5"/>
      <c r="C16" s="1"/>
      <c r="D16" s="1"/>
      <c r="E16" s="1"/>
      <c r="F16" s="1"/>
      <c r="G16" s="1"/>
      <c r="H16" s="1"/>
      <c r="I16" s="2"/>
      <c r="J16" s="2"/>
      <c r="K16" s="2"/>
      <c r="L16" s="2"/>
      <c r="M16" s="2"/>
      <c r="N16" s="3"/>
      <c r="O16" s="6"/>
      <c r="P16" s="3"/>
      <c r="Q16" s="3"/>
      <c r="R16" s="3"/>
      <c r="S16" s="7"/>
    </row>
    <row r="17" spans="1:19" x14ac:dyDescent="0.3">
      <c r="A17" s="1">
        <v>11</v>
      </c>
      <c r="B17" s="5">
        <v>0.68055555555555547</v>
      </c>
      <c r="C17" s="1" t="s">
        <v>22</v>
      </c>
      <c r="D17" s="1">
        <v>5</v>
      </c>
      <c r="E17" s="1">
        <v>9</v>
      </c>
      <c r="F17" s="1" t="s">
        <v>21</v>
      </c>
      <c r="G17" s="1">
        <v>67.59</v>
      </c>
      <c r="H17" s="1">
        <f>1+COUNTIFS(A:A,A17,G:G,"&gt;"&amp;G17)</f>
        <v>1</v>
      </c>
      <c r="I17" s="2">
        <f>AVERAGEIF(A:A,A17,G:G)</f>
        <v>46.713000000000001</v>
      </c>
      <c r="J17" s="2">
        <f t="shared" ref="J17:J26" si="8">G17-I17</f>
        <v>20.877000000000002</v>
      </c>
      <c r="K17" s="2">
        <f t="shared" ref="K17:K26" si="9">90+J17</f>
        <v>110.87700000000001</v>
      </c>
      <c r="L17" s="2">
        <f t="shared" ref="L17:L26" si="10">EXP(0.06*K17)</f>
        <v>774.8116751363184</v>
      </c>
      <c r="M17" s="2">
        <f>SUMIF(A:A,A17,L:L)</f>
        <v>3170.8723203131744</v>
      </c>
      <c r="N17" s="3">
        <f t="shared" ref="N17:N26" si="11">L17/M17</f>
        <v>0.24435284579979347</v>
      </c>
      <c r="O17" s="6">
        <f t="shared" ref="O17:O26" si="12">1/N17</f>
        <v>4.0924426180791595</v>
      </c>
      <c r="P17" s="3">
        <f t="shared" ref="P17:P26" si="13">IF(O17&gt;21,"",N17)</f>
        <v>0.24435284579979347</v>
      </c>
      <c r="Q17" s="3">
        <f>IF(ISNUMBER(P17),SUMIF(A:A,A17,P:P),"")</f>
        <v>0.87903762807293584</v>
      </c>
      <c r="R17" s="3">
        <f t="shared" ref="R17:R26" si="14">IFERROR(P17*(1/Q17),"")</f>
        <v>0.27797768604681272</v>
      </c>
      <c r="S17" s="7">
        <f t="shared" ref="S17:S26" si="15">IFERROR(1/R17,"")</f>
        <v>3.5974110520209002</v>
      </c>
    </row>
    <row r="18" spans="1:19" x14ac:dyDescent="0.3">
      <c r="A18" s="1">
        <v>11</v>
      </c>
      <c r="B18" s="5">
        <v>0.68055555555555547</v>
      </c>
      <c r="C18" s="1" t="s">
        <v>22</v>
      </c>
      <c r="D18" s="1">
        <v>5</v>
      </c>
      <c r="E18" s="1">
        <v>1</v>
      </c>
      <c r="F18" s="1" t="s">
        <v>31</v>
      </c>
      <c r="G18" s="1">
        <v>65.66</v>
      </c>
      <c r="H18" s="1">
        <f>1+COUNTIFS(A:A,A18,G:G,"&gt;"&amp;G18)</f>
        <v>2</v>
      </c>
      <c r="I18" s="2">
        <f>AVERAGEIF(A:A,A18,G:G)</f>
        <v>46.713000000000001</v>
      </c>
      <c r="J18" s="2">
        <f t="shared" si="8"/>
        <v>18.946999999999996</v>
      </c>
      <c r="K18" s="2">
        <f t="shared" si="9"/>
        <v>108.947</v>
      </c>
      <c r="L18" s="2">
        <f t="shared" si="10"/>
        <v>690.08860335031932</v>
      </c>
      <c r="M18" s="2">
        <f>SUMIF(A:A,A18,L:L)</f>
        <v>3170.8723203131744</v>
      </c>
      <c r="N18" s="3">
        <f t="shared" si="11"/>
        <v>0.21763367731002237</v>
      </c>
      <c r="O18" s="6">
        <f t="shared" si="12"/>
        <v>4.594877099721498</v>
      </c>
      <c r="P18" s="3">
        <f t="shared" si="13"/>
        <v>0.21763367731002237</v>
      </c>
      <c r="Q18" s="3">
        <f>IF(ISNUMBER(P18),SUMIF(A:A,A18,P:P),"")</f>
        <v>0.87903762807293584</v>
      </c>
      <c r="R18" s="3">
        <f t="shared" si="14"/>
        <v>0.24758175345363576</v>
      </c>
      <c r="S18" s="7">
        <f t="shared" si="15"/>
        <v>4.0390698670258365</v>
      </c>
    </row>
    <row r="19" spans="1:19" x14ac:dyDescent="0.3">
      <c r="A19" s="1">
        <v>11</v>
      </c>
      <c r="B19" s="5">
        <v>0.68055555555555547</v>
      </c>
      <c r="C19" s="1" t="s">
        <v>22</v>
      </c>
      <c r="D19" s="1">
        <v>5</v>
      </c>
      <c r="E19" s="1">
        <v>2</v>
      </c>
      <c r="F19" s="1" t="s">
        <v>32</v>
      </c>
      <c r="G19" s="1">
        <v>63</v>
      </c>
      <c r="H19" s="1">
        <f>1+COUNTIFS(A:A,A19,G:G,"&gt;"&amp;G19)</f>
        <v>3</v>
      </c>
      <c r="I19" s="2">
        <f>AVERAGEIF(A:A,A19,G:G)</f>
        <v>46.713000000000001</v>
      </c>
      <c r="J19" s="2">
        <f t="shared" si="8"/>
        <v>16.286999999999999</v>
      </c>
      <c r="K19" s="2">
        <f t="shared" si="9"/>
        <v>106.28700000000001</v>
      </c>
      <c r="L19" s="2">
        <f t="shared" si="10"/>
        <v>588.28998611886561</v>
      </c>
      <c r="M19" s="2">
        <f>SUMIF(A:A,A19,L:L)</f>
        <v>3170.8723203131744</v>
      </c>
      <c r="N19" s="3">
        <f t="shared" si="11"/>
        <v>0.18552938330256152</v>
      </c>
      <c r="O19" s="6">
        <f t="shared" si="12"/>
        <v>5.3899818034170837</v>
      </c>
      <c r="P19" s="3">
        <f t="shared" si="13"/>
        <v>0.18552938330256152</v>
      </c>
      <c r="Q19" s="3">
        <f>IF(ISNUMBER(P19),SUMIF(A:A,A19,P:P),"")</f>
        <v>0.87903762807293584</v>
      </c>
      <c r="R19" s="3">
        <f t="shared" si="14"/>
        <v>0.21105966044853738</v>
      </c>
      <c r="S19" s="7">
        <f t="shared" si="15"/>
        <v>4.7379968198320386</v>
      </c>
    </row>
    <row r="20" spans="1:19" x14ac:dyDescent="0.3">
      <c r="A20" s="1">
        <v>11</v>
      </c>
      <c r="B20" s="5">
        <v>0.68055555555555547</v>
      </c>
      <c r="C20" s="1" t="s">
        <v>22</v>
      </c>
      <c r="D20" s="1">
        <v>5</v>
      </c>
      <c r="E20" s="1">
        <v>3</v>
      </c>
      <c r="F20" s="1" t="s">
        <v>33</v>
      </c>
      <c r="G20" s="1">
        <v>54.96</v>
      </c>
      <c r="H20" s="1">
        <f>1+COUNTIFS(A:A,A20,G:G,"&gt;"&amp;G20)</f>
        <v>4</v>
      </c>
      <c r="I20" s="2">
        <f>AVERAGEIF(A:A,A20,G:G)</f>
        <v>46.713000000000001</v>
      </c>
      <c r="J20" s="2">
        <f t="shared" si="8"/>
        <v>8.2469999999999999</v>
      </c>
      <c r="K20" s="2">
        <f t="shared" si="9"/>
        <v>98.247</v>
      </c>
      <c r="L20" s="2">
        <f t="shared" si="10"/>
        <v>363.15146275219786</v>
      </c>
      <c r="M20" s="2">
        <f>SUMIF(A:A,A20,L:L)</f>
        <v>3170.8723203131744</v>
      </c>
      <c r="N20" s="3">
        <f t="shared" si="11"/>
        <v>0.11452730544392618</v>
      </c>
      <c r="O20" s="6">
        <f t="shared" si="12"/>
        <v>8.7315421953204932</v>
      </c>
      <c r="P20" s="3">
        <f t="shared" si="13"/>
        <v>0.11452730544392618</v>
      </c>
      <c r="Q20" s="3">
        <f>IF(ISNUMBER(P20),SUMIF(A:A,A20,P:P),"")</f>
        <v>0.87903762807293584</v>
      </c>
      <c r="R20" s="3">
        <f t="shared" si="14"/>
        <v>0.13028714788353019</v>
      </c>
      <c r="S20" s="7">
        <f t="shared" si="15"/>
        <v>7.6753541407932815</v>
      </c>
    </row>
    <row r="21" spans="1:19" x14ac:dyDescent="0.3">
      <c r="A21" s="1">
        <v>11</v>
      </c>
      <c r="B21" s="5">
        <v>0.68055555555555547</v>
      </c>
      <c r="C21" s="1" t="s">
        <v>22</v>
      </c>
      <c r="D21" s="1">
        <v>5</v>
      </c>
      <c r="E21" s="1">
        <v>11</v>
      </c>
      <c r="F21" s="1" t="s">
        <v>38</v>
      </c>
      <c r="G21" s="1">
        <v>46.42</v>
      </c>
      <c r="H21" s="1">
        <f>1+COUNTIFS(A:A,A21,G:G,"&gt;"&amp;G21)</f>
        <v>5</v>
      </c>
      <c r="I21" s="2">
        <f>AVERAGEIF(A:A,A21,G:G)</f>
        <v>46.713000000000001</v>
      </c>
      <c r="J21" s="2">
        <f t="shared" si="8"/>
        <v>-0.29299999999999926</v>
      </c>
      <c r="K21" s="2">
        <f t="shared" si="9"/>
        <v>89.706999999999994</v>
      </c>
      <c r="L21" s="2">
        <f t="shared" si="10"/>
        <v>217.54810532903724</v>
      </c>
      <c r="M21" s="2">
        <f>SUMIF(A:A,A21,L:L)</f>
        <v>3170.8723203131744</v>
      </c>
      <c r="N21" s="3">
        <f t="shared" si="11"/>
        <v>6.8608282943272494E-2</v>
      </c>
      <c r="O21" s="6">
        <f t="shared" si="12"/>
        <v>14.575499591307826</v>
      </c>
      <c r="P21" s="3">
        <f t="shared" si="13"/>
        <v>6.8608282943272494E-2</v>
      </c>
      <c r="Q21" s="3">
        <f>IF(ISNUMBER(P21),SUMIF(A:A,A21,P:P),"")</f>
        <v>0.87903762807293584</v>
      </c>
      <c r="R21" s="3">
        <f t="shared" si="14"/>
        <v>7.8049312967043885E-2</v>
      </c>
      <c r="S21" s="7">
        <f t="shared" si="15"/>
        <v>12.812412588721278</v>
      </c>
    </row>
    <row r="22" spans="1:19" x14ac:dyDescent="0.3">
      <c r="A22" s="1">
        <v>11</v>
      </c>
      <c r="B22" s="5">
        <v>0.68055555555555547</v>
      </c>
      <c r="C22" s="1" t="s">
        <v>22</v>
      </c>
      <c r="D22" s="1">
        <v>5</v>
      </c>
      <c r="E22" s="1">
        <v>12</v>
      </c>
      <c r="F22" s="1" t="s">
        <v>39</v>
      </c>
      <c r="G22" s="1">
        <v>40.6</v>
      </c>
      <c r="H22" s="1">
        <f>1+COUNTIFS(A:A,A22,G:G,"&gt;"&amp;G22)</f>
        <v>6</v>
      </c>
      <c r="I22" s="2">
        <f>AVERAGEIF(A:A,A22,G:G)</f>
        <v>46.713000000000001</v>
      </c>
      <c r="J22" s="2">
        <f t="shared" si="8"/>
        <v>-6.1129999999999995</v>
      </c>
      <c r="K22" s="2">
        <f t="shared" si="9"/>
        <v>83.887</v>
      </c>
      <c r="L22" s="2">
        <f t="shared" si="10"/>
        <v>153.42625068348107</v>
      </c>
      <c r="M22" s="2">
        <f>SUMIF(A:A,A22,L:L)</f>
        <v>3170.8723203131744</v>
      </c>
      <c r="N22" s="3">
        <f t="shared" si="11"/>
        <v>4.838613327335986E-2</v>
      </c>
      <c r="O22" s="6">
        <f t="shared" si="12"/>
        <v>20.667078196772831</v>
      </c>
      <c r="P22" s="3">
        <f t="shared" si="13"/>
        <v>4.838613327335986E-2</v>
      </c>
      <c r="Q22" s="3">
        <f>IF(ISNUMBER(P22),SUMIF(A:A,A22,P:P),"")</f>
        <v>0.87903762807293584</v>
      </c>
      <c r="R22" s="3">
        <f t="shared" si="14"/>
        <v>5.5044439200440179E-2</v>
      </c>
      <c r="S22" s="7">
        <f t="shared" si="15"/>
        <v>18.167139397289077</v>
      </c>
    </row>
    <row r="23" spans="1:19" x14ac:dyDescent="0.3">
      <c r="A23" s="1">
        <v>11</v>
      </c>
      <c r="B23" s="5">
        <v>0.68055555555555547</v>
      </c>
      <c r="C23" s="1" t="s">
        <v>22</v>
      </c>
      <c r="D23" s="1">
        <v>5</v>
      </c>
      <c r="E23" s="1">
        <v>5</v>
      </c>
      <c r="F23" s="1" t="s">
        <v>34</v>
      </c>
      <c r="G23" s="1">
        <v>38.07</v>
      </c>
      <c r="H23" s="1">
        <f>1+COUNTIFS(A:A,A23,G:G,"&gt;"&amp;G23)</f>
        <v>7</v>
      </c>
      <c r="I23" s="2">
        <f>AVERAGEIF(A:A,A23,G:G)</f>
        <v>46.713000000000001</v>
      </c>
      <c r="J23" s="2">
        <f t="shared" si="8"/>
        <v>-8.6430000000000007</v>
      </c>
      <c r="K23" s="2">
        <f t="shared" si="9"/>
        <v>81.356999999999999</v>
      </c>
      <c r="L23" s="2">
        <f t="shared" si="10"/>
        <v>131.81771220142176</v>
      </c>
      <c r="M23" s="2">
        <f>SUMIF(A:A,A23,L:L)</f>
        <v>3170.8723203131744</v>
      </c>
      <c r="N23" s="3">
        <f t="shared" si="11"/>
        <v>4.1571434887798527E-2</v>
      </c>
      <c r="O23" s="6">
        <f t="shared" si="12"/>
        <v>24.054979162951774</v>
      </c>
      <c r="P23" s="3" t="str">
        <f t="shared" si="13"/>
        <v/>
      </c>
      <c r="Q23" s="3" t="str">
        <f>IF(ISNUMBER(P23),SUMIF(A:A,A23,P:P),"")</f>
        <v/>
      </c>
      <c r="R23" s="3" t="str">
        <f t="shared" si="14"/>
        <v/>
      </c>
      <c r="S23" s="7" t="str">
        <f t="shared" si="15"/>
        <v/>
      </c>
    </row>
    <row r="24" spans="1:19" x14ac:dyDescent="0.3">
      <c r="A24" s="1">
        <v>11</v>
      </c>
      <c r="B24" s="5">
        <v>0.68055555555555547</v>
      </c>
      <c r="C24" s="1" t="s">
        <v>22</v>
      </c>
      <c r="D24" s="1">
        <v>5</v>
      </c>
      <c r="E24" s="1">
        <v>7</v>
      </c>
      <c r="F24" s="1" t="s">
        <v>35</v>
      </c>
      <c r="G24" s="1">
        <v>34.270000000000003</v>
      </c>
      <c r="H24" s="1">
        <f>1+COUNTIFS(A:A,A24,G:G,"&gt;"&amp;G24)</f>
        <v>8</v>
      </c>
      <c r="I24" s="2">
        <f>AVERAGEIF(A:A,A24,G:G)</f>
        <v>46.713000000000001</v>
      </c>
      <c r="J24" s="2">
        <f t="shared" si="8"/>
        <v>-12.442999999999998</v>
      </c>
      <c r="K24" s="2">
        <f t="shared" si="9"/>
        <v>77.557000000000002</v>
      </c>
      <c r="L24" s="2">
        <f t="shared" si="10"/>
        <v>104.94327855955977</v>
      </c>
      <c r="M24" s="2">
        <f>SUMIF(A:A,A24,L:L)</f>
        <v>3170.8723203131744</v>
      </c>
      <c r="N24" s="3">
        <f t="shared" si="11"/>
        <v>3.3096027830346361E-2</v>
      </c>
      <c r="O24" s="6">
        <f t="shared" si="12"/>
        <v>30.215106330164538</v>
      </c>
      <c r="P24" s="3" t="str">
        <f t="shared" si="13"/>
        <v/>
      </c>
      <c r="Q24" s="3" t="str">
        <f>IF(ISNUMBER(P24),SUMIF(A:A,A24,P:P),"")</f>
        <v/>
      </c>
      <c r="R24" s="3" t="str">
        <f t="shared" si="14"/>
        <v/>
      </c>
      <c r="S24" s="7" t="str">
        <f t="shared" si="15"/>
        <v/>
      </c>
    </row>
    <row r="25" spans="1:19" x14ac:dyDescent="0.3">
      <c r="A25" s="1">
        <v>11</v>
      </c>
      <c r="B25" s="5">
        <v>0.68055555555555547</v>
      </c>
      <c r="C25" s="1" t="s">
        <v>22</v>
      </c>
      <c r="D25" s="1">
        <v>5</v>
      </c>
      <c r="E25" s="1">
        <v>10</v>
      </c>
      <c r="F25" s="1" t="s">
        <v>37</v>
      </c>
      <c r="G25" s="1">
        <v>29.3</v>
      </c>
      <c r="H25" s="1">
        <f>1+COUNTIFS(A:A,A25,G:G,"&gt;"&amp;G25)</f>
        <v>9</v>
      </c>
      <c r="I25" s="2">
        <f>AVERAGEIF(A:A,A25,G:G)</f>
        <v>46.713000000000001</v>
      </c>
      <c r="J25" s="2">
        <f t="shared" si="8"/>
        <v>-17.413</v>
      </c>
      <c r="K25" s="2">
        <f t="shared" si="9"/>
        <v>72.587000000000003</v>
      </c>
      <c r="L25" s="2">
        <f t="shared" si="10"/>
        <v>77.883957922917546</v>
      </c>
      <c r="M25" s="2">
        <f>SUMIF(A:A,A25,L:L)</f>
        <v>3170.8723203131744</v>
      </c>
      <c r="N25" s="3">
        <f t="shared" si="11"/>
        <v>2.4562312844947747E-2</v>
      </c>
      <c r="O25" s="6">
        <f t="shared" si="12"/>
        <v>40.712778406195213</v>
      </c>
      <c r="P25" s="3" t="str">
        <f t="shared" si="13"/>
        <v/>
      </c>
      <c r="Q25" s="3" t="str">
        <f>IF(ISNUMBER(P25),SUMIF(A:A,A25,P:P),"")</f>
        <v/>
      </c>
      <c r="R25" s="3" t="str">
        <f t="shared" si="14"/>
        <v/>
      </c>
      <c r="S25" s="7" t="str">
        <f t="shared" si="15"/>
        <v/>
      </c>
    </row>
    <row r="26" spans="1:19" x14ac:dyDescent="0.3">
      <c r="A26" s="1">
        <v>11</v>
      </c>
      <c r="B26" s="5">
        <v>0.68055555555555547</v>
      </c>
      <c r="C26" s="1" t="s">
        <v>22</v>
      </c>
      <c r="D26" s="1">
        <v>5</v>
      </c>
      <c r="E26" s="1">
        <v>8</v>
      </c>
      <c r="F26" s="1" t="s">
        <v>36</v>
      </c>
      <c r="G26" s="1">
        <v>27.26</v>
      </c>
      <c r="H26" s="1">
        <f>1+COUNTIFS(A:A,A26,G:G,"&gt;"&amp;G26)</f>
        <v>10</v>
      </c>
      <c r="I26" s="2">
        <f>AVERAGEIF(A:A,A26,G:G)</f>
        <v>46.713000000000001</v>
      </c>
      <c r="J26" s="2">
        <f t="shared" si="8"/>
        <v>-19.452999999999999</v>
      </c>
      <c r="K26" s="2">
        <f t="shared" si="9"/>
        <v>70.546999999999997</v>
      </c>
      <c r="L26" s="2">
        <f t="shared" si="10"/>
        <v>68.911288259055866</v>
      </c>
      <c r="M26" s="2">
        <f>SUMIF(A:A,A26,L:L)</f>
        <v>3170.8723203131744</v>
      </c>
      <c r="N26" s="3">
        <f t="shared" si="11"/>
        <v>2.1732596363971467E-2</v>
      </c>
      <c r="O26" s="6">
        <f t="shared" si="12"/>
        <v>46.013830250756911</v>
      </c>
      <c r="P26" s="3" t="str">
        <f t="shared" si="13"/>
        <v/>
      </c>
      <c r="Q26" s="3" t="str">
        <f>IF(ISNUMBER(P26),SUMIF(A:A,A26,P:P),"")</f>
        <v/>
      </c>
      <c r="R26" s="3" t="str">
        <f t="shared" si="14"/>
        <v/>
      </c>
      <c r="S26" s="7" t="str">
        <f t="shared" si="15"/>
        <v/>
      </c>
    </row>
    <row r="27" spans="1:19" x14ac:dyDescent="0.3">
      <c r="A27" s="1"/>
      <c r="B27" s="5"/>
      <c r="C27" s="1"/>
      <c r="D27" s="1"/>
      <c r="E27" s="1"/>
      <c r="F27" s="1"/>
      <c r="G27" s="1"/>
      <c r="H27" s="1"/>
      <c r="I27" s="2"/>
      <c r="J27" s="2"/>
      <c r="K27" s="2"/>
      <c r="L27" s="2"/>
      <c r="M27" s="2"/>
      <c r="N27" s="3"/>
      <c r="O27" s="6"/>
      <c r="P27" s="3"/>
      <c r="Q27" s="3"/>
      <c r="R27" s="3"/>
      <c r="S27" s="7"/>
    </row>
    <row r="28" spans="1:19" x14ac:dyDescent="0.3">
      <c r="A28" s="1">
        <v>15</v>
      </c>
      <c r="B28" s="5">
        <v>0.70486111111111116</v>
      </c>
      <c r="C28" s="1" t="s">
        <v>22</v>
      </c>
      <c r="D28" s="1">
        <v>6</v>
      </c>
      <c r="E28" s="1">
        <v>10</v>
      </c>
      <c r="F28" s="1" t="s">
        <v>43</v>
      </c>
      <c r="G28" s="1">
        <v>71.17</v>
      </c>
      <c r="H28" s="1">
        <f>1+COUNTIFS(A:A,A28,G:G,"&gt;"&amp;G28)</f>
        <v>1</v>
      </c>
      <c r="I28" s="2">
        <f>AVERAGEIF(A:A,A28,G:G)</f>
        <v>49.058888888888887</v>
      </c>
      <c r="J28" s="2">
        <f t="shared" ref="J28:J36" si="16">G28-I28</f>
        <v>22.111111111111114</v>
      </c>
      <c r="K28" s="2">
        <f t="shared" ref="K28:K36" si="17">90+J28</f>
        <v>112.11111111111111</v>
      </c>
      <c r="L28" s="2">
        <f t="shared" ref="L28:L36" si="18">EXP(0.06*K28)</f>
        <v>834.36142072250095</v>
      </c>
      <c r="M28" s="2">
        <f>SUMIF(A:A,A28,L:L)</f>
        <v>2647.8448956891939</v>
      </c>
      <c r="N28" s="3">
        <f t="shared" ref="N28:N36" si="19">L28/M28</f>
        <v>0.31510962824177408</v>
      </c>
      <c r="O28" s="6">
        <f t="shared" ref="O28:O36" si="20">1/N28</f>
        <v>3.1734987140181268</v>
      </c>
      <c r="P28" s="3">
        <f t="shared" ref="P28:P36" si="21">IF(O28&gt;21,"",N28)</f>
        <v>0.31510962824177408</v>
      </c>
      <c r="Q28" s="3">
        <f>IF(ISNUMBER(P28),SUMIF(A:A,A28,P:P),"")</f>
        <v>0.88715471721792882</v>
      </c>
      <c r="R28" s="3">
        <f t="shared" ref="R28:R36" si="22">IFERROR(P28*(1/Q28),"")</f>
        <v>0.35519128977856479</v>
      </c>
      <c r="S28" s="7">
        <f t="shared" ref="S28:S36" si="23">IFERROR(1/R28,"")</f>
        <v>2.8153843542262122</v>
      </c>
    </row>
    <row r="29" spans="1:19" x14ac:dyDescent="0.3">
      <c r="A29" s="1">
        <v>15</v>
      </c>
      <c r="B29" s="5">
        <v>0.70486111111111116</v>
      </c>
      <c r="C29" s="1" t="s">
        <v>22</v>
      </c>
      <c r="D29" s="1">
        <v>6</v>
      </c>
      <c r="E29" s="1">
        <v>1</v>
      </c>
      <c r="F29" s="1" t="s">
        <v>20</v>
      </c>
      <c r="G29" s="1">
        <v>61.62</v>
      </c>
      <c r="H29" s="1">
        <f>1+COUNTIFS(A:A,A29,G:G,"&gt;"&amp;G29)</f>
        <v>2</v>
      </c>
      <c r="I29" s="2">
        <f>AVERAGEIF(A:A,A29,G:G)</f>
        <v>49.058888888888887</v>
      </c>
      <c r="J29" s="2">
        <f t="shared" si="16"/>
        <v>12.56111111111111</v>
      </c>
      <c r="K29" s="2">
        <f t="shared" si="17"/>
        <v>102.5611111111111</v>
      </c>
      <c r="L29" s="2">
        <f t="shared" si="18"/>
        <v>470.43917187759001</v>
      </c>
      <c r="M29" s="2">
        <f>SUMIF(A:A,A29,L:L)</f>
        <v>2647.8448956891939</v>
      </c>
      <c r="N29" s="3">
        <f t="shared" si="19"/>
        <v>0.17766870432761578</v>
      </c>
      <c r="O29" s="6">
        <f t="shared" si="20"/>
        <v>5.6284532708474639</v>
      </c>
      <c r="P29" s="3">
        <f t="shared" si="21"/>
        <v>0.17766870432761578</v>
      </c>
      <c r="Q29" s="3">
        <f>IF(ISNUMBER(P29),SUMIF(A:A,A29,P:P),"")</f>
        <v>0.88715471721792882</v>
      </c>
      <c r="R29" s="3">
        <f t="shared" si="22"/>
        <v>0.20026800385481308</v>
      </c>
      <c r="S29" s="7">
        <f t="shared" si="23"/>
        <v>4.9933088698730081</v>
      </c>
    </row>
    <row r="30" spans="1:19" x14ac:dyDescent="0.3">
      <c r="A30" s="1">
        <v>15</v>
      </c>
      <c r="B30" s="5">
        <v>0.70486111111111116</v>
      </c>
      <c r="C30" s="1" t="s">
        <v>22</v>
      </c>
      <c r="D30" s="1">
        <v>6</v>
      </c>
      <c r="E30" s="1">
        <v>4</v>
      </c>
      <c r="F30" s="1" t="s">
        <v>41</v>
      </c>
      <c r="G30" s="1">
        <v>56.56</v>
      </c>
      <c r="H30" s="1">
        <f>1+COUNTIFS(A:A,A30,G:G,"&gt;"&amp;G30)</f>
        <v>3</v>
      </c>
      <c r="I30" s="2">
        <f>AVERAGEIF(A:A,A30,G:G)</f>
        <v>49.058888888888887</v>
      </c>
      <c r="J30" s="2">
        <f t="shared" si="16"/>
        <v>7.5011111111111148</v>
      </c>
      <c r="K30" s="2">
        <f t="shared" si="17"/>
        <v>97.501111111111115</v>
      </c>
      <c r="L30" s="2">
        <f t="shared" si="18"/>
        <v>347.25753020908229</v>
      </c>
      <c r="M30" s="2">
        <f>SUMIF(A:A,A30,L:L)</f>
        <v>2647.8448956891939</v>
      </c>
      <c r="N30" s="3">
        <f t="shared" si="19"/>
        <v>0.1311472325189563</v>
      </c>
      <c r="O30" s="6">
        <f t="shared" si="20"/>
        <v>7.6250179343697386</v>
      </c>
      <c r="P30" s="3">
        <f t="shared" si="21"/>
        <v>0.1311472325189563</v>
      </c>
      <c r="Q30" s="3">
        <f>IF(ISNUMBER(P30),SUMIF(A:A,A30,P:P),"")</f>
        <v>0.88715471721792882</v>
      </c>
      <c r="R30" s="3">
        <f t="shared" si="22"/>
        <v>0.14782904263895166</v>
      </c>
      <c r="S30" s="7">
        <f t="shared" si="23"/>
        <v>6.7645706293474213</v>
      </c>
    </row>
    <row r="31" spans="1:19" x14ac:dyDescent="0.3">
      <c r="A31" s="1">
        <v>15</v>
      </c>
      <c r="B31" s="5">
        <v>0.70486111111111116</v>
      </c>
      <c r="C31" s="1" t="s">
        <v>22</v>
      </c>
      <c r="D31" s="1">
        <v>6</v>
      </c>
      <c r="E31" s="1">
        <v>11</v>
      </c>
      <c r="F31" s="1" t="s">
        <v>44</v>
      </c>
      <c r="G31" s="1">
        <v>55.46</v>
      </c>
      <c r="H31" s="1">
        <f>1+COUNTIFS(A:A,A31,G:G,"&gt;"&amp;G31)</f>
        <v>4</v>
      </c>
      <c r="I31" s="2">
        <f>AVERAGEIF(A:A,A31,G:G)</f>
        <v>49.058888888888887</v>
      </c>
      <c r="J31" s="2">
        <f t="shared" si="16"/>
        <v>6.4011111111111134</v>
      </c>
      <c r="K31" s="2">
        <f t="shared" si="17"/>
        <v>96.401111111111106</v>
      </c>
      <c r="L31" s="2">
        <f t="shared" si="18"/>
        <v>325.07849188640091</v>
      </c>
      <c r="M31" s="2">
        <f>SUMIF(A:A,A31,L:L)</f>
        <v>2647.8448956891939</v>
      </c>
      <c r="N31" s="3">
        <f t="shared" si="19"/>
        <v>0.12277097212742437</v>
      </c>
      <c r="O31" s="6">
        <f t="shared" si="20"/>
        <v>8.1452478763636158</v>
      </c>
      <c r="P31" s="3">
        <f t="shared" si="21"/>
        <v>0.12277097212742437</v>
      </c>
      <c r="Q31" s="3">
        <f>IF(ISNUMBER(P31),SUMIF(A:A,A31,P:P),"")</f>
        <v>0.88715471721792882</v>
      </c>
      <c r="R31" s="3">
        <f t="shared" si="22"/>
        <v>0.13838732945300428</v>
      </c>
      <c r="S31" s="7">
        <f t="shared" si="23"/>
        <v>7.2260950764252989</v>
      </c>
    </row>
    <row r="32" spans="1:19" x14ac:dyDescent="0.3">
      <c r="A32" s="1">
        <v>15</v>
      </c>
      <c r="B32" s="5">
        <v>0.70486111111111116</v>
      </c>
      <c r="C32" s="1" t="s">
        <v>22</v>
      </c>
      <c r="D32" s="1">
        <v>6</v>
      </c>
      <c r="E32" s="1">
        <v>3</v>
      </c>
      <c r="F32" s="1" t="s">
        <v>40</v>
      </c>
      <c r="G32" s="1">
        <v>50.8</v>
      </c>
      <c r="H32" s="1">
        <f>1+COUNTIFS(A:A,A32,G:G,"&gt;"&amp;G32)</f>
        <v>5</v>
      </c>
      <c r="I32" s="2">
        <f>AVERAGEIF(A:A,A32,G:G)</f>
        <v>49.058888888888887</v>
      </c>
      <c r="J32" s="2">
        <f t="shared" si="16"/>
        <v>1.7411111111111097</v>
      </c>
      <c r="K32" s="2">
        <f t="shared" si="17"/>
        <v>91.74111111111111</v>
      </c>
      <c r="L32" s="2">
        <f t="shared" si="18"/>
        <v>245.78733413797886</v>
      </c>
      <c r="M32" s="2">
        <f>SUMIF(A:A,A32,L:L)</f>
        <v>2647.8448956891939</v>
      </c>
      <c r="N32" s="3">
        <f t="shared" si="19"/>
        <v>9.2825427402538296E-2</v>
      </c>
      <c r="O32" s="6">
        <f t="shared" si="20"/>
        <v>10.772910268039931</v>
      </c>
      <c r="P32" s="3">
        <f t="shared" si="21"/>
        <v>9.2825427402538296E-2</v>
      </c>
      <c r="Q32" s="3">
        <f>IF(ISNUMBER(P32),SUMIF(A:A,A32,P:P),"")</f>
        <v>0.88715471721792882</v>
      </c>
      <c r="R32" s="3">
        <f t="shared" si="22"/>
        <v>0.10463273834989462</v>
      </c>
      <c r="S32" s="7">
        <f t="shared" si="23"/>
        <v>9.5572381624570877</v>
      </c>
    </row>
    <row r="33" spans="1:19" x14ac:dyDescent="0.3">
      <c r="A33" s="1">
        <v>15</v>
      </c>
      <c r="B33" s="5">
        <v>0.70486111111111116</v>
      </c>
      <c r="C33" s="1" t="s">
        <v>22</v>
      </c>
      <c r="D33" s="1">
        <v>6</v>
      </c>
      <c r="E33" s="1">
        <v>12</v>
      </c>
      <c r="F33" s="1" t="s">
        <v>45</v>
      </c>
      <c r="G33" s="1">
        <v>39.68</v>
      </c>
      <c r="H33" s="1">
        <f>1+COUNTIFS(A:A,A33,G:G,"&gt;"&amp;G33)</f>
        <v>6</v>
      </c>
      <c r="I33" s="2">
        <f>AVERAGEIF(A:A,A33,G:G)</f>
        <v>49.058888888888887</v>
      </c>
      <c r="J33" s="2">
        <f t="shared" si="16"/>
        <v>-9.3788888888888877</v>
      </c>
      <c r="K33" s="2">
        <f t="shared" si="17"/>
        <v>80.621111111111105</v>
      </c>
      <c r="L33" s="2">
        <f t="shared" si="18"/>
        <v>126.12414083852998</v>
      </c>
      <c r="M33" s="2">
        <f>SUMIF(A:A,A33,L:L)</f>
        <v>2647.8448956891939</v>
      </c>
      <c r="N33" s="3">
        <f t="shared" si="19"/>
        <v>4.7632752599619993E-2</v>
      </c>
      <c r="O33" s="6">
        <f t="shared" si="20"/>
        <v>20.99395784252825</v>
      </c>
      <c r="P33" s="3">
        <f t="shared" si="21"/>
        <v>4.7632752599619993E-2</v>
      </c>
      <c r="Q33" s="3">
        <f>IF(ISNUMBER(P33),SUMIF(A:A,A33,P:P),"")</f>
        <v>0.88715471721792882</v>
      </c>
      <c r="R33" s="3">
        <f t="shared" si="22"/>
        <v>5.3691595924771539E-2</v>
      </c>
      <c r="S33" s="7">
        <f t="shared" si="23"/>
        <v>18.624888733073266</v>
      </c>
    </row>
    <row r="34" spans="1:19" x14ac:dyDescent="0.3">
      <c r="A34" s="1">
        <v>15</v>
      </c>
      <c r="B34" s="5">
        <v>0.70486111111111116</v>
      </c>
      <c r="C34" s="1" t="s">
        <v>22</v>
      </c>
      <c r="D34" s="1">
        <v>6</v>
      </c>
      <c r="E34" s="1">
        <v>13</v>
      </c>
      <c r="F34" s="1" t="s">
        <v>46</v>
      </c>
      <c r="G34" s="1">
        <v>39.5</v>
      </c>
      <c r="H34" s="1">
        <f>1+COUNTIFS(A:A,A34,G:G,"&gt;"&amp;G34)</f>
        <v>7</v>
      </c>
      <c r="I34" s="2">
        <f>AVERAGEIF(A:A,A34,G:G)</f>
        <v>49.058888888888887</v>
      </c>
      <c r="J34" s="2">
        <f t="shared" si="16"/>
        <v>-9.5588888888888874</v>
      </c>
      <c r="K34" s="2">
        <f t="shared" si="17"/>
        <v>80.441111111111113</v>
      </c>
      <c r="L34" s="2">
        <f t="shared" si="18"/>
        <v>124.76932926869387</v>
      </c>
      <c r="M34" s="2">
        <f>SUMIF(A:A,A34,L:L)</f>
        <v>2647.8448956891939</v>
      </c>
      <c r="N34" s="3">
        <f t="shared" si="19"/>
        <v>4.7121086840027429E-2</v>
      </c>
      <c r="O34" s="6">
        <f t="shared" si="20"/>
        <v>21.221921374498965</v>
      </c>
      <c r="P34" s="3" t="str">
        <f t="shared" si="21"/>
        <v/>
      </c>
      <c r="Q34" s="3" t="str">
        <f>IF(ISNUMBER(P34),SUMIF(A:A,A34,P:P),"")</f>
        <v/>
      </c>
      <c r="R34" s="3" t="str">
        <f t="shared" si="22"/>
        <v/>
      </c>
      <c r="S34" s="7" t="str">
        <f t="shared" si="23"/>
        <v/>
      </c>
    </row>
    <row r="35" spans="1:19" x14ac:dyDescent="0.3">
      <c r="A35" s="1">
        <v>15</v>
      </c>
      <c r="B35" s="5">
        <v>0.70486111111111116</v>
      </c>
      <c r="C35" s="1" t="s">
        <v>22</v>
      </c>
      <c r="D35" s="1">
        <v>6</v>
      </c>
      <c r="E35" s="1">
        <v>14</v>
      </c>
      <c r="F35" s="1" t="s">
        <v>47</v>
      </c>
      <c r="G35" s="1">
        <v>35.4</v>
      </c>
      <c r="H35" s="1">
        <f>1+COUNTIFS(A:A,A35,G:G,"&gt;"&amp;G35)</f>
        <v>8</v>
      </c>
      <c r="I35" s="2">
        <f>AVERAGEIF(A:A,A35,G:G)</f>
        <v>49.058888888888887</v>
      </c>
      <c r="J35" s="2">
        <f t="shared" si="16"/>
        <v>-13.658888888888889</v>
      </c>
      <c r="K35" s="2">
        <f t="shared" si="17"/>
        <v>76.341111111111104</v>
      </c>
      <c r="L35" s="2">
        <f t="shared" si="18"/>
        <v>97.559911544236542</v>
      </c>
      <c r="M35" s="2">
        <f>SUMIF(A:A,A35,L:L)</f>
        <v>2647.8448956891939</v>
      </c>
      <c r="N35" s="3">
        <f t="shared" si="19"/>
        <v>3.6845025062860859E-2</v>
      </c>
      <c r="O35" s="6">
        <f t="shared" si="20"/>
        <v>27.140706195583036</v>
      </c>
      <c r="P35" s="3" t="str">
        <f t="shared" si="21"/>
        <v/>
      </c>
      <c r="Q35" s="3" t="str">
        <f>IF(ISNUMBER(P35),SUMIF(A:A,A35,P:P),"")</f>
        <v/>
      </c>
      <c r="R35" s="3" t="str">
        <f t="shared" si="22"/>
        <v/>
      </c>
      <c r="S35" s="7" t="str">
        <f t="shared" si="23"/>
        <v/>
      </c>
    </row>
    <row r="36" spans="1:19" x14ac:dyDescent="0.3">
      <c r="A36" s="1">
        <v>15</v>
      </c>
      <c r="B36" s="5">
        <v>0.70486111111111116</v>
      </c>
      <c r="C36" s="1" t="s">
        <v>22</v>
      </c>
      <c r="D36" s="1">
        <v>6</v>
      </c>
      <c r="E36" s="1">
        <v>9</v>
      </c>
      <c r="F36" s="1" t="s">
        <v>42</v>
      </c>
      <c r="G36" s="1">
        <v>31.34</v>
      </c>
      <c r="H36" s="1">
        <f>1+COUNTIFS(A:A,A36,G:G,"&gt;"&amp;G36)</f>
        <v>9</v>
      </c>
      <c r="I36" s="2">
        <f>AVERAGEIF(A:A,A36,G:G)</f>
        <v>49.058888888888887</v>
      </c>
      <c r="J36" s="2">
        <f t="shared" si="16"/>
        <v>-17.718888888888888</v>
      </c>
      <c r="K36" s="2">
        <f t="shared" si="17"/>
        <v>72.281111111111116</v>
      </c>
      <c r="L36" s="2">
        <f t="shared" si="18"/>
        <v>76.467565204180062</v>
      </c>
      <c r="M36" s="2">
        <f>SUMIF(A:A,A36,L:L)</f>
        <v>2647.8448956891939</v>
      </c>
      <c r="N36" s="3">
        <f t="shared" si="19"/>
        <v>2.8879170879182754E-2</v>
      </c>
      <c r="O36" s="6">
        <f t="shared" si="20"/>
        <v>34.627032894522586</v>
      </c>
      <c r="P36" s="3" t="str">
        <f t="shared" si="21"/>
        <v/>
      </c>
      <c r="Q36" s="3" t="str">
        <f>IF(ISNUMBER(P36),SUMIF(A:A,A36,P:P),"")</f>
        <v/>
      </c>
      <c r="R36" s="3" t="str">
        <f t="shared" si="22"/>
        <v/>
      </c>
      <c r="S36" s="7" t="str">
        <f t="shared" si="23"/>
        <v/>
      </c>
    </row>
    <row r="37" spans="1:19" x14ac:dyDescent="0.3">
      <c r="A37" s="1"/>
      <c r="B37" s="5"/>
      <c r="C37" s="1"/>
      <c r="D37" s="1"/>
      <c r="E37" s="1"/>
      <c r="F37" s="1"/>
      <c r="G37" s="1"/>
      <c r="H37" s="1"/>
      <c r="I37" s="2"/>
      <c r="J37" s="2"/>
      <c r="K37" s="2"/>
      <c r="L37" s="2"/>
      <c r="M37" s="2"/>
      <c r="N37" s="3"/>
      <c r="O37" s="6"/>
      <c r="P37" s="3"/>
      <c r="Q37" s="3"/>
      <c r="R37" s="3"/>
      <c r="S37" s="7"/>
    </row>
    <row r="38" spans="1:19" x14ac:dyDescent="0.3">
      <c r="A38" s="1">
        <v>20</v>
      </c>
      <c r="B38" s="5">
        <v>0.72916666666666663</v>
      </c>
      <c r="C38" s="1" t="s">
        <v>22</v>
      </c>
      <c r="D38" s="1">
        <v>7</v>
      </c>
      <c r="E38" s="1">
        <v>7</v>
      </c>
      <c r="F38" s="1" t="s">
        <v>53</v>
      </c>
      <c r="G38" s="1">
        <v>69.5</v>
      </c>
      <c r="H38" s="1">
        <f>1+COUNTIFS(A:A,A38,G:G,"&gt;"&amp;G38)</f>
        <v>1</v>
      </c>
      <c r="I38" s="2">
        <f>AVERAGEIF(A:A,A38,G:G)</f>
        <v>48.208333333333336</v>
      </c>
      <c r="J38" s="2">
        <f t="shared" ref="J38:J49" si="24">G38-I38</f>
        <v>21.291666666666664</v>
      </c>
      <c r="K38" s="2">
        <f t="shared" ref="K38:K49" si="25">90+J38</f>
        <v>111.29166666666666</v>
      </c>
      <c r="L38" s="2">
        <f t="shared" ref="L38:L49" si="26">EXP(0.06*K38)</f>
        <v>794.33080066063803</v>
      </c>
      <c r="M38" s="2">
        <f>SUMIF(A:A,A38,L:L)</f>
        <v>3391.1867464434949</v>
      </c>
      <c r="N38" s="3">
        <f t="shared" ref="N38:N49" si="27">L38/M38</f>
        <v>0.23423387151819108</v>
      </c>
      <c r="O38" s="6">
        <f t="shared" ref="O38:O49" si="28">1/N38</f>
        <v>4.2692373802237986</v>
      </c>
      <c r="P38" s="3">
        <f t="shared" ref="P38:P49" si="29">IF(O38&gt;21,"",N38)</f>
        <v>0.23423387151819108</v>
      </c>
      <c r="Q38" s="3">
        <f>IF(ISNUMBER(P38),SUMIF(A:A,A38,P:P),"")</f>
        <v>0.87188200172489982</v>
      </c>
      <c r="R38" s="3">
        <f t="shared" ref="R38:R49" si="30">IFERROR(P38*(1/Q38),"")</f>
        <v>0.26865317904807218</v>
      </c>
      <c r="S38" s="7">
        <f t="shared" ref="S38:S49" si="31">IFERROR(1/R38,"")</f>
        <v>3.7222712329082928</v>
      </c>
    </row>
    <row r="39" spans="1:19" x14ac:dyDescent="0.3">
      <c r="A39" s="1">
        <v>20</v>
      </c>
      <c r="B39" s="5">
        <v>0.72916666666666663</v>
      </c>
      <c r="C39" s="1" t="s">
        <v>22</v>
      </c>
      <c r="D39" s="1">
        <v>7</v>
      </c>
      <c r="E39" s="1">
        <v>2</v>
      </c>
      <c r="F39" s="1" t="s">
        <v>19</v>
      </c>
      <c r="G39" s="1">
        <v>63.66</v>
      </c>
      <c r="H39" s="1">
        <f>1+COUNTIFS(A:A,A39,G:G,"&gt;"&amp;G39)</f>
        <v>2</v>
      </c>
      <c r="I39" s="2">
        <f>AVERAGEIF(A:A,A39,G:G)</f>
        <v>48.208333333333336</v>
      </c>
      <c r="J39" s="2">
        <f t="shared" si="24"/>
        <v>15.451666666666661</v>
      </c>
      <c r="K39" s="2">
        <f t="shared" si="25"/>
        <v>105.45166666666665</v>
      </c>
      <c r="L39" s="2">
        <f t="shared" si="26"/>
        <v>559.53159711493822</v>
      </c>
      <c r="M39" s="2">
        <f>SUMIF(A:A,A39,L:L)</f>
        <v>3391.1867464434949</v>
      </c>
      <c r="N39" s="3">
        <f t="shared" si="27"/>
        <v>0.16499580794297058</v>
      </c>
      <c r="O39" s="6">
        <f t="shared" si="28"/>
        <v>6.0607600427378232</v>
      </c>
      <c r="P39" s="3">
        <f t="shared" si="29"/>
        <v>0.16499580794297058</v>
      </c>
      <c r="Q39" s="3">
        <f>IF(ISNUMBER(P39),SUMIF(A:A,A39,P:P),"")</f>
        <v>0.87188200172489982</v>
      </c>
      <c r="R39" s="3">
        <f t="shared" si="30"/>
        <v>0.18924098400534572</v>
      </c>
      <c r="S39" s="7">
        <f t="shared" si="31"/>
        <v>5.2842675980365428</v>
      </c>
    </row>
    <row r="40" spans="1:19" x14ac:dyDescent="0.3">
      <c r="A40" s="1">
        <v>20</v>
      </c>
      <c r="B40" s="5">
        <v>0.72916666666666663</v>
      </c>
      <c r="C40" s="1" t="s">
        <v>22</v>
      </c>
      <c r="D40" s="1">
        <v>7</v>
      </c>
      <c r="E40" s="1">
        <v>6</v>
      </c>
      <c r="F40" s="1" t="s">
        <v>52</v>
      </c>
      <c r="G40" s="1">
        <v>59.18</v>
      </c>
      <c r="H40" s="1">
        <f>1+COUNTIFS(A:A,A40,G:G,"&gt;"&amp;G40)</f>
        <v>3</v>
      </c>
      <c r="I40" s="2">
        <f>AVERAGEIF(A:A,A40,G:G)</f>
        <v>48.208333333333336</v>
      </c>
      <c r="J40" s="2">
        <f t="shared" si="24"/>
        <v>10.971666666666664</v>
      </c>
      <c r="K40" s="2">
        <f t="shared" si="25"/>
        <v>100.97166666666666</v>
      </c>
      <c r="L40" s="2">
        <f t="shared" si="26"/>
        <v>427.64781726851334</v>
      </c>
      <c r="M40" s="2">
        <f>SUMIF(A:A,A40,L:L)</f>
        <v>3391.1867464434949</v>
      </c>
      <c r="N40" s="3">
        <f t="shared" si="27"/>
        <v>0.12610565245839342</v>
      </c>
      <c r="O40" s="6">
        <f t="shared" si="28"/>
        <v>7.9298586582384507</v>
      </c>
      <c r="P40" s="3">
        <f t="shared" si="29"/>
        <v>0.12610565245839342</v>
      </c>
      <c r="Q40" s="3">
        <f>IF(ISNUMBER(P40),SUMIF(A:A,A40,P:P),"")</f>
        <v>0.87188200172489982</v>
      </c>
      <c r="R40" s="3">
        <f t="shared" si="30"/>
        <v>0.14463614595657504</v>
      </c>
      <c r="S40" s="7">
        <f t="shared" si="31"/>
        <v>6.9139010403404688</v>
      </c>
    </row>
    <row r="41" spans="1:19" x14ac:dyDescent="0.3">
      <c r="A41" s="1">
        <v>20</v>
      </c>
      <c r="B41" s="5">
        <v>0.72916666666666663</v>
      </c>
      <c r="C41" s="1" t="s">
        <v>22</v>
      </c>
      <c r="D41" s="1">
        <v>7</v>
      </c>
      <c r="E41" s="1">
        <v>10</v>
      </c>
      <c r="F41" s="1" t="s">
        <v>56</v>
      </c>
      <c r="G41" s="1">
        <v>53.53</v>
      </c>
      <c r="H41" s="1">
        <f>1+COUNTIFS(A:A,A41,G:G,"&gt;"&amp;G41)</f>
        <v>4</v>
      </c>
      <c r="I41" s="2">
        <f>AVERAGEIF(A:A,A41,G:G)</f>
        <v>48.208333333333336</v>
      </c>
      <c r="J41" s="2">
        <f t="shared" si="24"/>
        <v>5.3216666666666654</v>
      </c>
      <c r="K41" s="2">
        <f t="shared" si="25"/>
        <v>95.321666666666658</v>
      </c>
      <c r="L41" s="2">
        <f t="shared" si="26"/>
        <v>304.69156419511739</v>
      </c>
      <c r="M41" s="2">
        <f>SUMIF(A:A,A41,L:L)</f>
        <v>3391.1867464434949</v>
      </c>
      <c r="N41" s="3">
        <f t="shared" si="27"/>
        <v>8.984806410754656E-2</v>
      </c>
      <c r="O41" s="6">
        <f t="shared" si="28"/>
        <v>11.1299003482481</v>
      </c>
      <c r="P41" s="3">
        <f t="shared" si="29"/>
        <v>8.984806410754656E-2</v>
      </c>
      <c r="Q41" s="3">
        <f>IF(ISNUMBER(P41),SUMIF(A:A,A41,P:P),"")</f>
        <v>0.87188200172489982</v>
      </c>
      <c r="R41" s="3">
        <f t="shared" si="30"/>
        <v>0.10305071549796234</v>
      </c>
      <c r="S41" s="7">
        <f t="shared" si="31"/>
        <v>9.7039597946292115</v>
      </c>
    </row>
    <row r="42" spans="1:19" x14ac:dyDescent="0.3">
      <c r="A42" s="1">
        <v>20</v>
      </c>
      <c r="B42" s="5">
        <v>0.72916666666666663</v>
      </c>
      <c r="C42" s="1" t="s">
        <v>22</v>
      </c>
      <c r="D42" s="1">
        <v>7</v>
      </c>
      <c r="E42" s="1">
        <v>5</v>
      </c>
      <c r="F42" s="1" t="s">
        <v>51</v>
      </c>
      <c r="G42" s="1">
        <v>51.84</v>
      </c>
      <c r="H42" s="1">
        <f>1+COUNTIFS(A:A,A42,G:G,"&gt;"&amp;G42)</f>
        <v>5</v>
      </c>
      <c r="I42" s="2">
        <f>AVERAGEIF(A:A,A42,G:G)</f>
        <v>48.208333333333336</v>
      </c>
      <c r="J42" s="2">
        <f t="shared" si="24"/>
        <v>3.6316666666666677</v>
      </c>
      <c r="K42" s="2">
        <f t="shared" si="25"/>
        <v>93.631666666666661</v>
      </c>
      <c r="L42" s="2">
        <f t="shared" si="26"/>
        <v>275.31062344046745</v>
      </c>
      <c r="M42" s="2">
        <f>SUMIF(A:A,A42,L:L)</f>
        <v>3391.1867464434949</v>
      </c>
      <c r="N42" s="3">
        <f t="shared" si="27"/>
        <v>8.1184152930887488E-2</v>
      </c>
      <c r="O42" s="6">
        <f t="shared" si="28"/>
        <v>12.317674865084882</v>
      </c>
      <c r="P42" s="3">
        <f t="shared" si="29"/>
        <v>8.1184152930887488E-2</v>
      </c>
      <c r="Q42" s="3">
        <f>IF(ISNUMBER(P42),SUMIF(A:A,A42,P:P),"")</f>
        <v>0.87188200172489982</v>
      </c>
      <c r="R42" s="3">
        <f t="shared" si="30"/>
        <v>9.3113692873893136E-2</v>
      </c>
      <c r="S42" s="7">
        <f t="shared" si="31"/>
        <v>10.739559017966693</v>
      </c>
    </row>
    <row r="43" spans="1:19" x14ac:dyDescent="0.3">
      <c r="A43" s="1">
        <v>20</v>
      </c>
      <c r="B43" s="5">
        <v>0.72916666666666663</v>
      </c>
      <c r="C43" s="1" t="s">
        <v>22</v>
      </c>
      <c r="D43" s="1">
        <v>7</v>
      </c>
      <c r="E43" s="1">
        <v>8</v>
      </c>
      <c r="F43" s="1" t="s">
        <v>54</v>
      </c>
      <c r="G43" s="1">
        <v>49.3</v>
      </c>
      <c r="H43" s="1">
        <f>1+COUNTIFS(A:A,A43,G:G,"&gt;"&amp;G43)</f>
        <v>6</v>
      </c>
      <c r="I43" s="2">
        <f>AVERAGEIF(A:A,A43,G:G)</f>
        <v>48.208333333333336</v>
      </c>
      <c r="J43" s="2">
        <f t="shared" si="24"/>
        <v>1.0916666666666615</v>
      </c>
      <c r="K43" s="2">
        <f t="shared" si="25"/>
        <v>91.091666666666669</v>
      </c>
      <c r="L43" s="2">
        <f t="shared" si="26"/>
        <v>236.39402257582003</v>
      </c>
      <c r="M43" s="2">
        <f>SUMIF(A:A,A43,L:L)</f>
        <v>3391.1867464434949</v>
      </c>
      <c r="N43" s="3">
        <f t="shared" si="27"/>
        <v>6.9708347033302753E-2</v>
      </c>
      <c r="O43" s="6">
        <f t="shared" si="28"/>
        <v>14.345484329477156</v>
      </c>
      <c r="P43" s="3">
        <f t="shared" si="29"/>
        <v>6.9708347033302753E-2</v>
      </c>
      <c r="Q43" s="3">
        <f>IF(ISNUMBER(P43),SUMIF(A:A,A43,P:P),"")</f>
        <v>0.87188200172489982</v>
      </c>
      <c r="R43" s="3">
        <f t="shared" si="30"/>
        <v>7.9951583924652972E-2</v>
      </c>
      <c r="S43" s="7">
        <f t="shared" si="31"/>
        <v>12.507569592897724</v>
      </c>
    </row>
    <row r="44" spans="1:19" x14ac:dyDescent="0.3">
      <c r="A44" s="1">
        <v>20</v>
      </c>
      <c r="B44" s="5">
        <v>0.72916666666666663</v>
      </c>
      <c r="C44" s="1" t="s">
        <v>22</v>
      </c>
      <c r="D44" s="1">
        <v>7</v>
      </c>
      <c r="E44" s="1">
        <v>3</v>
      </c>
      <c r="F44" s="1" t="s">
        <v>49</v>
      </c>
      <c r="G44" s="1">
        <v>45.19</v>
      </c>
      <c r="H44" s="1">
        <f>1+COUNTIFS(A:A,A44,G:G,"&gt;"&amp;G44)</f>
        <v>7</v>
      </c>
      <c r="I44" s="2">
        <f>AVERAGEIF(A:A,A44,G:G)</f>
        <v>48.208333333333336</v>
      </c>
      <c r="J44" s="2">
        <f t="shared" si="24"/>
        <v>-3.018333333333338</v>
      </c>
      <c r="K44" s="2">
        <f t="shared" si="25"/>
        <v>86.981666666666655</v>
      </c>
      <c r="L44" s="2">
        <f t="shared" si="26"/>
        <v>184.73086831237353</v>
      </c>
      <c r="M44" s="2">
        <f>SUMIF(A:A,A44,L:L)</f>
        <v>3391.1867464434949</v>
      </c>
      <c r="N44" s="3">
        <f t="shared" si="27"/>
        <v>5.4473811713881555E-2</v>
      </c>
      <c r="O44" s="6">
        <f t="shared" si="28"/>
        <v>18.357444954511418</v>
      </c>
      <c r="P44" s="3">
        <f t="shared" si="29"/>
        <v>5.4473811713881555E-2</v>
      </c>
      <c r="Q44" s="3">
        <f>IF(ISNUMBER(P44),SUMIF(A:A,A44,P:P),"")</f>
        <v>0.87188200172489982</v>
      </c>
      <c r="R44" s="3">
        <f t="shared" si="30"/>
        <v>6.2478422087062856E-2</v>
      </c>
      <c r="S44" s="7">
        <f t="shared" si="31"/>
        <v>16.005525853494078</v>
      </c>
    </row>
    <row r="45" spans="1:19" x14ac:dyDescent="0.3">
      <c r="A45" s="1">
        <v>20</v>
      </c>
      <c r="B45" s="5">
        <v>0.72916666666666663</v>
      </c>
      <c r="C45" s="1" t="s">
        <v>22</v>
      </c>
      <c r="D45" s="1">
        <v>7</v>
      </c>
      <c r="E45" s="1">
        <v>9</v>
      </c>
      <c r="F45" s="1" t="s">
        <v>55</v>
      </c>
      <c r="G45" s="1">
        <v>44.2</v>
      </c>
      <c r="H45" s="1">
        <f>1+COUNTIFS(A:A,A45,G:G,"&gt;"&amp;G45)</f>
        <v>8</v>
      </c>
      <c r="I45" s="2">
        <f>AVERAGEIF(A:A,A45,G:G)</f>
        <v>48.208333333333336</v>
      </c>
      <c r="J45" s="2">
        <f t="shared" si="24"/>
        <v>-4.0083333333333329</v>
      </c>
      <c r="K45" s="2">
        <f t="shared" si="25"/>
        <v>85.991666666666674</v>
      </c>
      <c r="L45" s="2">
        <f t="shared" si="26"/>
        <v>174.07739514423727</v>
      </c>
      <c r="M45" s="2">
        <f>SUMIF(A:A,A45,L:L)</f>
        <v>3391.1867464434949</v>
      </c>
      <c r="N45" s="3">
        <f t="shared" si="27"/>
        <v>5.1332294019726527E-2</v>
      </c>
      <c r="O45" s="6">
        <f t="shared" si="28"/>
        <v>19.480913898290016</v>
      </c>
      <c r="P45" s="3">
        <f t="shared" si="29"/>
        <v>5.1332294019726527E-2</v>
      </c>
      <c r="Q45" s="3">
        <f>IF(ISNUMBER(P45),SUMIF(A:A,A45,P:P),"")</f>
        <v>0.87188200172489982</v>
      </c>
      <c r="R45" s="3">
        <f t="shared" si="30"/>
        <v>5.8875276606435926E-2</v>
      </c>
      <c r="S45" s="7">
        <f t="shared" si="31"/>
        <v>16.985058205071521</v>
      </c>
    </row>
    <row r="46" spans="1:19" x14ac:dyDescent="0.3">
      <c r="A46" s="1">
        <v>20</v>
      </c>
      <c r="B46" s="5">
        <v>0.72916666666666663</v>
      </c>
      <c r="C46" s="1" t="s">
        <v>22</v>
      </c>
      <c r="D46" s="1">
        <v>7</v>
      </c>
      <c r="E46" s="1">
        <v>11</v>
      </c>
      <c r="F46" s="1" t="s">
        <v>57</v>
      </c>
      <c r="G46" s="1">
        <v>40.090000000000003</v>
      </c>
      <c r="H46" s="1">
        <f>1+COUNTIFS(A:A,A46,G:G,"&gt;"&amp;G46)</f>
        <v>9</v>
      </c>
      <c r="I46" s="2">
        <f>AVERAGEIF(A:A,A46,G:G)</f>
        <v>48.208333333333336</v>
      </c>
      <c r="J46" s="2">
        <f t="shared" si="24"/>
        <v>-8.1183333333333323</v>
      </c>
      <c r="K46" s="2">
        <f t="shared" si="25"/>
        <v>81.881666666666661</v>
      </c>
      <c r="L46" s="2">
        <f t="shared" si="26"/>
        <v>136.03333962573885</v>
      </c>
      <c r="M46" s="2">
        <f>SUMIF(A:A,A46,L:L)</f>
        <v>3391.1867464434949</v>
      </c>
      <c r="N46" s="3">
        <f t="shared" si="27"/>
        <v>4.0113786056873373E-2</v>
      </c>
      <c r="O46" s="6">
        <f t="shared" si="28"/>
        <v>24.92908544165337</v>
      </c>
      <c r="P46" s="3" t="str">
        <f t="shared" si="29"/>
        <v/>
      </c>
      <c r="Q46" s="3" t="str">
        <f>IF(ISNUMBER(P46),SUMIF(A:A,A46,P:P),"")</f>
        <v/>
      </c>
      <c r="R46" s="3" t="str">
        <f t="shared" si="30"/>
        <v/>
      </c>
      <c r="S46" s="7" t="str">
        <f t="shared" si="31"/>
        <v/>
      </c>
    </row>
    <row r="47" spans="1:19" x14ac:dyDescent="0.3">
      <c r="A47" s="1">
        <v>20</v>
      </c>
      <c r="B47" s="5">
        <v>0.72916666666666663</v>
      </c>
      <c r="C47" s="1" t="s">
        <v>22</v>
      </c>
      <c r="D47" s="1">
        <v>7</v>
      </c>
      <c r="E47" s="1">
        <v>1</v>
      </c>
      <c r="F47" s="1" t="s">
        <v>48</v>
      </c>
      <c r="G47" s="1">
        <v>38.47</v>
      </c>
      <c r="H47" s="1">
        <f>1+COUNTIFS(A:A,A47,G:G,"&gt;"&amp;G47)</f>
        <v>10</v>
      </c>
      <c r="I47" s="2">
        <f>AVERAGEIF(A:A,A47,G:G)</f>
        <v>48.208333333333336</v>
      </c>
      <c r="J47" s="2">
        <f t="shared" si="24"/>
        <v>-9.7383333333333368</v>
      </c>
      <c r="K47" s="2">
        <f t="shared" si="25"/>
        <v>80.261666666666656</v>
      </c>
      <c r="L47" s="2">
        <f t="shared" si="26"/>
        <v>123.43318530581706</v>
      </c>
      <c r="M47" s="2">
        <f>SUMIF(A:A,A47,L:L)</f>
        <v>3391.1867464434949</v>
      </c>
      <c r="N47" s="3">
        <f t="shared" si="27"/>
        <v>3.639822709122921E-2</v>
      </c>
      <c r="O47" s="6">
        <f t="shared" si="28"/>
        <v>27.47386562245411</v>
      </c>
      <c r="P47" s="3" t="str">
        <f t="shared" si="29"/>
        <v/>
      </c>
      <c r="Q47" s="3" t="str">
        <f>IF(ISNUMBER(P47),SUMIF(A:A,A47,P:P),"")</f>
        <v/>
      </c>
      <c r="R47" s="3" t="str">
        <f t="shared" si="30"/>
        <v/>
      </c>
      <c r="S47" s="7" t="str">
        <f t="shared" si="31"/>
        <v/>
      </c>
    </row>
    <row r="48" spans="1:19" x14ac:dyDescent="0.3">
      <c r="A48" s="1">
        <v>20</v>
      </c>
      <c r="B48" s="5">
        <v>0.72916666666666663</v>
      </c>
      <c r="C48" s="1" t="s">
        <v>22</v>
      </c>
      <c r="D48" s="1">
        <v>7</v>
      </c>
      <c r="E48" s="1">
        <v>4</v>
      </c>
      <c r="F48" s="1" t="s">
        <v>50</v>
      </c>
      <c r="G48" s="1">
        <v>37.5</v>
      </c>
      <c r="H48" s="1">
        <f>1+COUNTIFS(A:A,A48,G:G,"&gt;"&amp;G48)</f>
        <v>11</v>
      </c>
      <c r="I48" s="2">
        <f>AVERAGEIF(A:A,A48,G:G)</f>
        <v>48.208333333333336</v>
      </c>
      <c r="J48" s="2">
        <f t="shared" si="24"/>
        <v>-10.708333333333336</v>
      </c>
      <c r="K48" s="2">
        <f t="shared" si="25"/>
        <v>79.291666666666657</v>
      </c>
      <c r="L48" s="2">
        <f t="shared" si="26"/>
        <v>116.45442561142488</v>
      </c>
      <c r="M48" s="2">
        <f>SUMIF(A:A,A48,L:L)</f>
        <v>3391.1867464434949</v>
      </c>
      <c r="N48" s="3">
        <f t="shared" si="27"/>
        <v>3.4340316331312744E-2</v>
      </c>
      <c r="O48" s="6">
        <f t="shared" si="28"/>
        <v>29.120290866050169</v>
      </c>
      <c r="P48" s="3" t="str">
        <f t="shared" si="29"/>
        <v/>
      </c>
      <c r="Q48" s="3" t="str">
        <f>IF(ISNUMBER(P48),SUMIF(A:A,A48,P:P),"")</f>
        <v/>
      </c>
      <c r="R48" s="3" t="str">
        <f t="shared" si="30"/>
        <v/>
      </c>
      <c r="S48" s="7" t="str">
        <f t="shared" si="31"/>
        <v/>
      </c>
    </row>
    <row r="49" spans="1:19" x14ac:dyDescent="0.3">
      <c r="A49" s="1">
        <v>20</v>
      </c>
      <c r="B49" s="5">
        <v>0.72916666666666663</v>
      </c>
      <c r="C49" s="1" t="s">
        <v>22</v>
      </c>
      <c r="D49" s="1">
        <v>7</v>
      </c>
      <c r="E49" s="1">
        <v>12</v>
      </c>
      <c r="F49" s="1" t="s">
        <v>58</v>
      </c>
      <c r="G49" s="1">
        <v>26.04</v>
      </c>
      <c r="H49" s="1">
        <f>1+COUNTIFS(A:A,A49,G:G,"&gt;"&amp;G49)</f>
        <v>12</v>
      </c>
      <c r="I49" s="2">
        <f>AVERAGEIF(A:A,A49,G:G)</f>
        <v>48.208333333333336</v>
      </c>
      <c r="J49" s="2">
        <f t="shared" si="24"/>
        <v>-22.168333333333337</v>
      </c>
      <c r="K49" s="2">
        <f t="shared" si="25"/>
        <v>67.831666666666663</v>
      </c>
      <c r="L49" s="2">
        <f t="shared" si="26"/>
        <v>58.55110718840821</v>
      </c>
      <c r="M49" s="2">
        <f>SUMIF(A:A,A49,L:L)</f>
        <v>3391.1867464434949</v>
      </c>
      <c r="N49" s="3">
        <f t="shared" si="27"/>
        <v>1.7265668795684475E-2</v>
      </c>
      <c r="O49" s="6">
        <f t="shared" si="28"/>
        <v>57.918405121378697</v>
      </c>
      <c r="P49" s="3" t="str">
        <f t="shared" si="29"/>
        <v/>
      </c>
      <c r="Q49" s="3" t="str">
        <f>IF(ISNUMBER(P49),SUMIF(A:A,A49,P:P),"")</f>
        <v/>
      </c>
      <c r="R49" s="3" t="str">
        <f t="shared" si="30"/>
        <v/>
      </c>
      <c r="S49" s="7" t="str">
        <f t="shared" si="31"/>
        <v/>
      </c>
    </row>
  </sheetData>
  <autoFilter ref="A7:S15" xr:uid="{00000000-0009-0000-0000-000000000000}"/>
  <sortState xmlns:xlrd2="http://schemas.microsoft.com/office/spreadsheetml/2017/richdata2" ref="A8:T49">
    <sortCondition ref="B8:B49"/>
    <sortCondition ref="H8:H49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17:G1048576 G7">
    <cfRule type="colorScale" priority="1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:G16"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09122022 - Wyong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2022-12-07T22:12:29Z</cp:lastPrinted>
  <dcterms:created xsi:type="dcterms:W3CDTF">2016-03-11T05:58:01Z</dcterms:created>
  <dcterms:modified xsi:type="dcterms:W3CDTF">2022-12-07T22:14:29Z</dcterms:modified>
</cp:coreProperties>
</file>