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codeName="ThisWorkbook"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xr:revisionPtr revIDLastSave="0" documentId="8_{32BF4298-D81D-4B7A-8DC2-E6850CDE3D7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DBR 28072022 - PREMIUM" sheetId="1" r:id="rId1"/>
  </sheets>
  <definedNames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GoalSeekTargetValue" hidden="1">0</definedName>
    <definedName name="_AtRisk_SimSetting_LiveUpdate" hidden="1">TRUE</definedName>
    <definedName name="_AtRisk_SimSetting_LiveUpdatePeriod" hidden="1">-1</definedName>
    <definedName name="_AtRisk_SimSetting_MacroMode" hidden="1">0</definedName>
    <definedName name="_AtRisk_SimSetting_MacroRecalculationBehavior" hidden="1">0</definedName>
    <definedName name="_AtRisk_SimSetting_MultipleCPUManualCount" hidden="1">8</definedName>
    <definedName name="_AtRisk_SimSetting_MultipleCPUMode" hidden="1">0</definedName>
    <definedName name="_AtRisk_SimSetting_RandomNumberGenerator" hidden="1">0</definedName>
    <definedName name="_AtRisk_SimSetting_ReportOptionCustomItemCumulativeOverlay01" hidden="1">0</definedName>
    <definedName name="_AtRisk_SimSetting_ReportOptionCustomItemCumulativeOverlay02" hidden="1">0</definedName>
    <definedName name="_AtRisk_SimSetting_ReportOptionCustomItemCumulativeOverlay03" hidden="1">0</definedName>
    <definedName name="_AtRisk_SimSetting_ReportOptionCustomItemCumulativeOverlay04" hidden="1">0</definedName>
    <definedName name="_AtRisk_SimSetting_ReportOptionCustomItemCumulativeOverlay05" hidden="1">0</definedName>
    <definedName name="_AtRisk_SimSetting_ReportOptionCustomItemCumulativeOverlay06" hidden="1">0</definedName>
    <definedName name="_AtRisk_SimSetting_ReportOptionCustomItemDistributionFormat01" hidden="1">1</definedName>
    <definedName name="_AtRisk_SimSetting_ReportOptionCustomItemDistributionFormat02" hidden="1">1</definedName>
    <definedName name="_AtRisk_SimSetting_ReportOptionCustomItemDistributionFormat03" hidden="1">4</definedName>
    <definedName name="_AtRisk_SimSetting_ReportOptionCustomItemDistributionFormat04" hidden="1">1</definedName>
    <definedName name="_AtRisk_SimSetting_ReportOptionCustomItemDistributionFormat05" hidden="1">1</definedName>
    <definedName name="_AtRisk_SimSetting_ReportOptionCustomItemDistributionFormat06" hidden="1">1</definedName>
    <definedName name="_AtRisk_SimSetting_ReportOptionCustomItemGraphFormat01" hidden="1">1</definedName>
    <definedName name="_AtRisk_SimSetting_ReportOptionCustomItemGraphFormat02" hidden="1">1</definedName>
    <definedName name="_AtRisk_SimSetting_ReportOptionCustomItemGraphFormat03" hidden="1">1</definedName>
    <definedName name="_AtRisk_SimSetting_ReportOptionCustomItemGraphFormat04" hidden="1">1</definedName>
    <definedName name="_AtRisk_SimSetting_ReportOptionCustomItemGraphFormat05" hidden="1">1</definedName>
    <definedName name="_AtRisk_SimSetting_ReportOptionCustomItemGraphFormat06" hidden="1">1</definedName>
    <definedName name="_AtRisk_SimSetting_ReportOptionCustomItemItemIndex01" hidden="1">0</definedName>
    <definedName name="_AtRisk_SimSetting_ReportOptionCustomItemItemIndex02" hidden="1">1</definedName>
    <definedName name="_AtRisk_SimSetting_ReportOptionCustomItemItemIndex03" hidden="1">2</definedName>
    <definedName name="_AtRisk_SimSetting_ReportOptionCustomItemItemIndex04" hidden="1">3</definedName>
    <definedName name="_AtRisk_SimSetting_ReportOptionCustomItemItemIndex05" hidden="1">4</definedName>
    <definedName name="_AtRisk_SimSetting_ReportOptionCustomItemItemIndex06" hidden="1">5</definedName>
    <definedName name="_AtRisk_SimSetting_ReportOptionCustomItemItemSize01" hidden="1">0</definedName>
    <definedName name="_AtRisk_SimSetting_ReportOptionCustomItemItemSize02" hidden="1">0</definedName>
    <definedName name="_AtRisk_SimSetting_ReportOptionCustomItemItemSize03" hidden="1">0</definedName>
    <definedName name="_AtRisk_SimSetting_ReportOptionCustomItemItemSize04" hidden="1">0</definedName>
    <definedName name="_AtRisk_SimSetting_ReportOptionCustomItemItemSize05" hidden="1">0</definedName>
    <definedName name="_AtRisk_SimSetting_ReportOptionCustomItemItemSize06" hidden="1">0</definedName>
    <definedName name="_AtRisk_SimSetting_ReportOptionCustomItemItemType01" hidden="1">1</definedName>
    <definedName name="_AtRisk_SimSetting_ReportOptionCustomItemItemType02" hidden="1">5</definedName>
    <definedName name="_AtRisk_SimSetting_ReportOptionCustomItemItemType03" hidden="1">1</definedName>
    <definedName name="_AtRisk_SimSetting_ReportOptionCustomItemItemType04" hidden="1">3</definedName>
    <definedName name="_AtRisk_SimSetting_ReportOptionCustomItemItemType05" hidden="1">2</definedName>
    <definedName name="_AtRisk_SimSetting_ReportOptionCustomItemItemType06" hidden="1">4</definedName>
    <definedName name="_AtRisk_SimSetting_ReportOptionCustomItemLegendType01" hidden="1">0</definedName>
    <definedName name="_AtRisk_SimSetting_ReportOptionCustomItemLegendType02" hidden="1">0</definedName>
    <definedName name="_AtRisk_SimSetting_ReportOptionCustomItemLegendType03" hidden="1">0</definedName>
    <definedName name="_AtRisk_SimSetting_ReportOptionCustomItemLegendType04" hidden="1">0</definedName>
    <definedName name="_AtRisk_SimSetting_ReportOptionCustomItemLegendType05" hidden="1">0</definedName>
    <definedName name="_AtRisk_SimSetting_ReportOptionCustomItemLegendType06" hidden="1">0</definedName>
    <definedName name="_AtRisk_SimSetting_ReportOptionCustomItemsCount" hidden="1">6</definedName>
    <definedName name="_AtRisk_SimSetting_ReportOptionCustomItemSensitivityFormat01" hidden="1">1</definedName>
    <definedName name="_AtRisk_SimSetting_ReportOptionCustomItemSensitivityFormat02" hidden="1">1</definedName>
    <definedName name="_AtRisk_SimSetting_ReportOptionCustomItemSensitivityFormat03" hidden="1">1</definedName>
    <definedName name="_AtRisk_SimSetting_ReportOptionCustomItemSensitivityFormat04" hidden="1">1</definedName>
    <definedName name="_AtRisk_SimSetting_ReportOptionCustomItemSensitivityFormat05" hidden="1">1</definedName>
    <definedName name="_AtRisk_SimSetting_ReportOptionCustomItemSensitivityFormat06" hidden="1">1</definedName>
    <definedName name="_AtRisk_SimSetting_ReportOptionCustomItemSummaryGraphType01" hidden="1">0</definedName>
    <definedName name="_AtRisk_SimSetting_ReportOptionCustomItemSummaryGraphType02" hidden="1">0</definedName>
    <definedName name="_AtRisk_SimSetting_ReportOptionCustomItemSummaryGraphType03" hidden="1">0</definedName>
    <definedName name="_AtRisk_SimSetting_ReportOptionCustomItemSummaryGraphType04" hidden="1">0</definedName>
    <definedName name="_AtRisk_SimSetting_ReportOptionCustomItemSummaryGraphType05" hidden="1">0</definedName>
    <definedName name="_AtRisk_SimSetting_ReportOptionCustomItemSummaryGraphType06" hidden="1">0</definedName>
    <definedName name="_AtRisk_SimSetting_ReportOptionDataMode" hidden="1">1</definedName>
    <definedName name="_AtRisk_SimSetting_ReportOptionReportMultiSimType" hidden="1">0</definedName>
    <definedName name="_AtRisk_SimSetting_ReportOptionReportPlacement" hidden="1">1</definedName>
    <definedName name="_AtRisk_SimSetting_ReportOptionReportSelection" hidden="1">2</definedName>
    <definedName name="_AtRisk_SimSetting_ReportOptionReportsFileType" hidden="1">1</definedName>
    <definedName name="_AtRisk_SimSetting_ReportOptionReportStyle" hidden="1">2</definedName>
    <definedName name="_AtRisk_SimSetting_ReportOptionSelectiveQR" hidden="1">FALSE</definedName>
    <definedName name="_AtRisk_SimSetting_ReportsList" hidden="1">2</definedName>
    <definedName name="_AtRisk_SimSetting_ShowSimulationProgressWindow" hidden="1">TRUE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xlnm._FilterDatabase" localSheetId="0" hidden="1">'DBR 28072022 - PREMIUM'!$A$7:$S$17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7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54" i="1" l="1"/>
  <c r="I54" i="1"/>
  <c r="J54" i="1" s="1"/>
  <c r="K54" i="1" s="1"/>
  <c r="L54" i="1" s="1"/>
  <c r="H53" i="1"/>
  <c r="I53" i="1"/>
  <c r="J53" i="1" s="1"/>
  <c r="K53" i="1" s="1"/>
  <c r="L53" i="1" s="1"/>
  <c r="H56" i="1"/>
  <c r="I56" i="1"/>
  <c r="J56" i="1" s="1"/>
  <c r="K56" i="1" s="1"/>
  <c r="L56" i="1" s="1"/>
  <c r="H55" i="1"/>
  <c r="I55" i="1"/>
  <c r="J55" i="1" s="1"/>
  <c r="K55" i="1" s="1"/>
  <c r="L55" i="1" s="1"/>
  <c r="H60" i="1"/>
  <c r="I60" i="1"/>
  <c r="J60" i="1" s="1"/>
  <c r="K60" i="1" s="1"/>
  <c r="L60" i="1" s="1"/>
  <c r="H58" i="1"/>
  <c r="I58" i="1"/>
  <c r="J58" i="1" s="1"/>
  <c r="K58" i="1" s="1"/>
  <c r="L58" i="1" s="1"/>
  <c r="H57" i="1"/>
  <c r="I57" i="1"/>
  <c r="J57" i="1" s="1"/>
  <c r="K57" i="1" s="1"/>
  <c r="L57" i="1" s="1"/>
  <c r="H62" i="1"/>
  <c r="I62" i="1"/>
  <c r="J62" i="1" s="1"/>
  <c r="K62" i="1" s="1"/>
  <c r="L62" i="1" s="1"/>
  <c r="H59" i="1"/>
  <c r="I59" i="1"/>
  <c r="J59" i="1" s="1"/>
  <c r="K59" i="1" s="1"/>
  <c r="L59" i="1"/>
  <c r="H61" i="1"/>
  <c r="I61" i="1"/>
  <c r="J61" i="1" s="1"/>
  <c r="K61" i="1" s="1"/>
  <c r="L61" i="1" s="1"/>
  <c r="H73" i="1"/>
  <c r="I73" i="1"/>
  <c r="J73" i="1" s="1"/>
  <c r="K73" i="1" s="1"/>
  <c r="L73" i="1" s="1"/>
  <c r="H70" i="1"/>
  <c r="I70" i="1"/>
  <c r="J70" i="1" s="1"/>
  <c r="K70" i="1" s="1"/>
  <c r="L70" i="1" s="1"/>
  <c r="H67" i="1"/>
  <c r="I67" i="1"/>
  <c r="J67" i="1" s="1"/>
  <c r="K67" i="1" s="1"/>
  <c r="L67" i="1" s="1"/>
  <c r="H65" i="1"/>
  <c r="I65" i="1"/>
  <c r="J65" i="1" s="1"/>
  <c r="K65" i="1" s="1"/>
  <c r="L65" i="1" s="1"/>
  <c r="H68" i="1"/>
  <c r="I68" i="1"/>
  <c r="J68" i="1" s="1"/>
  <c r="K68" i="1" s="1"/>
  <c r="L68" i="1" s="1"/>
  <c r="H69" i="1"/>
  <c r="I69" i="1"/>
  <c r="J69" i="1" s="1"/>
  <c r="K69" i="1" s="1"/>
  <c r="L69" i="1" s="1"/>
  <c r="H72" i="1"/>
  <c r="I72" i="1"/>
  <c r="J72" i="1" s="1"/>
  <c r="K72" i="1" s="1"/>
  <c r="L72" i="1" s="1"/>
  <c r="H64" i="1"/>
  <c r="I64" i="1"/>
  <c r="J64" i="1" s="1"/>
  <c r="K64" i="1" s="1"/>
  <c r="L64" i="1" s="1"/>
  <c r="H66" i="1"/>
  <c r="I66" i="1"/>
  <c r="J66" i="1" s="1"/>
  <c r="K66" i="1" s="1"/>
  <c r="L66" i="1" s="1"/>
  <c r="H71" i="1"/>
  <c r="I71" i="1"/>
  <c r="J71" i="1" s="1"/>
  <c r="K71" i="1" s="1"/>
  <c r="L71" i="1" s="1"/>
  <c r="H75" i="1"/>
  <c r="I75" i="1"/>
  <c r="J75" i="1" s="1"/>
  <c r="K75" i="1" s="1"/>
  <c r="L75" i="1" s="1"/>
  <c r="H74" i="1"/>
  <c r="I74" i="1"/>
  <c r="J74" i="1" s="1"/>
  <c r="K74" i="1" s="1"/>
  <c r="L74" i="1" s="1"/>
  <c r="H77" i="1"/>
  <c r="I77" i="1"/>
  <c r="J77" i="1" s="1"/>
  <c r="K77" i="1" s="1"/>
  <c r="L77" i="1" s="1"/>
  <c r="H79" i="1"/>
  <c r="I79" i="1"/>
  <c r="J79" i="1" s="1"/>
  <c r="K79" i="1" s="1"/>
  <c r="L79" i="1" s="1"/>
  <c r="H80" i="1"/>
  <c r="I80" i="1"/>
  <c r="J80" i="1" s="1"/>
  <c r="K80" i="1" s="1"/>
  <c r="L80" i="1" s="1"/>
  <c r="H86" i="1"/>
  <c r="I86" i="1"/>
  <c r="J86" i="1" s="1"/>
  <c r="K86" i="1" s="1"/>
  <c r="L86" i="1" s="1"/>
  <c r="H81" i="1"/>
  <c r="I81" i="1"/>
  <c r="J81" i="1" s="1"/>
  <c r="K81" i="1" s="1"/>
  <c r="L81" i="1" s="1"/>
  <c r="H83" i="1"/>
  <c r="I83" i="1"/>
  <c r="J83" i="1" s="1"/>
  <c r="K83" i="1" s="1"/>
  <c r="L83" i="1" s="1"/>
  <c r="H84" i="1"/>
  <c r="I84" i="1"/>
  <c r="J84" i="1" s="1"/>
  <c r="K84" i="1" s="1"/>
  <c r="L84" i="1" s="1"/>
  <c r="H78" i="1"/>
  <c r="I78" i="1"/>
  <c r="J78" i="1" s="1"/>
  <c r="K78" i="1" s="1"/>
  <c r="L78" i="1"/>
  <c r="H85" i="1"/>
  <c r="I85" i="1"/>
  <c r="J85" i="1" s="1"/>
  <c r="K85" i="1" s="1"/>
  <c r="L85" i="1" s="1"/>
  <c r="H82" i="1"/>
  <c r="I82" i="1"/>
  <c r="J82" i="1" s="1"/>
  <c r="K82" i="1" s="1"/>
  <c r="L82" i="1" s="1"/>
  <c r="H88" i="1"/>
  <c r="I88" i="1"/>
  <c r="J88" i="1" s="1"/>
  <c r="K88" i="1" s="1"/>
  <c r="L88" i="1" s="1"/>
  <c r="H91" i="1"/>
  <c r="I91" i="1"/>
  <c r="J91" i="1" s="1"/>
  <c r="K91" i="1" s="1"/>
  <c r="L91" i="1" s="1"/>
  <c r="H94" i="1"/>
  <c r="I94" i="1"/>
  <c r="J94" i="1" s="1"/>
  <c r="K94" i="1" s="1"/>
  <c r="L94" i="1" s="1"/>
  <c r="H92" i="1"/>
  <c r="I92" i="1"/>
  <c r="J92" i="1" s="1"/>
  <c r="K92" i="1" s="1"/>
  <c r="L92" i="1" s="1"/>
  <c r="H89" i="1"/>
  <c r="I89" i="1"/>
  <c r="J89" i="1" s="1"/>
  <c r="K89" i="1" s="1"/>
  <c r="L89" i="1" s="1"/>
  <c r="H93" i="1"/>
  <c r="I93" i="1"/>
  <c r="J93" i="1" s="1"/>
  <c r="K93" i="1" s="1"/>
  <c r="L93" i="1" s="1"/>
  <c r="H98" i="1"/>
  <c r="I98" i="1"/>
  <c r="J98" i="1" s="1"/>
  <c r="K98" i="1" s="1"/>
  <c r="L98" i="1" s="1"/>
  <c r="H90" i="1"/>
  <c r="I90" i="1"/>
  <c r="J90" i="1" s="1"/>
  <c r="K90" i="1" s="1"/>
  <c r="L90" i="1" s="1"/>
  <c r="H96" i="1"/>
  <c r="I96" i="1"/>
  <c r="J96" i="1" s="1"/>
  <c r="K96" i="1" s="1"/>
  <c r="L96" i="1" s="1"/>
  <c r="H97" i="1"/>
  <c r="I97" i="1"/>
  <c r="J97" i="1" s="1"/>
  <c r="K97" i="1" s="1"/>
  <c r="L97" i="1" s="1"/>
  <c r="H95" i="1"/>
  <c r="I95" i="1"/>
  <c r="J95" i="1" s="1"/>
  <c r="K95" i="1" s="1"/>
  <c r="L95" i="1" s="1"/>
  <c r="H99" i="1"/>
  <c r="I99" i="1"/>
  <c r="J99" i="1" s="1"/>
  <c r="K99" i="1" s="1"/>
  <c r="L99" i="1" s="1"/>
  <c r="H51" i="1"/>
  <c r="I51" i="1"/>
  <c r="J51" i="1" s="1"/>
  <c r="K51" i="1" s="1"/>
  <c r="L51" i="1" s="1"/>
  <c r="H50" i="1"/>
  <c r="I50" i="1"/>
  <c r="J50" i="1" s="1"/>
  <c r="K50" i="1" s="1"/>
  <c r="L50" i="1" s="1"/>
  <c r="H48" i="1"/>
  <c r="I48" i="1"/>
  <c r="J48" i="1" s="1"/>
  <c r="K48" i="1" s="1"/>
  <c r="L48" i="1" s="1"/>
  <c r="H43" i="1"/>
  <c r="I43" i="1"/>
  <c r="J43" i="1" s="1"/>
  <c r="K43" i="1" s="1"/>
  <c r="L43" i="1" s="1"/>
  <c r="H46" i="1"/>
  <c r="I46" i="1"/>
  <c r="J46" i="1" s="1"/>
  <c r="K46" i="1" s="1"/>
  <c r="L46" i="1" s="1"/>
  <c r="H44" i="1"/>
  <c r="I44" i="1"/>
  <c r="J44" i="1" s="1"/>
  <c r="K44" i="1" s="1"/>
  <c r="L44" i="1" s="1"/>
  <c r="H42" i="1"/>
  <c r="I42" i="1"/>
  <c r="J42" i="1" s="1"/>
  <c r="K42" i="1" s="1"/>
  <c r="L42" i="1" s="1"/>
  <c r="H45" i="1"/>
  <c r="I45" i="1"/>
  <c r="J45" i="1" s="1"/>
  <c r="K45" i="1" s="1"/>
  <c r="L45" i="1" s="1"/>
  <c r="H47" i="1"/>
  <c r="I47" i="1"/>
  <c r="J47" i="1" s="1"/>
  <c r="K47" i="1" s="1"/>
  <c r="L47" i="1" s="1"/>
  <c r="H49" i="1"/>
  <c r="I49" i="1"/>
  <c r="J49" i="1" s="1"/>
  <c r="K49" i="1" s="1"/>
  <c r="L49" i="1" s="1"/>
  <c r="H10" i="1"/>
  <c r="I10" i="1"/>
  <c r="J10" i="1" s="1"/>
  <c r="K10" i="1" s="1"/>
  <c r="L10" i="1" s="1"/>
  <c r="H13" i="1"/>
  <c r="I13" i="1"/>
  <c r="J13" i="1" s="1"/>
  <c r="K13" i="1" s="1"/>
  <c r="L13" i="1" s="1"/>
  <c r="H8" i="1"/>
  <c r="I8" i="1"/>
  <c r="J8" i="1" s="1"/>
  <c r="K8" i="1" s="1"/>
  <c r="L8" i="1" s="1"/>
  <c r="H12" i="1"/>
  <c r="I12" i="1"/>
  <c r="J12" i="1" s="1"/>
  <c r="K12" i="1" s="1"/>
  <c r="L12" i="1" s="1"/>
  <c r="H9" i="1"/>
  <c r="I9" i="1"/>
  <c r="J9" i="1" s="1"/>
  <c r="K9" i="1" s="1"/>
  <c r="L9" i="1" s="1"/>
  <c r="H11" i="1"/>
  <c r="I11" i="1"/>
  <c r="J11" i="1" s="1"/>
  <c r="K11" i="1" s="1"/>
  <c r="L11" i="1" s="1"/>
  <c r="H14" i="1"/>
  <c r="I14" i="1"/>
  <c r="J14" i="1" s="1"/>
  <c r="K14" i="1" s="1"/>
  <c r="L14" i="1" s="1"/>
  <c r="H19" i="1"/>
  <c r="I19" i="1"/>
  <c r="J19" i="1" s="1"/>
  <c r="K19" i="1" s="1"/>
  <c r="L19" i="1" s="1"/>
  <c r="H20" i="1"/>
  <c r="I20" i="1"/>
  <c r="J20" i="1" s="1"/>
  <c r="K20" i="1" s="1"/>
  <c r="L20" i="1" s="1"/>
  <c r="H17" i="1"/>
  <c r="I17" i="1"/>
  <c r="J17" i="1" s="1"/>
  <c r="K17" i="1" s="1"/>
  <c r="L17" i="1" s="1"/>
  <c r="H26" i="1"/>
  <c r="I26" i="1"/>
  <c r="J26" i="1" s="1"/>
  <c r="K26" i="1" s="1"/>
  <c r="L26" i="1" s="1"/>
  <c r="H24" i="1"/>
  <c r="I24" i="1"/>
  <c r="J24" i="1" s="1"/>
  <c r="K24" i="1" s="1"/>
  <c r="L24" i="1" s="1"/>
  <c r="H23" i="1"/>
  <c r="I23" i="1"/>
  <c r="J23" i="1" s="1"/>
  <c r="K23" i="1" s="1"/>
  <c r="L23" i="1" s="1"/>
  <c r="H18" i="1"/>
  <c r="I18" i="1"/>
  <c r="J18" i="1" s="1"/>
  <c r="K18" i="1" s="1"/>
  <c r="L18" i="1" s="1"/>
  <c r="H16" i="1"/>
  <c r="I16" i="1"/>
  <c r="J16" i="1" s="1"/>
  <c r="K16" i="1" s="1"/>
  <c r="L16" i="1" s="1"/>
  <c r="H21" i="1"/>
  <c r="I21" i="1"/>
  <c r="J21" i="1" s="1"/>
  <c r="K21" i="1" s="1"/>
  <c r="L21" i="1" s="1"/>
  <c r="H22" i="1"/>
  <c r="I22" i="1"/>
  <c r="J22" i="1" s="1"/>
  <c r="K22" i="1" s="1"/>
  <c r="L22" i="1" s="1"/>
  <c r="H25" i="1"/>
  <c r="I25" i="1"/>
  <c r="J25" i="1" s="1"/>
  <c r="K25" i="1" s="1"/>
  <c r="L25" i="1" s="1"/>
  <c r="H30" i="1"/>
  <c r="I30" i="1"/>
  <c r="J30" i="1" s="1"/>
  <c r="K30" i="1" s="1"/>
  <c r="L30" i="1" s="1"/>
  <c r="H29" i="1"/>
  <c r="I29" i="1"/>
  <c r="J29" i="1" s="1"/>
  <c r="K29" i="1" s="1"/>
  <c r="L29" i="1" s="1"/>
  <c r="H34" i="1"/>
  <c r="I34" i="1"/>
  <c r="J34" i="1" s="1"/>
  <c r="K34" i="1" s="1"/>
  <c r="L34" i="1" s="1"/>
  <c r="H37" i="1"/>
  <c r="I37" i="1"/>
  <c r="J37" i="1" s="1"/>
  <c r="K37" i="1" s="1"/>
  <c r="L37" i="1" s="1"/>
  <c r="H35" i="1"/>
  <c r="I35" i="1"/>
  <c r="J35" i="1" s="1"/>
  <c r="K35" i="1" s="1"/>
  <c r="L35" i="1" s="1"/>
  <c r="H33" i="1"/>
  <c r="I33" i="1"/>
  <c r="J33" i="1" s="1"/>
  <c r="K33" i="1" s="1"/>
  <c r="L33" i="1" s="1"/>
  <c r="H39" i="1"/>
  <c r="I39" i="1"/>
  <c r="J39" i="1" s="1"/>
  <c r="K39" i="1" s="1"/>
  <c r="L39" i="1" s="1"/>
  <c r="H36" i="1"/>
  <c r="I36" i="1"/>
  <c r="J36" i="1" s="1"/>
  <c r="K36" i="1" s="1"/>
  <c r="L36" i="1" s="1"/>
  <c r="H28" i="1"/>
  <c r="I28" i="1"/>
  <c r="J28" i="1" s="1"/>
  <c r="K28" i="1" s="1"/>
  <c r="L28" i="1" s="1"/>
  <c r="H31" i="1"/>
  <c r="I31" i="1"/>
  <c r="J31" i="1" s="1"/>
  <c r="K31" i="1" s="1"/>
  <c r="L31" i="1" s="1"/>
  <c r="H38" i="1"/>
  <c r="I38" i="1"/>
  <c r="J38" i="1" s="1"/>
  <c r="K38" i="1" s="1"/>
  <c r="L38" i="1" s="1"/>
  <c r="H32" i="1"/>
  <c r="I32" i="1"/>
  <c r="J32" i="1" s="1"/>
  <c r="K32" i="1" s="1"/>
  <c r="L32" i="1" s="1"/>
  <c r="H40" i="1"/>
  <c r="I40" i="1"/>
  <c r="J40" i="1" s="1"/>
  <c r="K40" i="1" s="1"/>
  <c r="L40" i="1" s="1"/>
  <c r="M83" i="1" l="1"/>
  <c r="N83" i="1" s="1"/>
  <c r="O83" i="1" s="1"/>
  <c r="P83" i="1" s="1"/>
  <c r="M59" i="1"/>
  <c r="N59" i="1" s="1"/>
  <c r="O59" i="1" s="1"/>
  <c r="P59" i="1" s="1"/>
  <c r="M85" i="1"/>
  <c r="N85" i="1" s="1"/>
  <c r="O85" i="1" s="1"/>
  <c r="P85" i="1" s="1"/>
  <c r="M73" i="1"/>
  <c r="N73" i="1" s="1"/>
  <c r="O73" i="1" s="1"/>
  <c r="P73" i="1" s="1"/>
  <c r="M88" i="1"/>
  <c r="N88" i="1" s="1"/>
  <c r="O88" i="1" s="1"/>
  <c r="P88" i="1" s="1"/>
  <c r="M74" i="1"/>
  <c r="M79" i="1"/>
  <c r="N79" i="1" s="1"/>
  <c r="O79" i="1" s="1"/>
  <c r="P79" i="1" s="1"/>
  <c r="M64" i="1"/>
  <c r="N64" i="1" s="1"/>
  <c r="O64" i="1" s="1"/>
  <c r="P64" i="1" s="1"/>
  <c r="M71" i="1"/>
  <c r="N71" i="1" s="1"/>
  <c r="O71" i="1" s="1"/>
  <c r="P71" i="1" s="1"/>
  <c r="M65" i="1"/>
  <c r="N65" i="1" s="1"/>
  <c r="O65" i="1" s="1"/>
  <c r="P65" i="1" s="1"/>
  <c r="M69" i="1"/>
  <c r="N69" i="1" s="1"/>
  <c r="O69" i="1" s="1"/>
  <c r="P69" i="1" s="1"/>
  <c r="M70" i="1"/>
  <c r="N70" i="1" s="1"/>
  <c r="O70" i="1" s="1"/>
  <c r="P70" i="1" s="1"/>
  <c r="M80" i="1"/>
  <c r="N80" i="1" s="1"/>
  <c r="O80" i="1" s="1"/>
  <c r="P80" i="1" s="1"/>
  <c r="M75" i="1"/>
  <c r="N75" i="1" s="1"/>
  <c r="O75" i="1" s="1"/>
  <c r="P75" i="1" s="1"/>
  <c r="M77" i="1"/>
  <c r="N77" i="1" s="1"/>
  <c r="O77" i="1" s="1"/>
  <c r="P77" i="1" s="1"/>
  <c r="M72" i="1"/>
  <c r="N72" i="1" s="1"/>
  <c r="O72" i="1" s="1"/>
  <c r="P72" i="1" s="1"/>
  <c r="M66" i="1"/>
  <c r="N66" i="1" s="1"/>
  <c r="O66" i="1" s="1"/>
  <c r="P66" i="1" s="1"/>
  <c r="M67" i="1"/>
  <c r="N67" i="1" s="1"/>
  <c r="O67" i="1" s="1"/>
  <c r="P67" i="1" s="1"/>
  <c r="M68" i="1"/>
  <c r="N68" i="1" s="1"/>
  <c r="O68" i="1" s="1"/>
  <c r="P68" i="1" s="1"/>
  <c r="M95" i="1"/>
  <c r="N95" i="1" s="1"/>
  <c r="O95" i="1" s="1"/>
  <c r="P95" i="1" s="1"/>
  <c r="M86" i="1"/>
  <c r="N86" i="1" s="1"/>
  <c r="O86" i="1" s="1"/>
  <c r="P86" i="1" s="1"/>
  <c r="M96" i="1"/>
  <c r="N96" i="1" s="1"/>
  <c r="O96" i="1" s="1"/>
  <c r="P96" i="1" s="1"/>
  <c r="M90" i="1"/>
  <c r="N90" i="1" s="1"/>
  <c r="O90" i="1" s="1"/>
  <c r="P90" i="1" s="1"/>
  <c r="M93" i="1"/>
  <c r="N93" i="1" s="1"/>
  <c r="O93" i="1" s="1"/>
  <c r="P93" i="1" s="1"/>
  <c r="M92" i="1"/>
  <c r="N92" i="1" s="1"/>
  <c r="O92" i="1" s="1"/>
  <c r="P92" i="1" s="1"/>
  <c r="M81" i="1"/>
  <c r="N81" i="1" s="1"/>
  <c r="O81" i="1" s="1"/>
  <c r="P81" i="1" s="1"/>
  <c r="M84" i="1"/>
  <c r="N84" i="1" s="1"/>
  <c r="O84" i="1" s="1"/>
  <c r="P84" i="1" s="1"/>
  <c r="M98" i="1"/>
  <c r="N98" i="1" s="1"/>
  <c r="O98" i="1" s="1"/>
  <c r="P98" i="1" s="1"/>
  <c r="M91" i="1"/>
  <c r="N91" i="1" s="1"/>
  <c r="O91" i="1" s="1"/>
  <c r="P91" i="1" s="1"/>
  <c r="M60" i="1"/>
  <c r="N60" i="1" s="1"/>
  <c r="O60" i="1" s="1"/>
  <c r="P60" i="1" s="1"/>
  <c r="M57" i="1"/>
  <c r="N57" i="1" s="1"/>
  <c r="O57" i="1" s="1"/>
  <c r="P57" i="1" s="1"/>
  <c r="M54" i="1"/>
  <c r="N54" i="1" s="1"/>
  <c r="O54" i="1" s="1"/>
  <c r="P54" i="1" s="1"/>
  <c r="M56" i="1"/>
  <c r="N56" i="1" s="1"/>
  <c r="O56" i="1" s="1"/>
  <c r="P56" i="1" s="1"/>
  <c r="M61" i="1"/>
  <c r="N61" i="1" s="1"/>
  <c r="O61" i="1" s="1"/>
  <c r="P61" i="1" s="1"/>
  <c r="M58" i="1"/>
  <c r="N58" i="1" s="1"/>
  <c r="O58" i="1" s="1"/>
  <c r="P58" i="1" s="1"/>
  <c r="M62" i="1"/>
  <c r="N62" i="1" s="1"/>
  <c r="O62" i="1" s="1"/>
  <c r="P62" i="1" s="1"/>
  <c r="M53" i="1"/>
  <c r="N53" i="1" s="1"/>
  <c r="O53" i="1" s="1"/>
  <c r="P53" i="1" s="1"/>
  <c r="M55" i="1"/>
  <c r="N55" i="1" s="1"/>
  <c r="O55" i="1" s="1"/>
  <c r="P55" i="1" s="1"/>
  <c r="N74" i="1"/>
  <c r="O74" i="1" s="1"/>
  <c r="P74" i="1" s="1"/>
  <c r="M99" i="1"/>
  <c r="N99" i="1" s="1"/>
  <c r="O99" i="1" s="1"/>
  <c r="P99" i="1" s="1"/>
  <c r="M82" i="1"/>
  <c r="N82" i="1" s="1"/>
  <c r="O82" i="1" s="1"/>
  <c r="P82" i="1" s="1"/>
  <c r="M78" i="1"/>
  <c r="N78" i="1" s="1"/>
  <c r="O78" i="1" s="1"/>
  <c r="P78" i="1" s="1"/>
  <c r="M97" i="1"/>
  <c r="N97" i="1" s="1"/>
  <c r="O97" i="1" s="1"/>
  <c r="P97" i="1" s="1"/>
  <c r="M94" i="1"/>
  <c r="N94" i="1" s="1"/>
  <c r="O94" i="1" s="1"/>
  <c r="P94" i="1" s="1"/>
  <c r="M89" i="1"/>
  <c r="N89" i="1" s="1"/>
  <c r="O89" i="1" s="1"/>
  <c r="P89" i="1" s="1"/>
  <c r="M50" i="1"/>
  <c r="N50" i="1" s="1"/>
  <c r="O50" i="1" s="1"/>
  <c r="P50" i="1" s="1"/>
  <c r="M51" i="1"/>
  <c r="N51" i="1" s="1"/>
  <c r="O51" i="1" s="1"/>
  <c r="P51" i="1" s="1"/>
  <c r="M45" i="1"/>
  <c r="N45" i="1" s="1"/>
  <c r="O45" i="1" s="1"/>
  <c r="P45" i="1" s="1"/>
  <c r="M44" i="1"/>
  <c r="N44" i="1" s="1"/>
  <c r="O44" i="1" s="1"/>
  <c r="P44" i="1" s="1"/>
  <c r="M42" i="1"/>
  <c r="N42" i="1" s="1"/>
  <c r="O42" i="1" s="1"/>
  <c r="P42" i="1" s="1"/>
  <c r="M47" i="1"/>
  <c r="N47" i="1" s="1"/>
  <c r="O47" i="1" s="1"/>
  <c r="P47" i="1" s="1"/>
  <c r="M49" i="1"/>
  <c r="N49" i="1" s="1"/>
  <c r="O49" i="1" s="1"/>
  <c r="P49" i="1" s="1"/>
  <c r="M43" i="1"/>
  <c r="N43" i="1" s="1"/>
  <c r="O43" i="1" s="1"/>
  <c r="P43" i="1" s="1"/>
  <c r="M48" i="1"/>
  <c r="N48" i="1" s="1"/>
  <c r="O48" i="1" s="1"/>
  <c r="P48" i="1" s="1"/>
  <c r="M46" i="1"/>
  <c r="N46" i="1" s="1"/>
  <c r="O46" i="1" s="1"/>
  <c r="P46" i="1" s="1"/>
  <c r="M28" i="1"/>
  <c r="N28" i="1" s="1"/>
  <c r="O28" i="1" s="1"/>
  <c r="P28" i="1" s="1"/>
  <c r="M40" i="1"/>
  <c r="N40" i="1" s="1"/>
  <c r="O40" i="1" s="1"/>
  <c r="P40" i="1" s="1"/>
  <c r="M36" i="1"/>
  <c r="N36" i="1" s="1"/>
  <c r="O36" i="1" s="1"/>
  <c r="P36" i="1" s="1"/>
  <c r="M32" i="1"/>
  <c r="N32" i="1" s="1"/>
  <c r="O32" i="1" s="1"/>
  <c r="P32" i="1" s="1"/>
  <c r="M38" i="1"/>
  <c r="N38" i="1" s="1"/>
  <c r="O38" i="1" s="1"/>
  <c r="P38" i="1" s="1"/>
  <c r="M31" i="1"/>
  <c r="N31" i="1" s="1"/>
  <c r="O31" i="1" s="1"/>
  <c r="P31" i="1" s="1"/>
  <c r="M35" i="1"/>
  <c r="N35" i="1" s="1"/>
  <c r="O35" i="1" s="1"/>
  <c r="P35" i="1" s="1"/>
  <c r="M37" i="1"/>
  <c r="N37" i="1" s="1"/>
  <c r="O37" i="1" s="1"/>
  <c r="P37" i="1" s="1"/>
  <c r="M39" i="1"/>
  <c r="N39" i="1" s="1"/>
  <c r="O39" i="1" s="1"/>
  <c r="P39" i="1" s="1"/>
  <c r="M33" i="1"/>
  <c r="N33" i="1" s="1"/>
  <c r="O33" i="1" s="1"/>
  <c r="P33" i="1" s="1"/>
  <c r="M29" i="1"/>
  <c r="N29" i="1" s="1"/>
  <c r="O29" i="1" s="1"/>
  <c r="P29" i="1" s="1"/>
  <c r="M34" i="1"/>
  <c r="N34" i="1" s="1"/>
  <c r="O34" i="1" s="1"/>
  <c r="P34" i="1" s="1"/>
  <c r="M20" i="1"/>
  <c r="N20" i="1" s="1"/>
  <c r="O20" i="1" s="1"/>
  <c r="P20" i="1" s="1"/>
  <c r="M19" i="1"/>
  <c r="N19" i="1" s="1"/>
  <c r="O19" i="1" s="1"/>
  <c r="P19" i="1" s="1"/>
  <c r="M30" i="1"/>
  <c r="N30" i="1" s="1"/>
  <c r="O30" i="1" s="1"/>
  <c r="P30" i="1" s="1"/>
  <c r="M25" i="1"/>
  <c r="N25" i="1" s="1"/>
  <c r="O25" i="1" s="1"/>
  <c r="P25" i="1" s="1"/>
  <c r="M8" i="1"/>
  <c r="N8" i="1" s="1"/>
  <c r="O8" i="1" s="1"/>
  <c r="P8" i="1" s="1"/>
  <c r="M11" i="1"/>
  <c r="N11" i="1" s="1"/>
  <c r="O11" i="1" s="1"/>
  <c r="P11" i="1" s="1"/>
  <c r="M13" i="1"/>
  <c r="N13" i="1" s="1"/>
  <c r="O13" i="1" s="1"/>
  <c r="P13" i="1" s="1"/>
  <c r="M9" i="1"/>
  <c r="N9" i="1" s="1"/>
  <c r="O9" i="1" s="1"/>
  <c r="P9" i="1" s="1"/>
  <c r="M12" i="1"/>
  <c r="N12" i="1" s="1"/>
  <c r="O12" i="1" s="1"/>
  <c r="P12" i="1" s="1"/>
  <c r="M14" i="1"/>
  <c r="N14" i="1" s="1"/>
  <c r="O14" i="1" s="1"/>
  <c r="P14" i="1" s="1"/>
  <c r="M26" i="1"/>
  <c r="N26" i="1" s="1"/>
  <c r="O26" i="1" s="1"/>
  <c r="P26" i="1" s="1"/>
  <c r="M18" i="1"/>
  <c r="N18" i="1" s="1"/>
  <c r="O18" i="1" s="1"/>
  <c r="P18" i="1" s="1"/>
  <c r="M22" i="1"/>
  <c r="N22" i="1" s="1"/>
  <c r="O22" i="1" s="1"/>
  <c r="P22" i="1" s="1"/>
  <c r="M17" i="1"/>
  <c r="N17" i="1" s="1"/>
  <c r="O17" i="1" s="1"/>
  <c r="P17" i="1" s="1"/>
  <c r="M23" i="1"/>
  <c r="N23" i="1" s="1"/>
  <c r="O23" i="1" s="1"/>
  <c r="P23" i="1" s="1"/>
  <c r="M21" i="1"/>
  <c r="N21" i="1" s="1"/>
  <c r="O21" i="1" s="1"/>
  <c r="P21" i="1" s="1"/>
  <c r="M24" i="1"/>
  <c r="N24" i="1" s="1"/>
  <c r="O24" i="1" s="1"/>
  <c r="P24" i="1" s="1"/>
  <c r="M16" i="1"/>
  <c r="N16" i="1" s="1"/>
  <c r="O16" i="1" s="1"/>
  <c r="P16" i="1" s="1"/>
  <c r="M10" i="1"/>
  <c r="N10" i="1" s="1"/>
  <c r="O10" i="1" s="1"/>
  <c r="P10" i="1" s="1"/>
  <c r="Q66" i="1" l="1"/>
  <c r="R66" i="1" s="1"/>
  <c r="S66" i="1" s="1"/>
  <c r="Q84" i="1"/>
  <c r="R84" i="1" s="1"/>
  <c r="S84" i="1" s="1"/>
  <c r="Q75" i="1"/>
  <c r="R75" i="1" s="1"/>
  <c r="S75" i="1" s="1"/>
  <c r="Q89" i="1"/>
  <c r="R89" i="1" s="1"/>
  <c r="S89" i="1" s="1"/>
  <c r="Q61" i="1"/>
  <c r="R61" i="1" s="1"/>
  <c r="S61" i="1" s="1"/>
  <c r="Q81" i="1"/>
  <c r="R81" i="1" s="1"/>
  <c r="S81" i="1" s="1"/>
  <c r="Q70" i="1"/>
  <c r="R70" i="1" s="1"/>
  <c r="S70" i="1" s="1"/>
  <c r="Q69" i="1"/>
  <c r="R69" i="1" s="1"/>
  <c r="S69" i="1" s="1"/>
  <c r="Q55" i="1"/>
  <c r="R55" i="1" s="1"/>
  <c r="S55" i="1" s="1"/>
  <c r="Q98" i="1"/>
  <c r="R98" i="1" s="1"/>
  <c r="S98" i="1" s="1"/>
  <c r="Q97" i="1"/>
  <c r="R97" i="1" s="1"/>
  <c r="S97" i="1" s="1"/>
  <c r="Q56" i="1"/>
  <c r="R56" i="1" s="1"/>
  <c r="S56" i="1" s="1"/>
  <c r="Q93" i="1"/>
  <c r="R93" i="1" s="1"/>
  <c r="S93" i="1" s="1"/>
  <c r="Q65" i="1"/>
  <c r="R65" i="1" s="1"/>
  <c r="S65" i="1" s="1"/>
  <c r="Q90" i="1"/>
  <c r="R90" i="1" s="1"/>
  <c r="S90" i="1" s="1"/>
  <c r="Q71" i="1"/>
  <c r="R71" i="1" s="1"/>
  <c r="S71" i="1" s="1"/>
  <c r="Q57" i="1"/>
  <c r="R57" i="1" s="1"/>
  <c r="S57" i="1" s="1"/>
  <c r="Q96" i="1"/>
  <c r="R96" i="1" s="1"/>
  <c r="S96" i="1" s="1"/>
  <c r="Q64" i="1"/>
  <c r="R64" i="1" s="1"/>
  <c r="S64" i="1" s="1"/>
  <c r="Q82" i="1"/>
  <c r="R82" i="1" s="1"/>
  <c r="S82" i="1" s="1"/>
  <c r="Q60" i="1"/>
  <c r="R60" i="1" s="1"/>
  <c r="S60" i="1" s="1"/>
  <c r="Q79" i="1"/>
  <c r="R79" i="1" s="1"/>
  <c r="S79" i="1" s="1"/>
  <c r="Q92" i="1"/>
  <c r="R92" i="1" s="1"/>
  <c r="S92" i="1" s="1"/>
  <c r="Q78" i="1"/>
  <c r="R78" i="1" s="1"/>
  <c r="S78" i="1" s="1"/>
  <c r="Q86" i="1"/>
  <c r="R86" i="1" s="1"/>
  <c r="S86" i="1" s="1"/>
  <c r="Q62" i="1"/>
  <c r="R62" i="1" s="1"/>
  <c r="S62" i="1" s="1"/>
  <c r="Q95" i="1"/>
  <c r="R95" i="1" s="1"/>
  <c r="S95" i="1" s="1"/>
  <c r="Q68" i="1"/>
  <c r="R68" i="1" s="1"/>
  <c r="S68" i="1" s="1"/>
  <c r="Q94" i="1"/>
  <c r="R94" i="1" s="1"/>
  <c r="S94" i="1" s="1"/>
  <c r="Q67" i="1"/>
  <c r="R67" i="1" s="1"/>
  <c r="S67" i="1" s="1"/>
  <c r="Q72" i="1"/>
  <c r="R72" i="1" s="1"/>
  <c r="S72" i="1" s="1"/>
  <c r="Q58" i="1"/>
  <c r="R58" i="1" s="1"/>
  <c r="S58" i="1" s="1"/>
  <c r="Q99" i="1"/>
  <c r="R99" i="1" s="1"/>
  <c r="S99" i="1" s="1"/>
  <c r="Q74" i="1"/>
  <c r="R74" i="1" s="1"/>
  <c r="S74" i="1" s="1"/>
  <c r="Q80" i="1"/>
  <c r="R80" i="1" s="1"/>
  <c r="S80" i="1" s="1"/>
  <c r="Q59" i="1"/>
  <c r="R59" i="1" s="1"/>
  <c r="S59" i="1" s="1"/>
  <c r="Q53" i="1"/>
  <c r="R53" i="1" s="1"/>
  <c r="S53" i="1" s="1"/>
  <c r="Q77" i="1"/>
  <c r="R77" i="1" s="1"/>
  <c r="S77" i="1" s="1"/>
  <c r="Q91" i="1"/>
  <c r="R91" i="1" s="1"/>
  <c r="S91" i="1" s="1"/>
  <c r="Q85" i="1"/>
  <c r="R85" i="1" s="1"/>
  <c r="S85" i="1" s="1"/>
  <c r="Q88" i="1"/>
  <c r="R88" i="1" s="1"/>
  <c r="S88" i="1" s="1"/>
  <c r="Q54" i="1"/>
  <c r="R54" i="1" s="1"/>
  <c r="S54" i="1" s="1"/>
  <c r="Q83" i="1"/>
  <c r="R83" i="1" s="1"/>
  <c r="S83" i="1" s="1"/>
  <c r="Q73" i="1"/>
  <c r="R73" i="1" s="1"/>
  <c r="S73" i="1" s="1"/>
  <c r="Q51" i="1"/>
  <c r="R51" i="1" s="1"/>
  <c r="S51" i="1" s="1"/>
  <c r="Q50" i="1"/>
  <c r="R50" i="1" s="1"/>
  <c r="S50" i="1" s="1"/>
  <c r="Q42" i="1"/>
  <c r="R42" i="1" s="1"/>
  <c r="S42" i="1" s="1"/>
  <c r="Q43" i="1"/>
  <c r="R43" i="1" s="1"/>
  <c r="S43" i="1" s="1"/>
  <c r="Q49" i="1"/>
  <c r="R49" i="1" s="1"/>
  <c r="S49" i="1" s="1"/>
  <c r="Q46" i="1"/>
  <c r="R46" i="1" s="1"/>
  <c r="S46" i="1" s="1"/>
  <c r="Q45" i="1"/>
  <c r="R45" i="1" s="1"/>
  <c r="S45" i="1" s="1"/>
  <c r="Q47" i="1"/>
  <c r="R47" i="1" s="1"/>
  <c r="S47" i="1" s="1"/>
  <c r="Q44" i="1"/>
  <c r="R44" i="1" s="1"/>
  <c r="S44" i="1" s="1"/>
  <c r="Q48" i="1"/>
  <c r="R48" i="1" s="1"/>
  <c r="S48" i="1" s="1"/>
  <c r="Q36" i="1"/>
  <c r="R36" i="1" s="1"/>
  <c r="S36" i="1" s="1"/>
  <c r="Q38" i="1"/>
  <c r="R38" i="1" s="1"/>
  <c r="S38" i="1" s="1"/>
  <c r="Q40" i="1"/>
  <c r="R40" i="1" s="1"/>
  <c r="S40" i="1" s="1"/>
  <c r="Q32" i="1"/>
  <c r="R32" i="1" s="1"/>
  <c r="S32" i="1" s="1"/>
  <c r="Q31" i="1"/>
  <c r="R31" i="1" s="1"/>
  <c r="S31" i="1" s="1"/>
  <c r="Q28" i="1"/>
  <c r="R28" i="1" s="1"/>
  <c r="S28" i="1" s="1"/>
  <c r="Q39" i="1"/>
  <c r="R39" i="1" s="1"/>
  <c r="S39" i="1" s="1"/>
  <c r="Q35" i="1"/>
  <c r="R35" i="1" s="1"/>
  <c r="S35" i="1" s="1"/>
  <c r="Q37" i="1"/>
  <c r="R37" i="1" s="1"/>
  <c r="S37" i="1" s="1"/>
  <c r="Q33" i="1"/>
  <c r="R33" i="1" s="1"/>
  <c r="S33" i="1" s="1"/>
  <c r="Q24" i="1"/>
  <c r="R24" i="1" s="1"/>
  <c r="S24" i="1" s="1"/>
  <c r="Q14" i="1"/>
  <c r="R14" i="1" s="1"/>
  <c r="S14" i="1" s="1"/>
  <c r="Q21" i="1"/>
  <c r="R21" i="1" s="1"/>
  <c r="S21" i="1" s="1"/>
  <c r="Q9" i="1"/>
  <c r="R9" i="1" s="1"/>
  <c r="S9" i="1" s="1"/>
  <c r="Q19" i="1"/>
  <c r="R19" i="1" s="1"/>
  <c r="S19" i="1" s="1"/>
  <c r="Q23" i="1"/>
  <c r="R23" i="1" s="1"/>
  <c r="S23" i="1" s="1"/>
  <c r="Q17" i="1"/>
  <c r="R17" i="1" s="1"/>
  <c r="S17" i="1" s="1"/>
  <c r="Q20" i="1"/>
  <c r="R20" i="1" s="1"/>
  <c r="S20" i="1" s="1"/>
  <c r="Q18" i="1"/>
  <c r="R18" i="1" s="1"/>
  <c r="S18" i="1" s="1"/>
  <c r="Q34" i="1"/>
  <c r="R34" i="1" s="1"/>
  <c r="S34" i="1" s="1"/>
  <c r="Q13" i="1"/>
  <c r="R13" i="1" s="1"/>
  <c r="S13" i="1" s="1"/>
  <c r="Q12" i="1"/>
  <c r="R12" i="1" s="1"/>
  <c r="S12" i="1" s="1"/>
  <c r="Q29" i="1"/>
  <c r="R29" i="1" s="1"/>
  <c r="S29" i="1" s="1"/>
  <c r="Q22" i="1"/>
  <c r="R22" i="1" s="1"/>
  <c r="S22" i="1" s="1"/>
  <c r="Q10" i="1"/>
  <c r="R10" i="1" s="1"/>
  <c r="S10" i="1" s="1"/>
  <c r="Q11" i="1"/>
  <c r="R11" i="1" s="1"/>
  <c r="S11" i="1" s="1"/>
  <c r="Q8" i="1"/>
  <c r="R8" i="1" s="1"/>
  <c r="S8" i="1" s="1"/>
  <c r="Q25" i="1"/>
  <c r="R25" i="1" s="1"/>
  <c r="S25" i="1" s="1"/>
  <c r="Q26" i="1"/>
  <c r="R26" i="1" s="1"/>
  <c r="S26" i="1" s="1"/>
  <c r="Q16" i="1"/>
  <c r="R16" i="1" s="1"/>
  <c r="S16" i="1" s="1"/>
  <c r="Q30" i="1"/>
  <c r="R30" i="1" s="1"/>
  <c r="S30" i="1" s="1"/>
</calcChain>
</file>

<file path=xl/sharedStrings.xml><?xml version="1.0" encoding="utf-8"?>
<sst xmlns="http://schemas.openxmlformats.org/spreadsheetml/2006/main" count="189" uniqueCount="105">
  <si>
    <t>RaceID</t>
  </si>
  <si>
    <t>Time</t>
  </si>
  <si>
    <t>Track</t>
  </si>
  <si>
    <t>RN</t>
  </si>
  <si>
    <t>TN</t>
  </si>
  <si>
    <t>Horse</t>
  </si>
  <si>
    <t>Rating</t>
  </si>
  <si>
    <t>Rank</t>
  </si>
  <si>
    <t>Average</t>
  </si>
  <si>
    <t>Margin</t>
  </si>
  <si>
    <t>NormRating</t>
  </si>
  <si>
    <t>EXP</t>
  </si>
  <si>
    <t>SUM</t>
  </si>
  <si>
    <t>PROB</t>
  </si>
  <si>
    <t>PRICE</t>
  </si>
  <si>
    <t>PROB_TRANS</t>
  </si>
  <si>
    <t>MODEL_SUM</t>
  </si>
  <si>
    <t>RAW_PROB</t>
  </si>
  <si>
    <t>Price</t>
  </si>
  <si>
    <t xml:space="preserve">Forever Autumn      </t>
  </si>
  <si>
    <t xml:space="preserve">Jono                </t>
  </si>
  <si>
    <t>Northam</t>
  </si>
  <si>
    <t xml:space="preserve">Tiger Move          </t>
  </si>
  <si>
    <t xml:space="preserve">Melwood Coast       </t>
  </si>
  <si>
    <t xml:space="preserve">Just Jerry          </t>
  </si>
  <si>
    <t xml:space="preserve">Tallangatta         </t>
  </si>
  <si>
    <t xml:space="preserve">Whaitiri            </t>
  </si>
  <si>
    <t xml:space="preserve">Steak Night         </t>
  </si>
  <si>
    <t xml:space="preserve">Murchison Falls     </t>
  </si>
  <si>
    <t xml:space="preserve">Tiny Santini        </t>
  </si>
  <si>
    <t xml:space="preserve">Haydross            </t>
  </si>
  <si>
    <t xml:space="preserve">Have A Go Beau      </t>
  </si>
  <si>
    <t xml:space="preserve">Glyda               </t>
  </si>
  <si>
    <t xml:space="preserve">George Gently       </t>
  </si>
  <si>
    <t xml:space="preserve">Talkalicious        </t>
  </si>
  <si>
    <t xml:space="preserve">Sweet Tea           </t>
  </si>
  <si>
    <t xml:space="preserve">Raging Beauty       </t>
  </si>
  <si>
    <t xml:space="preserve">Yakyak              </t>
  </si>
  <si>
    <t xml:space="preserve">Tapimo              </t>
  </si>
  <si>
    <t xml:space="preserve">Do It Right         </t>
  </si>
  <si>
    <t xml:space="preserve">Pick And Pay        </t>
  </si>
  <si>
    <t xml:space="preserve">Mercurius           </t>
  </si>
  <si>
    <t xml:space="preserve">Skittish            </t>
  </si>
  <si>
    <t xml:space="preserve">Exalted Rockstar    </t>
  </si>
  <si>
    <t xml:space="preserve">Sports Talk         </t>
  </si>
  <si>
    <t xml:space="preserve">Mr Hollywood        </t>
  </si>
  <si>
    <t xml:space="preserve">Gate Cracker        </t>
  </si>
  <si>
    <t xml:space="preserve">Candlelight Supper  </t>
  </si>
  <si>
    <t xml:space="preserve">Silver Sax          </t>
  </si>
  <si>
    <t xml:space="preserve">Stylish Pip         </t>
  </si>
  <si>
    <t xml:space="preserve">Princess Kitty      </t>
  </si>
  <si>
    <t xml:space="preserve">Expedition          </t>
  </si>
  <si>
    <t xml:space="preserve">Mccovey Cove        </t>
  </si>
  <si>
    <t xml:space="preserve">Bopping Blue        </t>
  </si>
  <si>
    <t xml:space="preserve">Double Jeopardy     </t>
  </si>
  <si>
    <t xml:space="preserve">Divine Pair         </t>
  </si>
  <si>
    <t xml:space="preserve">Semigel             </t>
  </si>
  <si>
    <t xml:space="preserve">Fatale Femme        </t>
  </si>
  <si>
    <t xml:space="preserve">Pagani              </t>
  </si>
  <si>
    <t xml:space="preserve">Romero              </t>
  </si>
  <si>
    <t xml:space="preserve">Zac Luvs To Fly     </t>
  </si>
  <si>
    <t xml:space="preserve">Kohli               </t>
  </si>
  <si>
    <t xml:space="preserve">Olys Choice         </t>
  </si>
  <si>
    <t xml:space="preserve">Awesome Chatter     </t>
  </si>
  <si>
    <t xml:space="preserve">Makfly              </t>
  </si>
  <si>
    <t xml:space="preserve">Im Not For Sale     </t>
  </si>
  <si>
    <t xml:space="preserve">Evidence            </t>
  </si>
  <si>
    <t xml:space="preserve">Please God          </t>
  </si>
  <si>
    <t xml:space="preserve">Doowahdiddy         </t>
  </si>
  <si>
    <t xml:space="preserve">Ensign Pulver       </t>
  </si>
  <si>
    <t xml:space="preserve">Alluring            </t>
  </si>
  <si>
    <t xml:space="preserve">Kolchino            </t>
  </si>
  <si>
    <t xml:space="preserve">Far Too Strong      </t>
  </si>
  <si>
    <t xml:space="preserve">Free Solo           </t>
  </si>
  <si>
    <t xml:space="preserve">Lukes Pierro        </t>
  </si>
  <si>
    <t xml:space="preserve">High Commission     </t>
  </si>
  <si>
    <t xml:space="preserve">Let The Dust Fly    </t>
  </si>
  <si>
    <t xml:space="preserve">Interstate          </t>
  </si>
  <si>
    <t xml:space="preserve">Strawberry Mist     </t>
  </si>
  <si>
    <t xml:space="preserve">Alkaline            </t>
  </si>
  <si>
    <t xml:space="preserve">American Queen      </t>
  </si>
  <si>
    <t xml:space="preserve">Tempest Miss        </t>
  </si>
  <si>
    <t xml:space="preserve">Xcavate             </t>
  </si>
  <si>
    <t xml:space="preserve">Positive Impact     </t>
  </si>
  <si>
    <t xml:space="preserve">Secret Lair         </t>
  </si>
  <si>
    <t xml:space="preserve">Zero Consequence    </t>
  </si>
  <si>
    <t xml:space="preserve">Tribal Fusion       </t>
  </si>
  <si>
    <t xml:space="preserve">Mr Fahrenheit       </t>
  </si>
  <si>
    <t xml:space="preserve">Riding Hood Fame    </t>
  </si>
  <si>
    <t xml:space="preserve">Gin N Swanic        </t>
  </si>
  <si>
    <t xml:space="preserve">Inahappydaze        </t>
  </si>
  <si>
    <t xml:space="preserve">Loveisabattlefield  </t>
  </si>
  <si>
    <t xml:space="preserve">Military Beat       </t>
  </si>
  <si>
    <t xml:space="preserve">Westriver Miracle   </t>
  </si>
  <si>
    <t xml:space="preserve">Kazkazi             </t>
  </si>
  <si>
    <t xml:space="preserve">Gunnago             </t>
  </si>
  <si>
    <t xml:space="preserve">Pambella            </t>
  </si>
  <si>
    <t xml:space="preserve">Find Your Man       </t>
  </si>
  <si>
    <t xml:space="preserve">Minus Looks         </t>
  </si>
  <si>
    <t xml:space="preserve">Choose Freedom      </t>
  </si>
  <si>
    <t xml:space="preserve">Glamour Packed      </t>
  </si>
  <si>
    <t xml:space="preserve">Rockon Tommy        </t>
  </si>
  <si>
    <t xml:space="preserve">Special Picture     </t>
  </si>
  <si>
    <t xml:space="preserve">Street Fair         </t>
  </si>
  <si>
    <t xml:space="preserve">Trade Prize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</si>
</sst>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* #,##0.00_-;\-&quot;$&quot;* #,##0.00_-;_-&quot;$&quot;* &quot;-&quot;??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rgb="FF9C57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2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0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</cellStyleXfs>
  <cellXfs count="13">
    <xf numFmtId="0" fontId="0" fillId="0" borderId="0" xfId="0"/>
    <xf numFmtId="0" fontId="18" fillId="0" borderId="11" xfId="0" applyFont="1" applyBorder="1" applyAlignment="1">
      <alignment horizontal="center"/>
    </xf>
    <xf numFmtId="2" fontId="18" fillId="0" borderId="11" xfId="0" applyNumberFormat="1" applyFont="1" applyBorder="1" applyAlignment="1">
      <alignment horizontal="center"/>
    </xf>
    <xf numFmtId="2" fontId="18" fillId="0" borderId="11" xfId="43" applyNumberFormat="1" applyFont="1" applyBorder="1" applyAlignment="1">
      <alignment horizontal="center"/>
    </xf>
    <xf numFmtId="0" fontId="16" fillId="0" borderId="10" xfId="0" applyFont="1" applyBorder="1" applyAlignment="1">
      <alignment horizontal="center"/>
    </xf>
    <xf numFmtId="20" fontId="18" fillId="0" borderId="11" xfId="0" applyNumberFormat="1" applyFont="1" applyBorder="1" applyAlignment="1">
      <alignment horizontal="center"/>
    </xf>
    <xf numFmtId="2" fontId="18" fillId="0" borderId="11" xfId="1" applyNumberFormat="1" applyFont="1" applyBorder="1" applyAlignment="1">
      <alignment horizontal="center"/>
    </xf>
    <xf numFmtId="164" fontId="18" fillId="0" borderId="11" xfId="1" applyFont="1" applyBorder="1" applyAlignment="1">
      <alignment horizontal="center"/>
    </xf>
    <xf numFmtId="0" fontId="0" fillId="0" borderId="0" xfId="0" applyAlignment="1">
      <alignment horizontal="center"/>
    </xf>
    <xf numFmtId="0" fontId="19" fillId="0" borderId="0" xfId="0" applyFont="1" applyAlignment="1">
      <alignment horizontal="center"/>
    </xf>
    <xf numFmtId="2" fontId="16" fillId="0" borderId="0" xfId="0" applyNumberFormat="1" applyFont="1" applyAlignment="1">
      <alignment horizontal="center"/>
    </xf>
    <xf numFmtId="2" fontId="16" fillId="0" borderId="0" xfId="43" applyNumberFormat="1" applyFont="1" applyAlignment="1">
      <alignment horizontal="center"/>
    </xf>
    <xf numFmtId="0" fontId="16" fillId="0" borderId="0" xfId="0" applyFont="1" applyAlignment="1">
      <alignment horizontal="center"/>
    </xf>
  </cellXfs>
  <cellStyles count="52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1 2" xfId="46" xr:uid="{00000000-0005-0000-0000-00000D000000}"/>
    <cellStyle name="60% - Accent2" xfId="26" builtinId="36" customBuiltin="1"/>
    <cellStyle name="60% - Accent2 2" xfId="47" xr:uid="{00000000-0005-0000-0000-00000F000000}"/>
    <cellStyle name="60% - Accent3" xfId="30" builtinId="40" customBuiltin="1"/>
    <cellStyle name="60% - Accent3 2" xfId="48" xr:uid="{00000000-0005-0000-0000-000011000000}"/>
    <cellStyle name="60% - Accent4" xfId="34" builtinId="44" customBuiltin="1"/>
    <cellStyle name="60% - Accent4 2" xfId="49" xr:uid="{00000000-0005-0000-0000-000013000000}"/>
    <cellStyle name="60% - Accent5" xfId="38" builtinId="48" customBuiltin="1"/>
    <cellStyle name="60% - Accent5 2" xfId="50" xr:uid="{00000000-0005-0000-0000-000015000000}"/>
    <cellStyle name="60% - Accent6" xfId="42" builtinId="52" customBuiltin="1"/>
    <cellStyle name="60% - Accent6 2" xfId="51" xr:uid="{00000000-0005-0000-0000-000017000000}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Currency 2" xfId="44" xr:uid="{00000000-0005-0000-0000-000022000000}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eutral 2" xfId="45" xr:uid="{00000000-0005-0000-0000-00002C000000}"/>
    <cellStyle name="Normal" xfId="0" builtinId="0"/>
    <cellStyle name="Note" xfId="16" builtinId="10" customBuiltin="1"/>
    <cellStyle name="Output" xfId="11" builtinId="21" customBuiltin="1"/>
    <cellStyle name="Percent" xfId="43" builtinId="5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www.championbets.com.au/bet/mz83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19</xdr:col>
      <xdr:colOff>53340</xdr:colOff>
      <xdr:row>5</xdr:row>
      <xdr:rowOff>114844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3B8F89F-CB82-B603-243F-A223177831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370320" cy="10292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7:S99"/>
  <sheetViews>
    <sheetView tabSelected="1" topLeftCell="B1" zoomScaleNormal="100" workbookViewId="0">
      <pane ySplit="7" topLeftCell="A8" activePane="bottomLeft" state="frozen"/>
      <selection activeCell="B1" sqref="B1"/>
      <selection pane="bottomLeft" activeCell="W16" sqref="W16"/>
    </sheetView>
  </sheetViews>
  <sheetFormatPr defaultColWidth="8.88671875" defaultRowHeight="14.4" x14ac:dyDescent="0.3"/>
  <cols>
    <col min="1" max="1" width="10.33203125" style="9" hidden="1" customWidth="1"/>
    <col min="2" max="2" width="8.44140625" style="9" bestFit="1" customWidth="1"/>
    <col min="3" max="3" width="17" style="9" bestFit="1" customWidth="1"/>
    <col min="4" max="4" width="6.44140625" style="9" bestFit="1" customWidth="1"/>
    <col min="5" max="5" width="6.33203125" style="9" bestFit="1" customWidth="1"/>
    <col min="6" max="6" width="22.109375" style="9" bestFit="1" customWidth="1"/>
    <col min="7" max="7" width="9.44140625" style="10" bestFit="1" customWidth="1"/>
    <col min="8" max="8" width="8" style="10" bestFit="1" customWidth="1"/>
    <col min="9" max="9" width="10.88671875" style="10" hidden="1" customWidth="1"/>
    <col min="10" max="10" width="9.44140625" style="10" hidden="1" customWidth="1"/>
    <col min="11" max="11" width="14" style="10" hidden="1" customWidth="1"/>
    <col min="12" max="13" width="7.44140625" style="10" hidden="1" customWidth="1"/>
    <col min="14" max="14" width="8.44140625" style="11" hidden="1" customWidth="1"/>
    <col min="15" max="15" width="8.88671875" style="10" hidden="1" customWidth="1"/>
    <col min="16" max="16" width="16" style="10" hidden="1" customWidth="1"/>
    <col min="17" max="17" width="15" style="10" hidden="1" customWidth="1"/>
    <col min="18" max="18" width="14" style="10" hidden="1" customWidth="1"/>
    <col min="19" max="19" width="14.33203125" style="12" bestFit="1" customWidth="1"/>
    <col min="20" max="16384" width="8.88671875" style="8"/>
  </cols>
  <sheetData>
    <row r="7" spans="1:19" s="4" customFormat="1" x14ac:dyDescent="0.3">
      <c r="A7" s="1" t="s">
        <v>0</v>
      </c>
      <c r="B7" s="1" t="s">
        <v>1</v>
      </c>
      <c r="C7" s="1" t="s">
        <v>2</v>
      </c>
      <c r="D7" s="1" t="s">
        <v>3</v>
      </c>
      <c r="E7" s="1" t="s">
        <v>4</v>
      </c>
      <c r="F7" s="1" t="s">
        <v>5</v>
      </c>
      <c r="G7" s="2" t="s">
        <v>6</v>
      </c>
      <c r="H7" s="2" t="s">
        <v>7</v>
      </c>
      <c r="I7" s="2" t="s">
        <v>8</v>
      </c>
      <c r="J7" s="2" t="s">
        <v>9</v>
      </c>
      <c r="K7" s="2" t="s">
        <v>10</v>
      </c>
      <c r="L7" s="2" t="s">
        <v>11</v>
      </c>
      <c r="M7" s="2" t="s">
        <v>12</v>
      </c>
      <c r="N7" s="3" t="s">
        <v>13</v>
      </c>
      <c r="O7" s="2" t="s">
        <v>14</v>
      </c>
      <c r="P7" s="2" t="s">
        <v>15</v>
      </c>
      <c r="Q7" s="2" t="s">
        <v>16</v>
      </c>
      <c r="R7" s="2" t="s">
        <v>17</v>
      </c>
      <c r="S7" s="1" t="s">
        <v>18</v>
      </c>
    </row>
    <row r="8" spans="1:19" x14ac:dyDescent="0.3">
      <c r="A8" s="1">
        <v>1</v>
      </c>
      <c r="B8" s="5">
        <v>0.53263888888888888</v>
      </c>
      <c r="C8" s="1" t="s">
        <v>21</v>
      </c>
      <c r="D8" s="1">
        <v>1</v>
      </c>
      <c r="E8" s="1">
        <v>3</v>
      </c>
      <c r="F8" s="1" t="s">
        <v>24</v>
      </c>
      <c r="G8" s="1">
        <v>70.72</v>
      </c>
      <c r="H8" s="1">
        <f>1+COUNTIFS(A:A,A8,G:G,"&gt;"&amp;G8)</f>
        <v>1</v>
      </c>
      <c r="I8" s="2">
        <f>AVERAGEIF(A:A,A8,G:G)</f>
        <v>50.945714285714288</v>
      </c>
      <c r="J8" s="2">
        <f t="shared" ref="J8:J14" si="0">G8-I8</f>
        <v>19.77428571428571</v>
      </c>
      <c r="K8" s="2">
        <f t="shared" ref="K8:K14" si="1">90+J8</f>
        <v>109.77428571428571</v>
      </c>
      <c r="L8" s="2">
        <f t="shared" ref="L8:L14" si="2">EXP(0.06*K8)</f>
        <v>725.20700834958313</v>
      </c>
      <c r="M8" s="2">
        <f>SUMIF(A:A,A8,L:L)</f>
        <v>2122.9249809044882</v>
      </c>
      <c r="N8" s="3">
        <f t="shared" ref="N8:N14" si="3">L8/M8</f>
        <v>0.34160745898830736</v>
      </c>
      <c r="O8" s="6">
        <f t="shared" ref="O8:O14" si="4">1/N8</f>
        <v>2.9273365486853384</v>
      </c>
      <c r="P8" s="3">
        <f t="shared" ref="P8:P14" si="5">IF(O8&gt;21,"",N8)</f>
        <v>0.34160745898830736</v>
      </c>
      <c r="Q8" s="3">
        <f>IF(ISNUMBER(P8),SUMIF(A:A,A8,P:P),"")</f>
        <v>0.93269889422154695</v>
      </c>
      <c r="R8" s="3">
        <f t="shared" ref="R8:R14" si="6">IFERROR(P8*(1/Q8),"")</f>
        <v>0.36625695720741819</v>
      </c>
      <c r="S8" s="7">
        <f t="shared" ref="S8:S14" si="7">IFERROR(1/R8,"")</f>
        <v>2.7303235619731345</v>
      </c>
    </row>
    <row r="9" spans="1:19" x14ac:dyDescent="0.3">
      <c r="A9" s="1">
        <v>1</v>
      </c>
      <c r="B9" s="5">
        <v>0.53263888888888888</v>
      </c>
      <c r="C9" s="1" t="s">
        <v>21</v>
      </c>
      <c r="D9" s="1">
        <v>1</v>
      </c>
      <c r="E9" s="1">
        <v>5</v>
      </c>
      <c r="F9" s="1" t="s">
        <v>26</v>
      </c>
      <c r="G9" s="1">
        <v>62.12</v>
      </c>
      <c r="H9" s="1">
        <f>1+COUNTIFS(A:A,A9,G:G,"&gt;"&amp;G9)</f>
        <v>2</v>
      </c>
      <c r="I9" s="2">
        <f>AVERAGEIF(A:A,A9,G:G)</f>
        <v>50.945714285714288</v>
      </c>
      <c r="J9" s="2">
        <f t="shared" si="0"/>
        <v>11.174285714285709</v>
      </c>
      <c r="K9" s="2">
        <f t="shared" si="1"/>
        <v>101.1742857142857</v>
      </c>
      <c r="L9" s="2">
        <f t="shared" si="2"/>
        <v>432.87852367508765</v>
      </c>
      <c r="M9" s="2">
        <f>SUMIF(A:A,A9,L:L)</f>
        <v>2122.9249809044882</v>
      </c>
      <c r="N9" s="3">
        <f t="shared" si="3"/>
        <v>0.20390665123298729</v>
      </c>
      <c r="O9" s="6">
        <f t="shared" si="4"/>
        <v>4.9042049092228117</v>
      </c>
      <c r="P9" s="3">
        <f t="shared" si="5"/>
        <v>0.20390665123298729</v>
      </c>
      <c r="Q9" s="3">
        <f>IF(ISNUMBER(P9),SUMIF(A:A,A9,P:P),"")</f>
        <v>0.93269889422154695</v>
      </c>
      <c r="R9" s="3">
        <f t="shared" si="6"/>
        <v>0.21862002034769509</v>
      </c>
      <c r="S9" s="7">
        <f t="shared" si="7"/>
        <v>4.574146495867998</v>
      </c>
    </row>
    <row r="10" spans="1:19" x14ac:dyDescent="0.3">
      <c r="A10" s="1">
        <v>1</v>
      </c>
      <c r="B10" s="5">
        <v>0.53263888888888888</v>
      </c>
      <c r="C10" s="1" t="s">
        <v>21</v>
      </c>
      <c r="D10" s="1">
        <v>1</v>
      </c>
      <c r="E10" s="1">
        <v>1</v>
      </c>
      <c r="F10" s="1" t="s">
        <v>22</v>
      </c>
      <c r="G10" s="1">
        <v>57.47</v>
      </c>
      <c r="H10" s="1">
        <f>1+COUNTIFS(A:A,A10,G:G,"&gt;"&amp;G10)</f>
        <v>3</v>
      </c>
      <c r="I10" s="2">
        <f>AVERAGEIF(A:A,A10,G:G)</f>
        <v>50.945714285714288</v>
      </c>
      <c r="J10" s="2">
        <f t="shared" si="0"/>
        <v>6.5242857142857105</v>
      </c>
      <c r="K10" s="2">
        <f t="shared" si="1"/>
        <v>96.52428571428571</v>
      </c>
      <c r="L10" s="2">
        <f t="shared" si="2"/>
        <v>327.48987640502344</v>
      </c>
      <c r="M10" s="2">
        <f>SUMIF(A:A,A10,L:L)</f>
        <v>2122.9249809044882</v>
      </c>
      <c r="N10" s="3">
        <f t="shared" si="3"/>
        <v>0.15426351818870862</v>
      </c>
      <c r="O10" s="6">
        <f t="shared" si="4"/>
        <v>6.4824140648517599</v>
      </c>
      <c r="P10" s="3">
        <f t="shared" si="5"/>
        <v>0.15426351818870862</v>
      </c>
      <c r="Q10" s="3">
        <f>IF(ISNUMBER(P10),SUMIF(A:A,A10,P:P),"")</f>
        <v>0.93269889422154695</v>
      </c>
      <c r="R10" s="3">
        <f t="shared" si="6"/>
        <v>0.16539476903471692</v>
      </c>
      <c r="S10" s="7">
        <f t="shared" si="7"/>
        <v>6.0461404301734394</v>
      </c>
    </row>
    <row r="11" spans="1:19" x14ac:dyDescent="0.3">
      <c r="A11" s="1">
        <v>1</v>
      </c>
      <c r="B11" s="5">
        <v>0.53263888888888888</v>
      </c>
      <c r="C11" s="1" t="s">
        <v>21</v>
      </c>
      <c r="D11" s="1">
        <v>1</v>
      </c>
      <c r="E11" s="1">
        <v>6</v>
      </c>
      <c r="F11" s="1" t="s">
        <v>27</v>
      </c>
      <c r="G11" s="1">
        <v>57.06</v>
      </c>
      <c r="H11" s="1">
        <f>1+COUNTIFS(A:A,A11,G:G,"&gt;"&amp;G11)</f>
        <v>4</v>
      </c>
      <c r="I11" s="2">
        <f>AVERAGEIF(A:A,A11,G:G)</f>
        <v>50.945714285714288</v>
      </c>
      <c r="J11" s="2">
        <f t="shared" si="0"/>
        <v>6.1142857142857139</v>
      </c>
      <c r="K11" s="2">
        <f t="shared" si="1"/>
        <v>96.114285714285714</v>
      </c>
      <c r="L11" s="2">
        <f t="shared" si="2"/>
        <v>319.53190975150892</v>
      </c>
      <c r="M11" s="2">
        <f>SUMIF(A:A,A11,L:L)</f>
        <v>2122.9249809044882</v>
      </c>
      <c r="N11" s="3">
        <f t="shared" si="3"/>
        <v>0.15051493228713619</v>
      </c>
      <c r="O11" s="6">
        <f t="shared" si="4"/>
        <v>6.6438590829799367</v>
      </c>
      <c r="P11" s="3">
        <f t="shared" si="5"/>
        <v>0.15051493228713619</v>
      </c>
      <c r="Q11" s="3">
        <f>IF(ISNUMBER(P11),SUMIF(A:A,A11,P:P),"")</f>
        <v>0.93269889422154695</v>
      </c>
      <c r="R11" s="3">
        <f t="shared" si="6"/>
        <v>0.16137569500686458</v>
      </c>
      <c r="S11" s="7">
        <f t="shared" si="7"/>
        <v>6.1967200200591677</v>
      </c>
    </row>
    <row r="12" spans="1:19" x14ac:dyDescent="0.3">
      <c r="A12" s="1">
        <v>1</v>
      </c>
      <c r="B12" s="5">
        <v>0.53263888888888888</v>
      </c>
      <c r="C12" s="1" t="s">
        <v>21</v>
      </c>
      <c r="D12" s="1">
        <v>1</v>
      </c>
      <c r="E12" s="1">
        <v>4</v>
      </c>
      <c r="F12" s="1" t="s">
        <v>25</v>
      </c>
      <c r="G12" s="1">
        <v>47.02</v>
      </c>
      <c r="H12" s="1">
        <f>1+COUNTIFS(A:A,A12,G:G,"&gt;"&amp;G12)</f>
        <v>5</v>
      </c>
      <c r="I12" s="2">
        <f>AVERAGEIF(A:A,A12,G:G)</f>
        <v>50.945714285714288</v>
      </c>
      <c r="J12" s="2">
        <f t="shared" si="0"/>
        <v>-3.9257142857142853</v>
      </c>
      <c r="K12" s="2">
        <f t="shared" si="1"/>
        <v>86.074285714285708</v>
      </c>
      <c r="L12" s="2">
        <f t="shared" si="2"/>
        <v>174.94246402371166</v>
      </c>
      <c r="M12" s="2">
        <f>SUMIF(A:A,A12,L:L)</f>
        <v>2122.9249809044882</v>
      </c>
      <c r="N12" s="3">
        <f t="shared" si="3"/>
        <v>8.2406333524407502E-2</v>
      </c>
      <c r="O12" s="6">
        <f t="shared" si="4"/>
        <v>12.134989596446676</v>
      </c>
      <c r="P12" s="3">
        <f t="shared" si="5"/>
        <v>8.2406333524407502E-2</v>
      </c>
      <c r="Q12" s="3">
        <f>IF(ISNUMBER(P12),SUMIF(A:A,A12,P:P),"")</f>
        <v>0.93269889422154695</v>
      </c>
      <c r="R12" s="3">
        <f t="shared" si="6"/>
        <v>8.8352558403305304E-2</v>
      </c>
      <c r="S12" s="7">
        <f t="shared" si="7"/>
        <v>11.318291377995791</v>
      </c>
    </row>
    <row r="13" spans="1:19" x14ac:dyDescent="0.3">
      <c r="A13" s="1">
        <v>1</v>
      </c>
      <c r="B13" s="5">
        <v>0.53263888888888888</v>
      </c>
      <c r="C13" s="1" t="s">
        <v>21</v>
      </c>
      <c r="D13" s="1">
        <v>1</v>
      </c>
      <c r="E13" s="1">
        <v>2</v>
      </c>
      <c r="F13" s="1" t="s">
        <v>23</v>
      </c>
      <c r="G13" s="1">
        <v>36.880000000000003</v>
      </c>
      <c r="H13" s="1">
        <f>1+COUNTIFS(A:A,A13,G:G,"&gt;"&amp;G13)</f>
        <v>6</v>
      </c>
      <c r="I13" s="2">
        <f>AVERAGEIF(A:A,A13,G:G)</f>
        <v>50.945714285714288</v>
      </c>
      <c r="J13" s="2">
        <f t="shared" si="0"/>
        <v>-14.065714285714286</v>
      </c>
      <c r="K13" s="2">
        <f t="shared" si="1"/>
        <v>75.934285714285721</v>
      </c>
      <c r="L13" s="2">
        <f t="shared" si="2"/>
        <v>95.207349824598666</v>
      </c>
      <c r="M13" s="2">
        <f>SUMIF(A:A,A13,L:L)</f>
        <v>2122.9249809044882</v>
      </c>
      <c r="N13" s="3">
        <f t="shared" si="3"/>
        <v>4.4847251165717056E-2</v>
      </c>
      <c r="O13" s="6">
        <f t="shared" si="4"/>
        <v>22.297910663573468</v>
      </c>
      <c r="P13" s="3" t="str">
        <f t="shared" si="5"/>
        <v/>
      </c>
      <c r="Q13" s="3" t="str">
        <f>IF(ISNUMBER(P13),SUMIF(A:A,A13,P:P),"")</f>
        <v/>
      </c>
      <c r="R13" s="3" t="str">
        <f t="shared" si="6"/>
        <v/>
      </c>
      <c r="S13" s="7" t="str">
        <f t="shared" si="7"/>
        <v/>
      </c>
    </row>
    <row r="14" spans="1:19" x14ac:dyDescent="0.3">
      <c r="A14" s="1">
        <v>1</v>
      </c>
      <c r="B14" s="5">
        <v>0.53263888888888888</v>
      </c>
      <c r="C14" s="1" t="s">
        <v>21</v>
      </c>
      <c r="D14" s="1">
        <v>1</v>
      </c>
      <c r="E14" s="1">
        <v>7</v>
      </c>
      <c r="F14" s="1" t="s">
        <v>28</v>
      </c>
      <c r="G14" s="1">
        <v>25.35</v>
      </c>
      <c r="H14" s="1">
        <f>1+COUNTIFS(A:A,A14,G:G,"&gt;"&amp;G14)</f>
        <v>7</v>
      </c>
      <c r="I14" s="2">
        <f>AVERAGEIF(A:A,A14,G:G)</f>
        <v>50.945714285714288</v>
      </c>
      <c r="J14" s="2">
        <f t="shared" si="0"/>
        <v>-25.595714285714287</v>
      </c>
      <c r="K14" s="2">
        <f t="shared" si="1"/>
        <v>64.40428571428572</v>
      </c>
      <c r="L14" s="2">
        <f t="shared" si="2"/>
        <v>47.667848874974879</v>
      </c>
      <c r="M14" s="2">
        <f>SUMIF(A:A,A14,L:L)</f>
        <v>2122.9249809044882</v>
      </c>
      <c r="N14" s="3">
        <f t="shared" si="3"/>
        <v>2.2453854612736072E-2</v>
      </c>
      <c r="O14" s="6">
        <f t="shared" si="4"/>
        <v>44.535783153810442</v>
      </c>
      <c r="P14" s="3" t="str">
        <f t="shared" si="5"/>
        <v/>
      </c>
      <c r="Q14" s="3" t="str">
        <f>IF(ISNUMBER(P14),SUMIF(A:A,A14,P:P),"")</f>
        <v/>
      </c>
      <c r="R14" s="3" t="str">
        <f t="shared" si="6"/>
        <v/>
      </c>
      <c r="S14" s="7" t="str">
        <f t="shared" si="7"/>
        <v/>
      </c>
    </row>
    <row r="15" spans="1:19" x14ac:dyDescent="0.3">
      <c r="A15" s="1"/>
      <c r="B15" s="5"/>
      <c r="C15" s="1"/>
      <c r="D15" s="1"/>
      <c r="E15" s="1"/>
      <c r="F15" s="1"/>
      <c r="G15" s="1"/>
      <c r="H15" s="1"/>
      <c r="I15" s="2"/>
      <c r="J15" s="2"/>
      <c r="K15" s="2"/>
      <c r="L15" s="2"/>
      <c r="M15" s="2"/>
      <c r="N15" s="3"/>
      <c r="O15" s="6"/>
      <c r="P15" s="3"/>
      <c r="Q15" s="3"/>
      <c r="R15" s="3"/>
      <c r="S15" s="7"/>
    </row>
    <row r="16" spans="1:19" x14ac:dyDescent="0.3">
      <c r="A16" s="1">
        <v>8</v>
      </c>
      <c r="B16" s="5">
        <v>0.58611111111111114</v>
      </c>
      <c r="C16" s="1" t="s">
        <v>21</v>
      </c>
      <c r="D16" s="1">
        <v>3</v>
      </c>
      <c r="E16" s="1">
        <v>8</v>
      </c>
      <c r="F16" s="1" t="s">
        <v>35</v>
      </c>
      <c r="G16" s="1">
        <v>64.069999999999993</v>
      </c>
      <c r="H16" s="1">
        <f>1+COUNTIFS(A:A,A16,G:G,"&gt;"&amp;G16)</f>
        <v>1</v>
      </c>
      <c r="I16" s="2">
        <f>AVERAGEIF(A:A,A16,G:G)</f>
        <v>48.801818181818177</v>
      </c>
      <c r="J16" s="2">
        <f t="shared" ref="J16:J40" si="8">G16-I16</f>
        <v>15.268181818181816</v>
      </c>
      <c r="K16" s="2">
        <f t="shared" ref="K16:K40" si="9">90+J16</f>
        <v>105.26818181818182</v>
      </c>
      <c r="L16" s="2">
        <f t="shared" ref="L16:L40" si="10">EXP(0.06*K16)</f>
        <v>553.40544644465626</v>
      </c>
      <c r="M16" s="2">
        <f>SUMIF(A:A,A16,L:L)</f>
        <v>2865.8834170697633</v>
      </c>
      <c r="N16" s="3">
        <f t="shared" ref="N16:N40" si="11">L16/M16</f>
        <v>0.1931011719278129</v>
      </c>
      <c r="O16" s="6">
        <f t="shared" ref="O16:O40" si="12">1/N16</f>
        <v>5.1786324754871531</v>
      </c>
      <c r="P16" s="3">
        <f t="shared" ref="P16:P40" si="13">IF(O16&gt;21,"",N16)</f>
        <v>0.1931011719278129</v>
      </c>
      <c r="Q16" s="3">
        <f>IF(ISNUMBER(P16),SUMIF(A:A,A16,P:P),"")</f>
        <v>0.88734325195655783</v>
      </c>
      <c r="R16" s="3">
        <f t="shared" ref="R16:R40" si="14">IFERROR(P16*(1/Q16),"")</f>
        <v>0.21761722028316802</v>
      </c>
      <c r="S16" s="7">
        <f t="shared" ref="S16:S40" si="15">IFERROR(1/R16,"")</f>
        <v>4.5952245814866091</v>
      </c>
    </row>
    <row r="17" spans="1:19" x14ac:dyDescent="0.3">
      <c r="A17" s="1">
        <v>8</v>
      </c>
      <c r="B17" s="5">
        <v>0.58611111111111114</v>
      </c>
      <c r="C17" s="1" t="s">
        <v>21</v>
      </c>
      <c r="D17" s="1">
        <v>3</v>
      </c>
      <c r="E17" s="1">
        <v>3</v>
      </c>
      <c r="F17" s="1" t="s">
        <v>30</v>
      </c>
      <c r="G17" s="1">
        <v>60.61</v>
      </c>
      <c r="H17" s="1">
        <f>1+COUNTIFS(A:A,A17,G:G,"&gt;"&amp;G17)</f>
        <v>2</v>
      </c>
      <c r="I17" s="2">
        <f>AVERAGEIF(A:A,A17,G:G)</f>
        <v>48.801818181818177</v>
      </c>
      <c r="J17" s="2">
        <f t="shared" si="8"/>
        <v>11.808181818181822</v>
      </c>
      <c r="K17" s="2">
        <f t="shared" si="9"/>
        <v>101.80818181818182</v>
      </c>
      <c r="L17" s="2">
        <f t="shared" si="10"/>
        <v>449.65962563934374</v>
      </c>
      <c r="M17" s="2">
        <f>SUMIF(A:A,A17,L:L)</f>
        <v>2865.8834170697633</v>
      </c>
      <c r="N17" s="3">
        <f t="shared" si="11"/>
        <v>0.15690087843807005</v>
      </c>
      <c r="O17" s="6">
        <f t="shared" si="12"/>
        <v>6.3734506138836409</v>
      </c>
      <c r="P17" s="3">
        <f t="shared" si="13"/>
        <v>0.15690087843807005</v>
      </c>
      <c r="Q17" s="3">
        <f>IF(ISNUMBER(P17),SUMIF(A:A,A17,P:P),"")</f>
        <v>0.88734325195655783</v>
      </c>
      <c r="R17" s="3">
        <f t="shared" si="14"/>
        <v>0.17682095186063523</v>
      </c>
      <c r="S17" s="7">
        <f t="shared" si="15"/>
        <v>5.6554383939080299</v>
      </c>
    </row>
    <row r="18" spans="1:19" x14ac:dyDescent="0.3">
      <c r="A18" s="1">
        <v>8</v>
      </c>
      <c r="B18" s="5">
        <v>0.58611111111111114</v>
      </c>
      <c r="C18" s="1" t="s">
        <v>21</v>
      </c>
      <c r="D18" s="1">
        <v>3</v>
      </c>
      <c r="E18" s="1">
        <v>7</v>
      </c>
      <c r="F18" s="1" t="s">
        <v>34</v>
      </c>
      <c r="G18" s="1">
        <v>57.05</v>
      </c>
      <c r="H18" s="1">
        <f>1+COUNTIFS(A:A,A18,G:G,"&gt;"&amp;G18)</f>
        <v>3</v>
      </c>
      <c r="I18" s="2">
        <f>AVERAGEIF(A:A,A18,G:G)</f>
        <v>48.801818181818177</v>
      </c>
      <c r="J18" s="2">
        <f t="shared" si="8"/>
        <v>8.2481818181818198</v>
      </c>
      <c r="K18" s="2">
        <f t="shared" si="9"/>
        <v>98.24818181818182</v>
      </c>
      <c r="L18" s="2">
        <f t="shared" si="10"/>
        <v>363.17721440528635</v>
      </c>
      <c r="M18" s="2">
        <f>SUMIF(A:A,A18,L:L)</f>
        <v>2865.8834170697633</v>
      </c>
      <c r="N18" s="3">
        <f t="shared" si="11"/>
        <v>0.12672435041918723</v>
      </c>
      <c r="O18" s="6">
        <f t="shared" si="12"/>
        <v>7.8911432308955112</v>
      </c>
      <c r="P18" s="3">
        <f t="shared" si="13"/>
        <v>0.12672435041918723</v>
      </c>
      <c r="Q18" s="3">
        <f>IF(ISNUMBER(P18),SUMIF(A:A,A18,P:P),"")</f>
        <v>0.88734325195655783</v>
      </c>
      <c r="R18" s="3">
        <f t="shared" si="14"/>
        <v>0.14281322378883807</v>
      </c>
      <c r="S18" s="7">
        <f t="shared" si="15"/>
        <v>7.0021526961578022</v>
      </c>
    </row>
    <row r="19" spans="1:19" x14ac:dyDescent="0.3">
      <c r="A19" s="1">
        <v>8</v>
      </c>
      <c r="B19" s="5">
        <v>0.58611111111111114</v>
      </c>
      <c r="C19" s="1" t="s">
        <v>21</v>
      </c>
      <c r="D19" s="1">
        <v>3</v>
      </c>
      <c r="E19" s="1">
        <v>1</v>
      </c>
      <c r="F19" s="1" t="s">
        <v>20</v>
      </c>
      <c r="G19" s="1">
        <v>54.38</v>
      </c>
      <c r="H19" s="1">
        <f>1+COUNTIFS(A:A,A19,G:G,"&gt;"&amp;G19)</f>
        <v>4</v>
      </c>
      <c r="I19" s="2">
        <f>AVERAGEIF(A:A,A19,G:G)</f>
        <v>48.801818181818177</v>
      </c>
      <c r="J19" s="2">
        <f t="shared" si="8"/>
        <v>5.5781818181818252</v>
      </c>
      <c r="K19" s="2">
        <f t="shared" si="9"/>
        <v>95.578181818181832</v>
      </c>
      <c r="L19" s="2">
        <f t="shared" si="10"/>
        <v>309.41731789717653</v>
      </c>
      <c r="M19" s="2">
        <f>SUMIF(A:A,A19,L:L)</f>
        <v>2865.8834170697633</v>
      </c>
      <c r="N19" s="3">
        <f t="shared" si="11"/>
        <v>0.10796577280646741</v>
      </c>
      <c r="O19" s="6">
        <f t="shared" si="12"/>
        <v>9.2621946197017131</v>
      </c>
      <c r="P19" s="3">
        <f t="shared" si="13"/>
        <v>0.10796577280646741</v>
      </c>
      <c r="Q19" s="3">
        <f>IF(ISNUMBER(P19),SUMIF(A:A,A19,P:P),"")</f>
        <v>0.88734325195655783</v>
      </c>
      <c r="R19" s="3">
        <f t="shared" si="14"/>
        <v>0.12167306458735898</v>
      </c>
      <c r="S19" s="7">
        <f t="shared" si="15"/>
        <v>8.2187458941006515</v>
      </c>
    </row>
    <row r="20" spans="1:19" x14ac:dyDescent="0.3">
      <c r="A20" s="1">
        <v>8</v>
      </c>
      <c r="B20" s="5">
        <v>0.58611111111111114</v>
      </c>
      <c r="C20" s="1" t="s">
        <v>21</v>
      </c>
      <c r="D20" s="1">
        <v>3</v>
      </c>
      <c r="E20" s="1">
        <v>2</v>
      </c>
      <c r="F20" s="1" t="s">
        <v>29</v>
      </c>
      <c r="G20" s="1">
        <v>50.66</v>
      </c>
      <c r="H20" s="1">
        <f>1+COUNTIFS(A:A,A20,G:G,"&gt;"&amp;G20)</f>
        <v>5</v>
      </c>
      <c r="I20" s="2">
        <f>AVERAGEIF(A:A,A20,G:G)</f>
        <v>48.801818181818177</v>
      </c>
      <c r="J20" s="2">
        <f t="shared" si="8"/>
        <v>1.8581818181818193</v>
      </c>
      <c r="K20" s="2">
        <f t="shared" si="9"/>
        <v>91.858181818181819</v>
      </c>
      <c r="L20" s="2">
        <f t="shared" si="10"/>
        <v>247.51988175134633</v>
      </c>
      <c r="M20" s="2">
        <f>SUMIF(A:A,A20,L:L)</f>
        <v>2865.8834170697633</v>
      </c>
      <c r="N20" s="3">
        <f t="shared" si="11"/>
        <v>8.6367742761994229E-2</v>
      </c>
      <c r="O20" s="6">
        <f t="shared" si="12"/>
        <v>11.578396841465747</v>
      </c>
      <c r="P20" s="3">
        <f t="shared" si="13"/>
        <v>8.6367742761994229E-2</v>
      </c>
      <c r="Q20" s="3">
        <f>IF(ISNUMBER(P20),SUMIF(A:A,A20,P:P),"")</f>
        <v>0.88734325195655783</v>
      </c>
      <c r="R20" s="3">
        <f t="shared" si="14"/>
        <v>9.7332957197292777E-2</v>
      </c>
      <c r="S20" s="7">
        <f t="shared" si="15"/>
        <v>10.274012305749753</v>
      </c>
    </row>
    <row r="21" spans="1:19" x14ac:dyDescent="0.3">
      <c r="A21" s="1">
        <v>8</v>
      </c>
      <c r="B21" s="5">
        <v>0.58611111111111114</v>
      </c>
      <c r="C21" s="1" t="s">
        <v>21</v>
      </c>
      <c r="D21" s="1">
        <v>3</v>
      </c>
      <c r="E21" s="1">
        <v>9</v>
      </c>
      <c r="F21" s="1" t="s">
        <v>36</v>
      </c>
      <c r="G21" s="1">
        <v>50.5</v>
      </c>
      <c r="H21" s="1">
        <f>1+COUNTIFS(A:A,A21,G:G,"&gt;"&amp;G21)</f>
        <v>6</v>
      </c>
      <c r="I21" s="2">
        <f>AVERAGEIF(A:A,A21,G:G)</f>
        <v>48.801818181818177</v>
      </c>
      <c r="J21" s="2">
        <f t="shared" si="8"/>
        <v>1.6981818181818227</v>
      </c>
      <c r="K21" s="2">
        <f t="shared" si="9"/>
        <v>91.698181818181823</v>
      </c>
      <c r="L21" s="2">
        <f t="shared" si="10"/>
        <v>245.15506019182084</v>
      </c>
      <c r="M21" s="2">
        <f>SUMIF(A:A,A21,L:L)</f>
        <v>2865.8834170697633</v>
      </c>
      <c r="N21" s="3">
        <f t="shared" si="11"/>
        <v>8.5542579552130155E-2</v>
      </c>
      <c r="O21" s="6">
        <f t="shared" si="12"/>
        <v>11.690084695079765</v>
      </c>
      <c r="P21" s="3">
        <f t="shared" si="13"/>
        <v>8.5542579552130155E-2</v>
      </c>
      <c r="Q21" s="3">
        <f>IF(ISNUMBER(P21),SUMIF(A:A,A21,P:P),"")</f>
        <v>0.88734325195655783</v>
      </c>
      <c r="R21" s="3">
        <f t="shared" si="14"/>
        <v>9.6403031592917451E-2</v>
      </c>
      <c r="S21" s="7">
        <f t="shared" si="15"/>
        <v>10.373117768979665</v>
      </c>
    </row>
    <row r="22" spans="1:19" x14ac:dyDescent="0.3">
      <c r="A22" s="1">
        <v>8</v>
      </c>
      <c r="B22" s="5">
        <v>0.58611111111111114</v>
      </c>
      <c r="C22" s="1" t="s">
        <v>21</v>
      </c>
      <c r="D22" s="1">
        <v>3</v>
      </c>
      <c r="E22" s="1">
        <v>10</v>
      </c>
      <c r="F22" s="1" t="s">
        <v>37</v>
      </c>
      <c r="G22" s="1">
        <v>47.23</v>
      </c>
      <c r="H22" s="1">
        <f>1+COUNTIFS(A:A,A22,G:G,"&gt;"&amp;G22)</f>
        <v>7</v>
      </c>
      <c r="I22" s="2">
        <f>AVERAGEIF(A:A,A22,G:G)</f>
        <v>48.801818181818177</v>
      </c>
      <c r="J22" s="2">
        <f t="shared" si="8"/>
        <v>-1.5718181818181804</v>
      </c>
      <c r="K22" s="2">
        <f t="shared" si="9"/>
        <v>88.428181818181827</v>
      </c>
      <c r="L22" s="2">
        <f t="shared" si="10"/>
        <v>201.48015880931044</v>
      </c>
      <c r="M22" s="2">
        <f>SUMIF(A:A,A22,L:L)</f>
        <v>2865.8834170697633</v>
      </c>
      <c r="N22" s="3">
        <f t="shared" si="11"/>
        <v>7.0302984974634747E-2</v>
      </c>
      <c r="O22" s="6">
        <f t="shared" si="12"/>
        <v>14.224147102157882</v>
      </c>
      <c r="P22" s="3">
        <f t="shared" si="13"/>
        <v>7.0302984974634747E-2</v>
      </c>
      <c r="Q22" s="3">
        <f>IF(ISNUMBER(P22),SUMIF(A:A,A22,P:P),"")</f>
        <v>0.88734325195655783</v>
      </c>
      <c r="R22" s="3">
        <f t="shared" si="14"/>
        <v>7.9228624119943844E-2</v>
      </c>
      <c r="S22" s="7">
        <f t="shared" si="15"/>
        <v>12.621700945937224</v>
      </c>
    </row>
    <row r="23" spans="1:19" x14ac:dyDescent="0.3">
      <c r="A23" s="1">
        <v>8</v>
      </c>
      <c r="B23" s="5">
        <v>0.58611111111111114</v>
      </c>
      <c r="C23" s="1" t="s">
        <v>21</v>
      </c>
      <c r="D23" s="1">
        <v>3</v>
      </c>
      <c r="E23" s="1">
        <v>6</v>
      </c>
      <c r="F23" s="1" t="s">
        <v>33</v>
      </c>
      <c r="G23" s="1">
        <v>44.71</v>
      </c>
      <c r="H23" s="1">
        <f>1+COUNTIFS(A:A,A23,G:G,"&gt;"&amp;G23)</f>
        <v>8</v>
      </c>
      <c r="I23" s="2">
        <f>AVERAGEIF(A:A,A23,G:G)</f>
        <v>48.801818181818177</v>
      </c>
      <c r="J23" s="2">
        <f t="shared" si="8"/>
        <v>-4.0918181818181765</v>
      </c>
      <c r="K23" s="2">
        <f t="shared" si="9"/>
        <v>85.908181818181816</v>
      </c>
      <c r="L23" s="2">
        <f t="shared" si="10"/>
        <v>173.20760589211531</v>
      </c>
      <c r="M23" s="2">
        <f>SUMIF(A:A,A23,L:L)</f>
        <v>2865.8834170697633</v>
      </c>
      <c r="N23" s="3">
        <f t="shared" si="11"/>
        <v>6.0437771076261117E-2</v>
      </c>
      <c r="O23" s="6">
        <f t="shared" si="12"/>
        <v>16.545944401857373</v>
      </c>
      <c r="P23" s="3">
        <f t="shared" si="13"/>
        <v>6.0437771076261117E-2</v>
      </c>
      <c r="Q23" s="3">
        <f>IF(ISNUMBER(P23),SUMIF(A:A,A23,P:P),"")</f>
        <v>0.88734325195655783</v>
      </c>
      <c r="R23" s="3">
        <f t="shared" si="14"/>
        <v>6.8110926569845603E-2</v>
      </c>
      <c r="S23" s="7">
        <f t="shared" si="15"/>
        <v>14.681932112236524</v>
      </c>
    </row>
    <row r="24" spans="1:19" x14ac:dyDescent="0.3">
      <c r="A24" s="1">
        <v>8</v>
      </c>
      <c r="B24" s="5">
        <v>0.58611111111111114</v>
      </c>
      <c r="C24" s="1" t="s">
        <v>21</v>
      </c>
      <c r="D24" s="1">
        <v>3</v>
      </c>
      <c r="E24" s="1">
        <v>5</v>
      </c>
      <c r="F24" s="1" t="s">
        <v>32</v>
      </c>
      <c r="G24" s="1">
        <v>40.47</v>
      </c>
      <c r="H24" s="1">
        <f>1+COUNTIFS(A:A,A24,G:G,"&gt;"&amp;G24)</f>
        <v>9</v>
      </c>
      <c r="I24" s="2">
        <f>AVERAGEIF(A:A,A24,G:G)</f>
        <v>48.801818181818177</v>
      </c>
      <c r="J24" s="2">
        <f t="shared" si="8"/>
        <v>-8.3318181818181785</v>
      </c>
      <c r="K24" s="2">
        <f t="shared" si="9"/>
        <v>81.668181818181822</v>
      </c>
      <c r="L24" s="2">
        <f t="shared" si="10"/>
        <v>134.30198840165826</v>
      </c>
      <c r="M24" s="2">
        <f>SUMIF(A:A,A24,L:L)</f>
        <v>2865.8834170697633</v>
      </c>
      <c r="N24" s="3">
        <f t="shared" si="11"/>
        <v>4.68623348743809E-2</v>
      </c>
      <c r="O24" s="6">
        <f t="shared" si="12"/>
        <v>21.339098930529143</v>
      </c>
      <c r="P24" s="3" t="str">
        <f t="shared" si="13"/>
        <v/>
      </c>
      <c r="Q24" s="3" t="str">
        <f>IF(ISNUMBER(P24),SUMIF(A:A,A24,P:P),"")</f>
        <v/>
      </c>
      <c r="R24" s="3" t="str">
        <f t="shared" si="14"/>
        <v/>
      </c>
      <c r="S24" s="7" t="str">
        <f t="shared" si="15"/>
        <v/>
      </c>
    </row>
    <row r="25" spans="1:19" x14ac:dyDescent="0.3">
      <c r="A25" s="1">
        <v>8</v>
      </c>
      <c r="B25" s="5">
        <v>0.58611111111111114</v>
      </c>
      <c r="C25" s="1" t="s">
        <v>21</v>
      </c>
      <c r="D25" s="1">
        <v>3</v>
      </c>
      <c r="E25" s="1">
        <v>11</v>
      </c>
      <c r="F25" s="1" t="s">
        <v>38</v>
      </c>
      <c r="G25" s="1">
        <v>39.409999999999997</v>
      </c>
      <c r="H25" s="1">
        <f>1+COUNTIFS(A:A,A25,G:G,"&gt;"&amp;G25)</f>
        <v>10</v>
      </c>
      <c r="I25" s="2">
        <f>AVERAGEIF(A:A,A25,G:G)</f>
        <v>48.801818181818177</v>
      </c>
      <c r="J25" s="2">
        <f t="shared" si="8"/>
        <v>-9.3918181818181807</v>
      </c>
      <c r="K25" s="2">
        <f t="shared" si="9"/>
        <v>80.608181818181819</v>
      </c>
      <c r="L25" s="2">
        <f t="shared" si="10"/>
        <v>126.02633702171934</v>
      </c>
      <c r="M25" s="2">
        <f>SUMIF(A:A,A25,L:L)</f>
        <v>2865.8834170697633</v>
      </c>
      <c r="N25" s="3">
        <f t="shared" si="11"/>
        <v>4.3974690760650546E-2</v>
      </c>
      <c r="O25" s="6">
        <f t="shared" si="12"/>
        <v>22.740353205503844</v>
      </c>
      <c r="P25" s="3" t="str">
        <f t="shared" si="13"/>
        <v/>
      </c>
      <c r="Q25" s="3" t="str">
        <f>IF(ISNUMBER(P25),SUMIF(A:A,A25,P:P),"")</f>
        <v/>
      </c>
      <c r="R25" s="3" t="str">
        <f t="shared" si="14"/>
        <v/>
      </c>
      <c r="S25" s="7" t="str">
        <f t="shared" si="15"/>
        <v/>
      </c>
    </row>
    <row r="26" spans="1:19" x14ac:dyDescent="0.3">
      <c r="A26" s="1">
        <v>8</v>
      </c>
      <c r="B26" s="5">
        <v>0.58611111111111114</v>
      </c>
      <c r="C26" s="1" t="s">
        <v>21</v>
      </c>
      <c r="D26" s="1">
        <v>3</v>
      </c>
      <c r="E26" s="1">
        <v>4</v>
      </c>
      <c r="F26" s="1" t="s">
        <v>31</v>
      </c>
      <c r="G26" s="1">
        <v>27.73</v>
      </c>
      <c r="H26" s="1">
        <f>1+COUNTIFS(A:A,A26,G:G,"&gt;"&amp;G26)</f>
        <v>11</v>
      </c>
      <c r="I26" s="2">
        <f>AVERAGEIF(A:A,A26,G:G)</f>
        <v>48.801818181818177</v>
      </c>
      <c r="J26" s="2">
        <f t="shared" si="8"/>
        <v>-21.071818181818177</v>
      </c>
      <c r="K26" s="2">
        <f t="shared" si="9"/>
        <v>68.928181818181827</v>
      </c>
      <c r="L26" s="2">
        <f t="shared" si="10"/>
        <v>62.532780615329848</v>
      </c>
      <c r="M26" s="2">
        <f>SUMIF(A:A,A26,L:L)</f>
        <v>2865.8834170697633</v>
      </c>
      <c r="N26" s="3">
        <f t="shared" si="11"/>
        <v>2.1819722408410739E-2</v>
      </c>
      <c r="O26" s="6">
        <f t="shared" si="12"/>
        <v>45.830097252499186</v>
      </c>
      <c r="P26" s="3" t="str">
        <f t="shared" si="13"/>
        <v/>
      </c>
      <c r="Q26" s="3" t="str">
        <f>IF(ISNUMBER(P26),SUMIF(A:A,A26,P:P),"")</f>
        <v/>
      </c>
      <c r="R26" s="3" t="str">
        <f t="shared" si="14"/>
        <v/>
      </c>
      <c r="S26" s="7" t="str">
        <f t="shared" si="15"/>
        <v/>
      </c>
    </row>
    <row r="27" spans="1:19" x14ac:dyDescent="0.3">
      <c r="A27" s="1"/>
      <c r="B27" s="5"/>
      <c r="C27" s="1"/>
      <c r="D27" s="1"/>
      <c r="E27" s="1"/>
      <c r="F27" s="1"/>
      <c r="G27" s="1"/>
      <c r="H27" s="1"/>
      <c r="I27" s="2"/>
      <c r="J27" s="2"/>
      <c r="K27" s="2"/>
      <c r="L27" s="2"/>
      <c r="M27" s="2"/>
      <c r="N27" s="3"/>
      <c r="O27" s="6"/>
      <c r="P27" s="3"/>
      <c r="Q27" s="3"/>
      <c r="R27" s="3"/>
      <c r="S27" s="7"/>
    </row>
    <row r="28" spans="1:19" x14ac:dyDescent="0.3">
      <c r="A28" s="1">
        <v>11</v>
      </c>
      <c r="B28" s="5">
        <v>0.61249999999999993</v>
      </c>
      <c r="C28" s="1" t="s">
        <v>21</v>
      </c>
      <c r="D28" s="1">
        <v>4</v>
      </c>
      <c r="E28" s="1">
        <v>9</v>
      </c>
      <c r="F28" s="1" t="s">
        <v>47</v>
      </c>
      <c r="G28" s="1">
        <v>66.8</v>
      </c>
      <c r="H28" s="1">
        <f>1+COUNTIFS(A:A,A28,G:G,"&gt;"&amp;G28)</f>
        <v>1</v>
      </c>
      <c r="I28" s="2">
        <f>AVERAGEIF(A:A,A28,G:G)</f>
        <v>50.894615384615385</v>
      </c>
      <c r="J28" s="2">
        <f t="shared" si="8"/>
        <v>15.905384615384612</v>
      </c>
      <c r="K28" s="2">
        <f t="shared" si="9"/>
        <v>105.90538461538461</v>
      </c>
      <c r="L28" s="2">
        <f t="shared" si="10"/>
        <v>574.9729964063938</v>
      </c>
      <c r="M28" s="2">
        <f>SUMIF(A:A,A28,L:L)</f>
        <v>3416.4380420068696</v>
      </c>
      <c r="N28" s="3">
        <f t="shared" si="11"/>
        <v>0.16829604088726444</v>
      </c>
      <c r="O28" s="6">
        <f t="shared" si="12"/>
        <v>5.9419104259847959</v>
      </c>
      <c r="P28" s="3">
        <f t="shared" si="13"/>
        <v>0.16829604088726444</v>
      </c>
      <c r="Q28" s="3">
        <f>IF(ISNUMBER(P28),SUMIF(A:A,A28,P:P),"")</f>
        <v>0.81948103134556105</v>
      </c>
      <c r="R28" s="3">
        <f t="shared" si="14"/>
        <v>0.20536904998389999</v>
      </c>
      <c r="S28" s="7">
        <f t="shared" si="15"/>
        <v>4.8692828840489621</v>
      </c>
    </row>
    <row r="29" spans="1:19" x14ac:dyDescent="0.3">
      <c r="A29" s="1">
        <v>11</v>
      </c>
      <c r="B29" s="5">
        <v>0.61249999999999993</v>
      </c>
      <c r="C29" s="1" t="s">
        <v>21</v>
      </c>
      <c r="D29" s="1">
        <v>4</v>
      </c>
      <c r="E29" s="1">
        <v>2</v>
      </c>
      <c r="F29" s="1" t="s">
        <v>40</v>
      </c>
      <c r="G29" s="1">
        <v>64.959999999999994</v>
      </c>
      <c r="H29" s="1">
        <f>1+COUNTIFS(A:A,A29,G:G,"&gt;"&amp;G29)</f>
        <v>2</v>
      </c>
      <c r="I29" s="2">
        <f>AVERAGEIF(A:A,A29,G:G)</f>
        <v>50.894615384615385</v>
      </c>
      <c r="J29" s="2">
        <f t="shared" si="8"/>
        <v>14.065384615384609</v>
      </c>
      <c r="K29" s="2">
        <f t="shared" si="9"/>
        <v>104.0653846153846</v>
      </c>
      <c r="L29" s="2">
        <f t="shared" si="10"/>
        <v>514.87444608069495</v>
      </c>
      <c r="M29" s="2">
        <f>SUMIF(A:A,A29,L:L)</f>
        <v>3416.4380420068696</v>
      </c>
      <c r="N29" s="3">
        <f t="shared" si="11"/>
        <v>0.15070504418638589</v>
      </c>
      <c r="O29" s="6">
        <f t="shared" si="12"/>
        <v>6.6354779655765244</v>
      </c>
      <c r="P29" s="3">
        <f t="shared" si="13"/>
        <v>0.15070504418638589</v>
      </c>
      <c r="Q29" s="3">
        <f>IF(ISNUMBER(P29),SUMIF(A:A,A29,P:P),"")</f>
        <v>0.81948103134556105</v>
      </c>
      <c r="R29" s="3">
        <f t="shared" si="14"/>
        <v>0.1839030293830391</v>
      </c>
      <c r="S29" s="7">
        <f t="shared" si="15"/>
        <v>5.4376483267013951</v>
      </c>
    </row>
    <row r="30" spans="1:19" x14ac:dyDescent="0.3">
      <c r="A30" s="1">
        <v>11</v>
      </c>
      <c r="B30" s="5">
        <v>0.61249999999999993</v>
      </c>
      <c r="C30" s="1" t="s">
        <v>21</v>
      </c>
      <c r="D30" s="1">
        <v>4</v>
      </c>
      <c r="E30" s="1">
        <v>1</v>
      </c>
      <c r="F30" s="1" t="s">
        <v>39</v>
      </c>
      <c r="G30" s="1">
        <v>64.41</v>
      </c>
      <c r="H30" s="1">
        <f>1+COUNTIFS(A:A,A30,G:G,"&gt;"&amp;G30)</f>
        <v>3</v>
      </c>
      <c r="I30" s="2">
        <f>AVERAGEIF(A:A,A30,G:G)</f>
        <v>50.894615384615385</v>
      </c>
      <c r="J30" s="2">
        <f t="shared" si="8"/>
        <v>13.515384615384612</v>
      </c>
      <c r="K30" s="2">
        <f t="shared" si="9"/>
        <v>103.51538461538462</v>
      </c>
      <c r="L30" s="2">
        <f t="shared" si="10"/>
        <v>498.16087993011701</v>
      </c>
      <c r="M30" s="2">
        <f>SUMIF(A:A,A30,L:L)</f>
        <v>3416.4380420068696</v>
      </c>
      <c r="N30" s="3">
        <f t="shared" si="11"/>
        <v>0.14581294137489742</v>
      </c>
      <c r="O30" s="6">
        <f t="shared" si="12"/>
        <v>6.8581018294454079</v>
      </c>
      <c r="P30" s="3">
        <f t="shared" si="13"/>
        <v>0.14581294137489742</v>
      </c>
      <c r="Q30" s="3">
        <f>IF(ISNUMBER(P30),SUMIF(A:A,A30,P:P),"")</f>
        <v>0.81948103134556105</v>
      </c>
      <c r="R30" s="3">
        <f t="shared" si="14"/>
        <v>0.1779332721533253</v>
      </c>
      <c r="S30" s="7">
        <f t="shared" si="15"/>
        <v>5.6200843602668025</v>
      </c>
    </row>
    <row r="31" spans="1:19" x14ac:dyDescent="0.3">
      <c r="A31" s="1">
        <v>11</v>
      </c>
      <c r="B31" s="5">
        <v>0.61249999999999993</v>
      </c>
      <c r="C31" s="1" t="s">
        <v>21</v>
      </c>
      <c r="D31" s="1">
        <v>4</v>
      </c>
      <c r="E31" s="1">
        <v>10</v>
      </c>
      <c r="F31" s="1" t="s">
        <v>48</v>
      </c>
      <c r="G31" s="1">
        <v>56.31</v>
      </c>
      <c r="H31" s="1">
        <f>1+COUNTIFS(A:A,A31,G:G,"&gt;"&amp;G31)</f>
        <v>4</v>
      </c>
      <c r="I31" s="2">
        <f>AVERAGEIF(A:A,A31,G:G)</f>
        <v>50.894615384615385</v>
      </c>
      <c r="J31" s="2">
        <f t="shared" si="8"/>
        <v>5.4153846153846175</v>
      </c>
      <c r="K31" s="2">
        <f t="shared" si="9"/>
        <v>95.415384615384625</v>
      </c>
      <c r="L31" s="2">
        <f t="shared" si="10"/>
        <v>306.40969436031418</v>
      </c>
      <c r="M31" s="2">
        <f>SUMIF(A:A,A31,L:L)</f>
        <v>3416.4380420068696</v>
      </c>
      <c r="N31" s="3">
        <f t="shared" si="11"/>
        <v>8.9686887510573521E-2</v>
      </c>
      <c r="O31" s="6">
        <f t="shared" si="12"/>
        <v>11.149901928329337</v>
      </c>
      <c r="P31" s="3">
        <f t="shared" si="13"/>
        <v>8.9686887510573521E-2</v>
      </c>
      <c r="Q31" s="3">
        <f>IF(ISNUMBER(P31),SUMIF(A:A,A31,P:P),"")</f>
        <v>0.81948103134556105</v>
      </c>
      <c r="R31" s="3">
        <f t="shared" si="14"/>
        <v>0.1094435186172773</v>
      </c>
      <c r="S31" s="7">
        <f t="shared" si="15"/>
        <v>9.1371331316291862</v>
      </c>
    </row>
    <row r="32" spans="1:19" x14ac:dyDescent="0.3">
      <c r="A32" s="1">
        <v>11</v>
      </c>
      <c r="B32" s="5">
        <v>0.61249999999999993</v>
      </c>
      <c r="C32" s="1" t="s">
        <v>21</v>
      </c>
      <c r="D32" s="1">
        <v>4</v>
      </c>
      <c r="E32" s="1">
        <v>12</v>
      </c>
      <c r="F32" s="1" t="s">
        <v>50</v>
      </c>
      <c r="G32" s="1">
        <v>54.5</v>
      </c>
      <c r="H32" s="1">
        <f>1+COUNTIFS(A:A,A32,G:G,"&gt;"&amp;G32)</f>
        <v>5</v>
      </c>
      <c r="I32" s="2">
        <f>AVERAGEIF(A:A,A32,G:G)</f>
        <v>50.894615384615385</v>
      </c>
      <c r="J32" s="2">
        <f t="shared" si="8"/>
        <v>3.6053846153846152</v>
      </c>
      <c r="K32" s="2">
        <f t="shared" si="9"/>
        <v>93.605384615384622</v>
      </c>
      <c r="L32" s="2">
        <f t="shared" si="10"/>
        <v>274.87682189077356</v>
      </c>
      <c r="M32" s="2">
        <f>SUMIF(A:A,A32,L:L)</f>
        <v>3416.4380420068696</v>
      </c>
      <c r="N32" s="3">
        <f t="shared" si="11"/>
        <v>8.0457136500361223E-2</v>
      </c>
      <c r="O32" s="6">
        <f t="shared" si="12"/>
        <v>12.428978254719647</v>
      </c>
      <c r="P32" s="3">
        <f t="shared" si="13"/>
        <v>8.0457136500361223E-2</v>
      </c>
      <c r="Q32" s="3">
        <f>IF(ISNUMBER(P32),SUMIF(A:A,A32,P:P),"")</f>
        <v>0.81948103134556105</v>
      </c>
      <c r="R32" s="3">
        <f t="shared" si="14"/>
        <v>9.8180596527357361E-2</v>
      </c>
      <c r="S32" s="7">
        <f t="shared" si="15"/>
        <v>10.185311918749207</v>
      </c>
    </row>
    <row r="33" spans="1:19" x14ac:dyDescent="0.3">
      <c r="A33" s="1">
        <v>11</v>
      </c>
      <c r="B33" s="5">
        <v>0.61249999999999993</v>
      </c>
      <c r="C33" s="1" t="s">
        <v>21</v>
      </c>
      <c r="D33" s="1">
        <v>4</v>
      </c>
      <c r="E33" s="1">
        <v>6</v>
      </c>
      <c r="F33" s="1" t="s">
        <v>44</v>
      </c>
      <c r="G33" s="1">
        <v>51.56</v>
      </c>
      <c r="H33" s="1">
        <f>1+COUNTIFS(A:A,A33,G:G,"&gt;"&amp;G33)</f>
        <v>6</v>
      </c>
      <c r="I33" s="2">
        <f>AVERAGEIF(A:A,A33,G:G)</f>
        <v>50.894615384615385</v>
      </c>
      <c r="J33" s="2">
        <f t="shared" si="8"/>
        <v>0.66538461538461746</v>
      </c>
      <c r="K33" s="2">
        <f t="shared" si="9"/>
        <v>90.665384615384625</v>
      </c>
      <c r="L33" s="2">
        <f t="shared" si="10"/>
        <v>230.42445782060159</v>
      </c>
      <c r="M33" s="2">
        <f>SUMIF(A:A,A33,L:L)</f>
        <v>3416.4380420068696</v>
      </c>
      <c r="N33" s="3">
        <f t="shared" si="11"/>
        <v>6.7445817833490296E-2</v>
      </c>
      <c r="O33" s="6">
        <f t="shared" si="12"/>
        <v>14.826716201570751</v>
      </c>
      <c r="P33" s="3">
        <f t="shared" si="13"/>
        <v>6.7445817833490296E-2</v>
      </c>
      <c r="Q33" s="3">
        <f>IF(ISNUMBER(P33),SUMIF(A:A,A33,P:P),"")</f>
        <v>0.81948103134556105</v>
      </c>
      <c r="R33" s="3">
        <f t="shared" si="14"/>
        <v>8.230308604306126E-2</v>
      </c>
      <c r="S33" s="7">
        <f t="shared" si="15"/>
        <v>12.150212684331139</v>
      </c>
    </row>
    <row r="34" spans="1:19" x14ac:dyDescent="0.3">
      <c r="A34" s="1">
        <v>11</v>
      </c>
      <c r="B34" s="5">
        <v>0.61249999999999993</v>
      </c>
      <c r="C34" s="1" t="s">
        <v>21</v>
      </c>
      <c r="D34" s="1">
        <v>4</v>
      </c>
      <c r="E34" s="1">
        <v>3</v>
      </c>
      <c r="F34" s="1" t="s">
        <v>41</v>
      </c>
      <c r="G34" s="1">
        <v>51.44</v>
      </c>
      <c r="H34" s="1">
        <f>1+COUNTIFS(A:A,A34,G:G,"&gt;"&amp;G34)</f>
        <v>7</v>
      </c>
      <c r="I34" s="2">
        <f>AVERAGEIF(A:A,A34,G:G)</f>
        <v>50.894615384615385</v>
      </c>
      <c r="J34" s="2">
        <f t="shared" si="8"/>
        <v>0.54538461538461291</v>
      </c>
      <c r="K34" s="2">
        <f t="shared" si="9"/>
        <v>90.54538461538462</v>
      </c>
      <c r="L34" s="2">
        <f t="shared" si="10"/>
        <v>228.7713600177598</v>
      </c>
      <c r="M34" s="2">
        <f>SUMIF(A:A,A34,L:L)</f>
        <v>3416.4380420068696</v>
      </c>
      <c r="N34" s="3">
        <f t="shared" si="11"/>
        <v>6.6961951952559315E-2</v>
      </c>
      <c r="O34" s="6">
        <f t="shared" si="12"/>
        <v>14.933853790708973</v>
      </c>
      <c r="P34" s="3">
        <f t="shared" si="13"/>
        <v>6.6961951952559315E-2</v>
      </c>
      <c r="Q34" s="3">
        <f>IF(ISNUMBER(P34),SUMIF(A:A,A34,P:P),"")</f>
        <v>0.81948103134556105</v>
      </c>
      <c r="R34" s="3">
        <f t="shared" si="14"/>
        <v>8.1712632008833663E-2</v>
      </c>
      <c r="S34" s="7">
        <f t="shared" si="15"/>
        <v>12.238009906374005</v>
      </c>
    </row>
    <row r="35" spans="1:19" x14ac:dyDescent="0.3">
      <c r="A35" s="1">
        <v>11</v>
      </c>
      <c r="B35" s="5">
        <v>0.61249999999999993</v>
      </c>
      <c r="C35" s="1" t="s">
        <v>21</v>
      </c>
      <c r="D35" s="1">
        <v>4</v>
      </c>
      <c r="E35" s="1">
        <v>5</v>
      </c>
      <c r="F35" s="1" t="s">
        <v>43</v>
      </c>
      <c r="G35" s="1">
        <v>46.61</v>
      </c>
      <c r="H35" s="1">
        <f>1+COUNTIFS(A:A,A35,G:G,"&gt;"&amp;G35)</f>
        <v>8</v>
      </c>
      <c r="I35" s="2">
        <f>AVERAGEIF(A:A,A35,G:G)</f>
        <v>50.894615384615385</v>
      </c>
      <c r="J35" s="2">
        <f t="shared" si="8"/>
        <v>-4.2846153846153854</v>
      </c>
      <c r="K35" s="2">
        <f t="shared" si="9"/>
        <v>85.715384615384608</v>
      </c>
      <c r="L35" s="2">
        <f t="shared" si="10"/>
        <v>171.21551368534426</v>
      </c>
      <c r="M35" s="2">
        <f>SUMIF(A:A,A35,L:L)</f>
        <v>3416.4380420068696</v>
      </c>
      <c r="N35" s="3">
        <f t="shared" si="11"/>
        <v>5.0115211100029075E-2</v>
      </c>
      <c r="O35" s="6">
        <f t="shared" si="12"/>
        <v>19.95402150464891</v>
      </c>
      <c r="P35" s="3">
        <f t="shared" si="13"/>
        <v>5.0115211100029075E-2</v>
      </c>
      <c r="Q35" s="3">
        <f>IF(ISNUMBER(P35),SUMIF(A:A,A35,P:P),"")</f>
        <v>0.81948103134556105</v>
      </c>
      <c r="R35" s="3">
        <f t="shared" si="14"/>
        <v>6.1154815283206175E-2</v>
      </c>
      <c r="S35" s="7">
        <f t="shared" si="15"/>
        <v>16.351942122121194</v>
      </c>
    </row>
    <row r="36" spans="1:19" x14ac:dyDescent="0.3">
      <c r="A36" s="1">
        <v>11</v>
      </c>
      <c r="B36" s="5">
        <v>0.61249999999999993</v>
      </c>
      <c r="C36" s="1" t="s">
        <v>21</v>
      </c>
      <c r="D36" s="1">
        <v>4</v>
      </c>
      <c r="E36" s="1">
        <v>8</v>
      </c>
      <c r="F36" s="1" t="s">
        <v>46</v>
      </c>
      <c r="G36" s="1">
        <v>44.78</v>
      </c>
      <c r="H36" s="1">
        <f>1+COUNTIFS(A:A,A36,G:G,"&gt;"&amp;G36)</f>
        <v>9</v>
      </c>
      <c r="I36" s="2">
        <f>AVERAGEIF(A:A,A36,G:G)</f>
        <v>50.894615384615385</v>
      </c>
      <c r="J36" s="2">
        <f t="shared" si="8"/>
        <v>-6.1146153846153837</v>
      </c>
      <c r="K36" s="2">
        <f t="shared" si="9"/>
        <v>83.885384615384623</v>
      </c>
      <c r="L36" s="2">
        <f t="shared" si="10"/>
        <v>153.41138085981032</v>
      </c>
      <c r="M36" s="2">
        <f>SUMIF(A:A,A36,L:L)</f>
        <v>3416.4380420068696</v>
      </c>
      <c r="N36" s="3">
        <f t="shared" si="11"/>
        <v>4.4903896682315966E-2</v>
      </c>
      <c r="O36" s="6">
        <f t="shared" si="12"/>
        <v>22.269782221234703</v>
      </c>
      <c r="P36" s="3" t="str">
        <f t="shared" si="13"/>
        <v/>
      </c>
      <c r="Q36" s="3" t="str">
        <f>IF(ISNUMBER(P36),SUMIF(A:A,A36,P:P),"")</f>
        <v/>
      </c>
      <c r="R36" s="3" t="str">
        <f t="shared" si="14"/>
        <v/>
      </c>
      <c r="S36" s="7" t="str">
        <f t="shared" si="15"/>
        <v/>
      </c>
    </row>
    <row r="37" spans="1:19" x14ac:dyDescent="0.3">
      <c r="A37" s="1">
        <v>11</v>
      </c>
      <c r="B37" s="5">
        <v>0.61249999999999993</v>
      </c>
      <c r="C37" s="1" t="s">
        <v>21</v>
      </c>
      <c r="D37" s="1">
        <v>4</v>
      </c>
      <c r="E37" s="1">
        <v>4</v>
      </c>
      <c r="F37" s="1" t="s">
        <v>42</v>
      </c>
      <c r="G37" s="1">
        <v>41.68</v>
      </c>
      <c r="H37" s="1">
        <f>1+COUNTIFS(A:A,A37,G:G,"&gt;"&amp;G37)</f>
        <v>10</v>
      </c>
      <c r="I37" s="2">
        <f>AVERAGEIF(A:A,A37,G:G)</f>
        <v>50.894615384615385</v>
      </c>
      <c r="J37" s="2">
        <f t="shared" si="8"/>
        <v>-9.2146153846153851</v>
      </c>
      <c r="K37" s="2">
        <f t="shared" si="9"/>
        <v>80.785384615384615</v>
      </c>
      <c r="L37" s="2">
        <f t="shared" si="10"/>
        <v>127.37341869761707</v>
      </c>
      <c r="M37" s="2">
        <f>SUMIF(A:A,A37,L:L)</f>
        <v>3416.4380420068696</v>
      </c>
      <c r="N37" s="3">
        <f t="shared" si="11"/>
        <v>3.7282519727123722E-2</v>
      </c>
      <c r="O37" s="6">
        <f t="shared" si="12"/>
        <v>26.822221441017074</v>
      </c>
      <c r="P37" s="3" t="str">
        <f t="shared" si="13"/>
        <v/>
      </c>
      <c r="Q37" s="3" t="str">
        <f>IF(ISNUMBER(P37),SUMIF(A:A,A37,P:P),"")</f>
        <v/>
      </c>
      <c r="R37" s="3" t="str">
        <f t="shared" si="14"/>
        <v/>
      </c>
      <c r="S37" s="7" t="str">
        <f t="shared" si="15"/>
        <v/>
      </c>
    </row>
    <row r="38" spans="1:19" x14ac:dyDescent="0.3">
      <c r="A38" s="1">
        <v>11</v>
      </c>
      <c r="B38" s="5">
        <v>0.61249999999999993</v>
      </c>
      <c r="C38" s="1" t="s">
        <v>21</v>
      </c>
      <c r="D38" s="1">
        <v>4</v>
      </c>
      <c r="E38" s="1">
        <v>11</v>
      </c>
      <c r="F38" s="1" t="s">
        <v>49</v>
      </c>
      <c r="G38" s="1">
        <v>40.1</v>
      </c>
      <c r="H38" s="1">
        <f>1+COUNTIFS(A:A,A38,G:G,"&gt;"&amp;G38)</f>
        <v>11</v>
      </c>
      <c r="I38" s="2">
        <f>AVERAGEIF(A:A,A38,G:G)</f>
        <v>50.894615384615385</v>
      </c>
      <c r="J38" s="2">
        <f t="shared" si="8"/>
        <v>-10.794615384615383</v>
      </c>
      <c r="K38" s="2">
        <f t="shared" si="9"/>
        <v>79.205384615384617</v>
      </c>
      <c r="L38" s="2">
        <f t="shared" si="10"/>
        <v>115.8531078389628</v>
      </c>
      <c r="M38" s="2">
        <f>SUMIF(A:A,A38,L:L)</f>
        <v>3416.4380420068696</v>
      </c>
      <c r="N38" s="3">
        <f t="shared" si="11"/>
        <v>3.391049578961744E-2</v>
      </c>
      <c r="O38" s="6">
        <f t="shared" si="12"/>
        <v>29.489394852969841</v>
      </c>
      <c r="P38" s="3" t="str">
        <f t="shared" si="13"/>
        <v/>
      </c>
      <c r="Q38" s="3" t="str">
        <f>IF(ISNUMBER(P38),SUMIF(A:A,A38,P:P),"")</f>
        <v/>
      </c>
      <c r="R38" s="3" t="str">
        <f t="shared" si="14"/>
        <v/>
      </c>
      <c r="S38" s="7" t="str">
        <f t="shared" si="15"/>
        <v/>
      </c>
    </row>
    <row r="39" spans="1:19" x14ac:dyDescent="0.3">
      <c r="A39" s="1">
        <v>11</v>
      </c>
      <c r="B39" s="5">
        <v>0.61249999999999993</v>
      </c>
      <c r="C39" s="1" t="s">
        <v>21</v>
      </c>
      <c r="D39" s="1">
        <v>4</v>
      </c>
      <c r="E39" s="1">
        <v>7</v>
      </c>
      <c r="F39" s="1" t="s">
        <v>45</v>
      </c>
      <c r="G39" s="1">
        <v>39.56</v>
      </c>
      <c r="H39" s="1">
        <f>1+COUNTIFS(A:A,A39,G:G,"&gt;"&amp;G39)</f>
        <v>12</v>
      </c>
      <c r="I39" s="2">
        <f>AVERAGEIF(A:A,A39,G:G)</f>
        <v>50.894615384615385</v>
      </c>
      <c r="J39" s="2">
        <f t="shared" si="8"/>
        <v>-11.334615384615383</v>
      </c>
      <c r="K39" s="2">
        <f t="shared" si="9"/>
        <v>78.665384615384625</v>
      </c>
      <c r="L39" s="2">
        <f t="shared" si="10"/>
        <v>112.15962467253118</v>
      </c>
      <c r="M39" s="2">
        <f>SUMIF(A:A,A39,L:L)</f>
        <v>3416.4380420068696</v>
      </c>
      <c r="N39" s="3">
        <f t="shared" si="11"/>
        <v>3.2829403985516696E-2</v>
      </c>
      <c r="O39" s="6">
        <f t="shared" si="12"/>
        <v>30.460498169298738</v>
      </c>
      <c r="P39" s="3" t="str">
        <f t="shared" si="13"/>
        <v/>
      </c>
      <c r="Q39" s="3" t="str">
        <f>IF(ISNUMBER(P39),SUMIF(A:A,A39,P:P),"")</f>
        <v/>
      </c>
      <c r="R39" s="3" t="str">
        <f t="shared" si="14"/>
        <v/>
      </c>
      <c r="S39" s="7" t="str">
        <f t="shared" si="15"/>
        <v/>
      </c>
    </row>
    <row r="40" spans="1:19" x14ac:dyDescent="0.3">
      <c r="A40" s="1">
        <v>11</v>
      </c>
      <c r="B40" s="5">
        <v>0.61249999999999993</v>
      </c>
      <c r="C40" s="1" t="s">
        <v>21</v>
      </c>
      <c r="D40" s="1">
        <v>4</v>
      </c>
      <c r="E40" s="1">
        <v>13</v>
      </c>
      <c r="F40" s="1" t="s">
        <v>51</v>
      </c>
      <c r="G40" s="1">
        <v>38.92</v>
      </c>
      <c r="H40" s="1">
        <f>1+COUNTIFS(A:A,A40,G:G,"&gt;"&amp;G40)</f>
        <v>13</v>
      </c>
      <c r="I40" s="2">
        <f>AVERAGEIF(A:A,A40,G:G)</f>
        <v>50.894615384615385</v>
      </c>
      <c r="J40" s="2">
        <f t="shared" si="8"/>
        <v>-11.974615384615383</v>
      </c>
      <c r="K40" s="2">
        <f t="shared" si="9"/>
        <v>78.02538461538461</v>
      </c>
      <c r="L40" s="2">
        <f t="shared" si="10"/>
        <v>107.93433974594855</v>
      </c>
      <c r="M40" s="2">
        <f>SUMIF(A:A,A40,L:L)</f>
        <v>3416.4380420068696</v>
      </c>
      <c r="N40" s="3">
        <f t="shared" si="11"/>
        <v>3.1592652469864847E-2</v>
      </c>
      <c r="O40" s="6">
        <f t="shared" si="12"/>
        <v>31.652929457375123</v>
      </c>
      <c r="P40" s="3" t="str">
        <f t="shared" si="13"/>
        <v/>
      </c>
      <c r="Q40" s="3" t="str">
        <f>IF(ISNUMBER(P40),SUMIF(A:A,A40,P:P),"")</f>
        <v/>
      </c>
      <c r="R40" s="3" t="str">
        <f t="shared" si="14"/>
        <v/>
      </c>
      <c r="S40" s="7" t="str">
        <f t="shared" si="15"/>
        <v/>
      </c>
    </row>
    <row r="41" spans="1:19" x14ac:dyDescent="0.3">
      <c r="A41" s="1"/>
      <c r="B41" s="5"/>
      <c r="C41" s="1"/>
      <c r="D41" s="1"/>
      <c r="E41" s="1"/>
      <c r="F41" s="1"/>
      <c r="G41" s="1"/>
      <c r="H41" s="1"/>
      <c r="I41" s="2"/>
      <c r="J41" s="2"/>
      <c r="K41" s="2"/>
      <c r="L41" s="2"/>
      <c r="M41" s="2"/>
      <c r="N41" s="3"/>
      <c r="O41" s="6"/>
      <c r="P41" s="3"/>
      <c r="Q41" s="3"/>
      <c r="R41" s="3"/>
      <c r="S41" s="7"/>
    </row>
    <row r="42" spans="1:19" x14ac:dyDescent="0.3">
      <c r="A42" s="1">
        <v>25</v>
      </c>
      <c r="B42" s="5">
        <v>0.69027777777777777</v>
      </c>
      <c r="C42" s="1" t="s">
        <v>21</v>
      </c>
      <c r="D42" s="1">
        <v>7</v>
      </c>
      <c r="E42" s="1">
        <v>5</v>
      </c>
      <c r="F42" s="1" t="s">
        <v>55</v>
      </c>
      <c r="G42" s="1">
        <v>62.79</v>
      </c>
      <c r="H42" s="1">
        <f>1+COUNTIFS(A:A,A42,G:G,"&gt;"&amp;G42)</f>
        <v>1</v>
      </c>
      <c r="I42" s="2">
        <f>AVERAGEIF(A:A,A42,G:G)</f>
        <v>47.725000000000001</v>
      </c>
      <c r="J42" s="2">
        <f t="shared" ref="J42:J51" si="16">G42-I42</f>
        <v>15.064999999999998</v>
      </c>
      <c r="K42" s="2">
        <f t="shared" ref="K42:K51" si="17">90+J42</f>
        <v>105.065</v>
      </c>
      <c r="L42" s="2">
        <f t="shared" ref="L42:L51" si="18">EXP(0.06*K42)</f>
        <v>546.69988743396004</v>
      </c>
      <c r="M42" s="2">
        <f>SUMIF(A:A,A42,L:L)</f>
        <v>2791.3451871567986</v>
      </c>
      <c r="N42" s="3">
        <f t="shared" ref="N42:N51" si="19">L42/M42</f>
        <v>0.19585534958176071</v>
      </c>
      <c r="O42" s="6">
        <f t="shared" ref="O42:O51" si="20">1/N42</f>
        <v>5.105808966338933</v>
      </c>
      <c r="P42" s="3">
        <f t="shared" ref="P42:P51" si="21">IF(O42&gt;21,"",N42)</f>
        <v>0.19585534958176071</v>
      </c>
      <c r="Q42" s="3">
        <f>IF(ISNUMBER(P42),SUMIF(A:A,A42,P:P),"")</f>
        <v>0.90649514309322532</v>
      </c>
      <c r="R42" s="3">
        <f t="shared" ref="R42:R51" si="22">IFERROR(P42*(1/Q42),"")</f>
        <v>0.21605780359003937</v>
      </c>
      <c r="S42" s="7">
        <f t="shared" ref="S42:S51" si="23">IFERROR(1/R42,"")</f>
        <v>4.6283910295480837</v>
      </c>
    </row>
    <row r="43" spans="1:19" x14ac:dyDescent="0.3">
      <c r="A43" s="1">
        <v>25</v>
      </c>
      <c r="B43" s="5">
        <v>0.69027777777777777</v>
      </c>
      <c r="C43" s="1" t="s">
        <v>21</v>
      </c>
      <c r="D43" s="1">
        <v>7</v>
      </c>
      <c r="E43" s="1">
        <v>2</v>
      </c>
      <c r="F43" s="1" t="s">
        <v>53</v>
      </c>
      <c r="G43" s="1">
        <v>58.34</v>
      </c>
      <c r="H43" s="1">
        <f>1+COUNTIFS(A:A,A43,G:G,"&gt;"&amp;G43)</f>
        <v>2</v>
      </c>
      <c r="I43" s="2">
        <f>AVERAGEIF(A:A,A43,G:G)</f>
        <v>47.725000000000001</v>
      </c>
      <c r="J43" s="2">
        <f t="shared" si="16"/>
        <v>10.615000000000002</v>
      </c>
      <c r="K43" s="2">
        <f t="shared" si="17"/>
        <v>100.61500000000001</v>
      </c>
      <c r="L43" s="2">
        <f t="shared" si="18"/>
        <v>418.59338198133463</v>
      </c>
      <c r="M43" s="2">
        <f>SUMIF(A:A,A43,L:L)</f>
        <v>2791.3451871567986</v>
      </c>
      <c r="N43" s="3">
        <f t="shared" si="19"/>
        <v>0.14996116707719134</v>
      </c>
      <c r="O43" s="6">
        <f t="shared" si="20"/>
        <v>6.6683930212763531</v>
      </c>
      <c r="P43" s="3">
        <f t="shared" si="21"/>
        <v>0.14996116707719134</v>
      </c>
      <c r="Q43" s="3">
        <f>IF(ISNUMBER(P43),SUMIF(A:A,A43,P:P),"")</f>
        <v>0.90649514309322532</v>
      </c>
      <c r="R43" s="3">
        <f t="shared" si="22"/>
        <v>0.16542964208884803</v>
      </c>
      <c r="S43" s="7">
        <f t="shared" si="23"/>
        <v>6.0448658860237732</v>
      </c>
    </row>
    <row r="44" spans="1:19" x14ac:dyDescent="0.3">
      <c r="A44" s="1">
        <v>25</v>
      </c>
      <c r="B44" s="5">
        <v>0.69027777777777777</v>
      </c>
      <c r="C44" s="1" t="s">
        <v>21</v>
      </c>
      <c r="D44" s="1">
        <v>7</v>
      </c>
      <c r="E44" s="1">
        <v>4</v>
      </c>
      <c r="F44" s="1" t="s">
        <v>19</v>
      </c>
      <c r="G44" s="1">
        <v>58.04</v>
      </c>
      <c r="H44" s="1">
        <f>1+COUNTIFS(A:A,A44,G:G,"&gt;"&amp;G44)</f>
        <v>3</v>
      </c>
      <c r="I44" s="2">
        <f>AVERAGEIF(A:A,A44,G:G)</f>
        <v>47.725000000000001</v>
      </c>
      <c r="J44" s="2">
        <f t="shared" si="16"/>
        <v>10.314999999999998</v>
      </c>
      <c r="K44" s="2">
        <f t="shared" si="17"/>
        <v>100.315</v>
      </c>
      <c r="L44" s="2">
        <f t="shared" si="18"/>
        <v>411.12610818513986</v>
      </c>
      <c r="M44" s="2">
        <f>SUMIF(A:A,A44,L:L)</f>
        <v>2791.3451871567986</v>
      </c>
      <c r="N44" s="3">
        <f t="shared" si="19"/>
        <v>0.14728601467018979</v>
      </c>
      <c r="O44" s="6">
        <f t="shared" si="20"/>
        <v>6.7895108862796647</v>
      </c>
      <c r="P44" s="3">
        <f t="shared" si="21"/>
        <v>0.14728601467018979</v>
      </c>
      <c r="Q44" s="3">
        <f>IF(ISNUMBER(P44),SUMIF(A:A,A44,P:P),"")</f>
        <v>0.90649514309322532</v>
      </c>
      <c r="R44" s="3">
        <f t="shared" si="22"/>
        <v>0.1624785480566471</v>
      </c>
      <c r="S44" s="7">
        <f t="shared" si="23"/>
        <v>6.1546586423910954</v>
      </c>
    </row>
    <row r="45" spans="1:19" x14ac:dyDescent="0.3">
      <c r="A45" s="1">
        <v>25</v>
      </c>
      <c r="B45" s="5">
        <v>0.69027777777777777</v>
      </c>
      <c r="C45" s="1" t="s">
        <v>21</v>
      </c>
      <c r="D45" s="1">
        <v>7</v>
      </c>
      <c r="E45" s="1">
        <v>6</v>
      </c>
      <c r="F45" s="1" t="s">
        <v>56</v>
      </c>
      <c r="G45" s="1">
        <v>57.95</v>
      </c>
      <c r="H45" s="1">
        <f>1+COUNTIFS(A:A,A45,G:G,"&gt;"&amp;G45)</f>
        <v>4</v>
      </c>
      <c r="I45" s="2">
        <f>AVERAGEIF(A:A,A45,G:G)</f>
        <v>47.725000000000001</v>
      </c>
      <c r="J45" s="2">
        <f t="shared" si="16"/>
        <v>10.225000000000001</v>
      </c>
      <c r="K45" s="2">
        <f t="shared" si="17"/>
        <v>100.22499999999999</v>
      </c>
      <c r="L45" s="2">
        <f t="shared" si="18"/>
        <v>408.91201064455413</v>
      </c>
      <c r="M45" s="2">
        <f>SUMIF(A:A,A45,L:L)</f>
        <v>2791.3451871567986</v>
      </c>
      <c r="N45" s="3">
        <f t="shared" si="19"/>
        <v>0.14649281376090312</v>
      </c>
      <c r="O45" s="6">
        <f t="shared" si="20"/>
        <v>6.8262734145590285</v>
      </c>
      <c r="P45" s="3">
        <f t="shared" si="21"/>
        <v>0.14649281376090312</v>
      </c>
      <c r="Q45" s="3">
        <f>IF(ISNUMBER(P45),SUMIF(A:A,A45,P:P),"")</f>
        <v>0.90649514309322532</v>
      </c>
      <c r="R45" s="3">
        <f t="shared" si="22"/>
        <v>0.16160352857603516</v>
      </c>
      <c r="S45" s="7">
        <f t="shared" si="23"/>
        <v>6.1879836957241663</v>
      </c>
    </row>
    <row r="46" spans="1:19" x14ac:dyDescent="0.3">
      <c r="A46" s="1">
        <v>25</v>
      </c>
      <c r="B46" s="5">
        <v>0.69027777777777777</v>
      </c>
      <c r="C46" s="1" t="s">
        <v>21</v>
      </c>
      <c r="D46" s="1">
        <v>7</v>
      </c>
      <c r="E46" s="1">
        <v>3</v>
      </c>
      <c r="F46" s="1" t="s">
        <v>54</v>
      </c>
      <c r="G46" s="1">
        <v>53.87</v>
      </c>
      <c r="H46" s="1">
        <f>1+COUNTIFS(A:A,A46,G:G,"&gt;"&amp;G46)</f>
        <v>5</v>
      </c>
      <c r="I46" s="2">
        <f>AVERAGEIF(A:A,A46,G:G)</f>
        <v>47.725000000000001</v>
      </c>
      <c r="J46" s="2">
        <f t="shared" si="16"/>
        <v>6.144999999999996</v>
      </c>
      <c r="K46" s="2">
        <f t="shared" si="17"/>
        <v>96.144999999999996</v>
      </c>
      <c r="L46" s="2">
        <f t="shared" si="18"/>
        <v>320.12130433196683</v>
      </c>
      <c r="M46" s="2">
        <f>SUMIF(A:A,A46,L:L)</f>
        <v>2791.3451871567986</v>
      </c>
      <c r="N46" s="3">
        <f t="shared" si="19"/>
        <v>0.11468352456187447</v>
      </c>
      <c r="O46" s="6">
        <f t="shared" si="20"/>
        <v>8.7196483001398892</v>
      </c>
      <c r="P46" s="3">
        <f t="shared" si="21"/>
        <v>0.11468352456187447</v>
      </c>
      <c r="Q46" s="3">
        <f>IF(ISNUMBER(P46),SUMIF(A:A,A46,P:P),"")</f>
        <v>0.90649514309322532</v>
      </c>
      <c r="R46" s="3">
        <f t="shared" si="22"/>
        <v>0.1265131153053296</v>
      </c>
      <c r="S46" s="7">
        <f t="shared" si="23"/>
        <v>7.904318833557908</v>
      </c>
    </row>
    <row r="47" spans="1:19" x14ac:dyDescent="0.3">
      <c r="A47" s="1">
        <v>25</v>
      </c>
      <c r="B47" s="5">
        <v>0.69027777777777777</v>
      </c>
      <c r="C47" s="1" t="s">
        <v>21</v>
      </c>
      <c r="D47" s="1">
        <v>7</v>
      </c>
      <c r="E47" s="1">
        <v>7</v>
      </c>
      <c r="F47" s="1" t="s">
        <v>57</v>
      </c>
      <c r="G47" s="1">
        <v>50.69</v>
      </c>
      <c r="H47" s="1">
        <f>1+COUNTIFS(A:A,A47,G:G,"&gt;"&amp;G47)</f>
        <v>6</v>
      </c>
      <c r="I47" s="2">
        <f>AVERAGEIF(A:A,A47,G:G)</f>
        <v>47.725000000000001</v>
      </c>
      <c r="J47" s="2">
        <f t="shared" si="16"/>
        <v>2.9649999999999963</v>
      </c>
      <c r="K47" s="2">
        <f t="shared" si="17"/>
        <v>92.965000000000003</v>
      </c>
      <c r="L47" s="2">
        <f t="shared" si="18"/>
        <v>264.51553948804315</v>
      </c>
      <c r="M47" s="2">
        <f>SUMIF(A:A,A47,L:L)</f>
        <v>2791.3451871567986</v>
      </c>
      <c r="N47" s="3">
        <f t="shared" si="19"/>
        <v>9.4762747618997542E-2</v>
      </c>
      <c r="O47" s="6">
        <f t="shared" si="20"/>
        <v>10.552669958669764</v>
      </c>
      <c r="P47" s="3">
        <f t="shared" si="21"/>
        <v>9.4762747618997542E-2</v>
      </c>
      <c r="Q47" s="3">
        <f>IF(ISNUMBER(P47),SUMIF(A:A,A47,P:P),"")</f>
        <v>0.90649514309322532</v>
      </c>
      <c r="R47" s="3">
        <f t="shared" si="22"/>
        <v>0.10453751279421031</v>
      </c>
      <c r="S47" s="7">
        <f t="shared" si="23"/>
        <v>9.5659440641999272</v>
      </c>
    </row>
    <row r="48" spans="1:19" x14ac:dyDescent="0.3">
      <c r="A48" s="1">
        <v>25</v>
      </c>
      <c r="B48" s="5">
        <v>0.69027777777777777</v>
      </c>
      <c r="C48" s="1" t="s">
        <v>21</v>
      </c>
      <c r="D48" s="1">
        <v>7</v>
      </c>
      <c r="E48" s="1">
        <v>1</v>
      </c>
      <c r="F48" s="1" t="s">
        <v>52</v>
      </c>
      <c r="G48" s="1">
        <v>42.35</v>
      </c>
      <c r="H48" s="1">
        <f>1+COUNTIFS(A:A,A48,G:G,"&gt;"&amp;G48)</f>
        <v>7</v>
      </c>
      <c r="I48" s="2">
        <f>AVERAGEIF(A:A,A48,G:G)</f>
        <v>47.725000000000001</v>
      </c>
      <c r="J48" s="2">
        <f t="shared" si="16"/>
        <v>-5.375</v>
      </c>
      <c r="K48" s="2">
        <f t="shared" si="17"/>
        <v>84.625</v>
      </c>
      <c r="L48" s="2">
        <f t="shared" si="18"/>
        <v>160.37262278928961</v>
      </c>
      <c r="M48" s="2">
        <f>SUMIF(A:A,A48,L:L)</f>
        <v>2791.3451871567986</v>
      </c>
      <c r="N48" s="3">
        <f t="shared" si="19"/>
        <v>5.7453525822308477E-2</v>
      </c>
      <c r="O48" s="6">
        <f t="shared" si="20"/>
        <v>17.40537218016501</v>
      </c>
      <c r="P48" s="3">
        <f t="shared" si="21"/>
        <v>5.7453525822308477E-2</v>
      </c>
      <c r="Q48" s="3">
        <f>IF(ISNUMBER(P48),SUMIF(A:A,A48,P:P),"")</f>
        <v>0.90649514309322532</v>
      </c>
      <c r="R48" s="3">
        <f t="shared" si="22"/>
        <v>6.3379849588890591E-2</v>
      </c>
      <c r="S48" s="7">
        <f t="shared" si="23"/>
        <v>15.777885345049524</v>
      </c>
    </row>
    <row r="49" spans="1:19" x14ac:dyDescent="0.3">
      <c r="A49" s="1">
        <v>25</v>
      </c>
      <c r="B49" s="5">
        <v>0.69027777777777777</v>
      </c>
      <c r="C49" s="1" t="s">
        <v>21</v>
      </c>
      <c r="D49" s="1">
        <v>7</v>
      </c>
      <c r="E49" s="1">
        <v>8</v>
      </c>
      <c r="F49" s="1" t="s">
        <v>58</v>
      </c>
      <c r="G49" s="1">
        <v>37.93</v>
      </c>
      <c r="H49" s="1">
        <f>1+COUNTIFS(A:A,A49,G:G,"&gt;"&amp;G49)</f>
        <v>8</v>
      </c>
      <c r="I49" s="2">
        <f>AVERAGEIF(A:A,A49,G:G)</f>
        <v>47.725000000000001</v>
      </c>
      <c r="J49" s="2">
        <f t="shared" si="16"/>
        <v>-9.7950000000000017</v>
      </c>
      <c r="K49" s="2">
        <f t="shared" si="17"/>
        <v>80.204999999999998</v>
      </c>
      <c r="L49" s="2">
        <f t="shared" si="18"/>
        <v>123.01422511170561</v>
      </c>
      <c r="M49" s="2">
        <f>SUMIF(A:A,A49,L:L)</f>
        <v>2791.3451871567986</v>
      </c>
      <c r="N49" s="3">
        <f t="shared" si="19"/>
        <v>4.4069872002109899E-2</v>
      </c>
      <c r="O49" s="6">
        <f t="shared" si="20"/>
        <v>22.691239038591348</v>
      </c>
      <c r="P49" s="3" t="str">
        <f t="shared" si="21"/>
        <v/>
      </c>
      <c r="Q49" s="3" t="str">
        <f>IF(ISNUMBER(P49),SUMIF(A:A,A49,P:P),"")</f>
        <v/>
      </c>
      <c r="R49" s="3" t="str">
        <f t="shared" si="22"/>
        <v/>
      </c>
      <c r="S49" s="7" t="str">
        <f t="shared" si="23"/>
        <v/>
      </c>
    </row>
    <row r="50" spans="1:19" x14ac:dyDescent="0.3">
      <c r="A50" s="1">
        <v>25</v>
      </c>
      <c r="B50" s="5">
        <v>0.69027777777777777</v>
      </c>
      <c r="C50" s="1" t="s">
        <v>21</v>
      </c>
      <c r="D50" s="1">
        <v>7</v>
      </c>
      <c r="E50" s="1">
        <v>10</v>
      </c>
      <c r="F50" s="1" t="s">
        <v>60</v>
      </c>
      <c r="G50" s="1">
        <v>32.32</v>
      </c>
      <c r="H50" s="1">
        <f>1+COUNTIFS(A:A,A50,G:G,"&gt;"&amp;G50)</f>
        <v>9</v>
      </c>
      <c r="I50" s="2">
        <f>AVERAGEIF(A:A,A50,G:G)</f>
        <v>47.725000000000001</v>
      </c>
      <c r="J50" s="2">
        <f t="shared" si="16"/>
        <v>-15.405000000000001</v>
      </c>
      <c r="K50" s="2">
        <f t="shared" si="17"/>
        <v>74.594999999999999</v>
      </c>
      <c r="L50" s="2">
        <f t="shared" si="18"/>
        <v>87.856078144738518</v>
      </c>
      <c r="M50" s="2">
        <f>SUMIF(A:A,A50,L:L)</f>
        <v>2791.3451871567986</v>
      </c>
      <c r="N50" s="3">
        <f t="shared" si="19"/>
        <v>3.1474458461451249E-2</v>
      </c>
      <c r="O50" s="6">
        <f t="shared" si="20"/>
        <v>31.771793666434736</v>
      </c>
      <c r="P50" s="3" t="str">
        <f t="shared" si="21"/>
        <v/>
      </c>
      <c r="Q50" s="3" t="str">
        <f>IF(ISNUMBER(P50),SUMIF(A:A,A50,P:P),"")</f>
        <v/>
      </c>
      <c r="R50" s="3" t="str">
        <f t="shared" si="22"/>
        <v/>
      </c>
      <c r="S50" s="7" t="str">
        <f t="shared" si="23"/>
        <v/>
      </c>
    </row>
    <row r="51" spans="1:19" x14ac:dyDescent="0.3">
      <c r="A51" s="1">
        <v>25</v>
      </c>
      <c r="B51" s="5">
        <v>0.69027777777777777</v>
      </c>
      <c r="C51" s="1" t="s">
        <v>21</v>
      </c>
      <c r="D51" s="1">
        <v>7</v>
      </c>
      <c r="E51" s="1">
        <v>9</v>
      </c>
      <c r="F51" s="1" t="s">
        <v>59</v>
      </c>
      <c r="G51" s="1">
        <v>22.97</v>
      </c>
      <c r="H51" s="1">
        <f>1+COUNTIFS(A:A,A51,G:G,"&gt;"&amp;G51)</f>
        <v>10</v>
      </c>
      <c r="I51" s="2">
        <f>AVERAGEIF(A:A,A51,G:G)</f>
        <v>47.725000000000001</v>
      </c>
      <c r="J51" s="2">
        <f t="shared" si="16"/>
        <v>-24.755000000000003</v>
      </c>
      <c r="K51" s="2">
        <f t="shared" si="17"/>
        <v>65.245000000000005</v>
      </c>
      <c r="L51" s="2">
        <f t="shared" si="18"/>
        <v>50.13402904606609</v>
      </c>
      <c r="M51" s="2">
        <f>SUMIF(A:A,A51,L:L)</f>
        <v>2791.3451871567986</v>
      </c>
      <c r="N51" s="3">
        <f t="shared" si="19"/>
        <v>1.7960526443213384E-2</v>
      </c>
      <c r="O51" s="6">
        <f t="shared" si="20"/>
        <v>55.677655282641389</v>
      </c>
      <c r="P51" s="3" t="str">
        <f t="shared" si="21"/>
        <v/>
      </c>
      <c r="Q51" s="3" t="str">
        <f>IF(ISNUMBER(P51),SUMIF(A:A,A51,P:P),"")</f>
        <v/>
      </c>
      <c r="R51" s="3" t="str">
        <f t="shared" si="22"/>
        <v/>
      </c>
      <c r="S51" s="7" t="str">
        <f t="shared" si="23"/>
        <v/>
      </c>
    </row>
    <row r="52" spans="1:19" x14ac:dyDescent="0.3">
      <c r="A52" s="1"/>
      <c r="B52" s="5"/>
      <c r="C52" s="1"/>
      <c r="D52" s="1"/>
      <c r="E52" s="1"/>
      <c r="F52" s="1"/>
      <c r="G52" s="1"/>
      <c r="H52" s="1"/>
      <c r="I52" s="2"/>
      <c r="J52" s="2"/>
      <c r="K52" s="2"/>
      <c r="L52" s="2"/>
      <c r="M52" s="2"/>
      <c r="N52" s="3"/>
      <c r="O52" s="6"/>
      <c r="P52" s="3"/>
      <c r="Q52" s="3"/>
      <c r="R52" s="3"/>
      <c r="S52" s="7"/>
    </row>
    <row r="53" spans="1:19" x14ac:dyDescent="0.3">
      <c r="A53" s="1">
        <v>28</v>
      </c>
      <c r="B53" s="5">
        <v>0.71666666666666667</v>
      </c>
      <c r="C53" s="1" t="s">
        <v>21</v>
      </c>
      <c r="D53" s="1">
        <v>8</v>
      </c>
      <c r="E53" s="1">
        <v>2</v>
      </c>
      <c r="F53" s="1" t="s">
        <v>62</v>
      </c>
      <c r="G53" s="1">
        <v>71.03</v>
      </c>
      <c r="H53" s="1">
        <f>1+COUNTIFS(A:A,A53,G:G,"&gt;"&amp;G53)</f>
        <v>1</v>
      </c>
      <c r="I53" s="2">
        <f>AVERAGEIF(A:A,A53,G:G)</f>
        <v>49.57</v>
      </c>
      <c r="J53" s="2">
        <f t="shared" ref="J53:J99" si="24">G53-I53</f>
        <v>21.46</v>
      </c>
      <c r="K53" s="2">
        <f t="shared" ref="K53:K99" si="25">90+J53</f>
        <v>111.46000000000001</v>
      </c>
      <c r="L53" s="2">
        <f t="shared" ref="L53:L99" si="26">EXP(0.06*K53)</f>
        <v>802.39419333487581</v>
      </c>
      <c r="M53" s="2">
        <f>SUMIF(A:A,A53,L:L)</f>
        <v>2925.3911152178193</v>
      </c>
      <c r="N53" s="3">
        <f t="shared" ref="N53:N99" si="27">L53/M53</f>
        <v>0.27428612507942585</v>
      </c>
      <c r="O53" s="6">
        <f t="shared" ref="O53:O99" si="28">1/N53</f>
        <v>3.6458278730301323</v>
      </c>
      <c r="P53" s="3">
        <f t="shared" ref="P53:P99" si="29">IF(O53&gt;21,"",N53)</f>
        <v>0.27428612507942585</v>
      </c>
      <c r="Q53" s="3">
        <f>IF(ISNUMBER(P53),SUMIF(A:A,A53,P:P),"")</f>
        <v>0.90102036270509733</v>
      </c>
      <c r="R53" s="3">
        <f t="shared" ref="R53:R99" si="30">IFERROR(P53*(1/Q53),"")</f>
        <v>0.30441723232086298</v>
      </c>
      <c r="S53" s="7">
        <f t="shared" ref="S53:S99" si="31">IFERROR(1/R53,"")</f>
        <v>3.2849651525179633</v>
      </c>
    </row>
    <row r="54" spans="1:19" x14ac:dyDescent="0.3">
      <c r="A54" s="1">
        <v>28</v>
      </c>
      <c r="B54" s="5">
        <v>0.71666666666666667</v>
      </c>
      <c r="C54" s="1" t="s">
        <v>21</v>
      </c>
      <c r="D54" s="1">
        <v>8</v>
      </c>
      <c r="E54" s="1">
        <v>1</v>
      </c>
      <c r="F54" s="1" t="s">
        <v>61</v>
      </c>
      <c r="G54" s="1">
        <v>66.05</v>
      </c>
      <c r="H54" s="1">
        <f>1+COUNTIFS(A:A,A54,G:G,"&gt;"&amp;G54)</f>
        <v>2</v>
      </c>
      <c r="I54" s="2">
        <f>AVERAGEIF(A:A,A54,G:G)</f>
        <v>49.57</v>
      </c>
      <c r="J54" s="2">
        <f t="shared" si="24"/>
        <v>16.479999999999997</v>
      </c>
      <c r="K54" s="2">
        <f t="shared" si="25"/>
        <v>106.47999999999999</v>
      </c>
      <c r="L54" s="2">
        <f t="shared" si="26"/>
        <v>595.14198063757249</v>
      </c>
      <c r="M54" s="2">
        <f>SUMIF(A:A,A54,L:L)</f>
        <v>2925.3911152178193</v>
      </c>
      <c r="N54" s="3">
        <f t="shared" si="27"/>
        <v>0.20344014088976245</v>
      </c>
      <c r="O54" s="6">
        <f t="shared" si="28"/>
        <v>4.9154507838345793</v>
      </c>
      <c r="P54" s="3">
        <f t="shared" si="29"/>
        <v>0.20344014088976245</v>
      </c>
      <c r="Q54" s="3">
        <f>IF(ISNUMBER(P54),SUMIF(A:A,A54,P:P),"")</f>
        <v>0.90102036270509733</v>
      </c>
      <c r="R54" s="3">
        <f t="shared" si="30"/>
        <v>0.22578861622947372</v>
      </c>
      <c r="S54" s="7">
        <f t="shared" si="31"/>
        <v>4.4289212481096873</v>
      </c>
    </row>
    <row r="55" spans="1:19" x14ac:dyDescent="0.3">
      <c r="A55" s="1">
        <v>28</v>
      </c>
      <c r="B55" s="5">
        <v>0.71666666666666667</v>
      </c>
      <c r="C55" s="1" t="s">
        <v>21</v>
      </c>
      <c r="D55" s="1">
        <v>8</v>
      </c>
      <c r="E55" s="1">
        <v>4</v>
      </c>
      <c r="F55" s="1" t="s">
        <v>64</v>
      </c>
      <c r="G55" s="1">
        <v>54.62</v>
      </c>
      <c r="H55" s="1">
        <f>1+COUNTIFS(A:A,A55,G:G,"&gt;"&amp;G55)</f>
        <v>3</v>
      </c>
      <c r="I55" s="2">
        <f>AVERAGEIF(A:A,A55,G:G)</f>
        <v>49.57</v>
      </c>
      <c r="J55" s="2">
        <f t="shared" si="24"/>
        <v>5.0499999999999972</v>
      </c>
      <c r="K55" s="2">
        <f t="shared" si="25"/>
        <v>95.05</v>
      </c>
      <c r="L55" s="2">
        <f t="shared" si="26"/>
        <v>299.76534941917816</v>
      </c>
      <c r="M55" s="2">
        <f>SUMIF(A:A,A55,L:L)</f>
        <v>2925.3911152178193</v>
      </c>
      <c r="N55" s="3">
        <f t="shared" si="27"/>
        <v>0.10247017838394515</v>
      </c>
      <c r="O55" s="6">
        <f t="shared" si="28"/>
        <v>9.758936851394008</v>
      </c>
      <c r="P55" s="3">
        <f t="shared" si="29"/>
        <v>0.10247017838394515</v>
      </c>
      <c r="Q55" s="3">
        <f>IF(ISNUMBER(P55),SUMIF(A:A,A55,P:P),"")</f>
        <v>0.90102036270509733</v>
      </c>
      <c r="R55" s="3">
        <f t="shared" si="30"/>
        <v>0.11372681753418205</v>
      </c>
      <c r="S55" s="7">
        <f t="shared" si="31"/>
        <v>8.7930008214591702</v>
      </c>
    </row>
    <row r="56" spans="1:19" x14ac:dyDescent="0.3">
      <c r="A56" s="1">
        <v>28</v>
      </c>
      <c r="B56" s="5">
        <v>0.71666666666666667</v>
      </c>
      <c r="C56" s="1" t="s">
        <v>21</v>
      </c>
      <c r="D56" s="1">
        <v>8</v>
      </c>
      <c r="E56" s="1">
        <v>3</v>
      </c>
      <c r="F56" s="1" t="s">
        <v>63</v>
      </c>
      <c r="G56" s="1">
        <v>53.58</v>
      </c>
      <c r="H56" s="1">
        <f>1+COUNTIFS(A:A,A56,G:G,"&gt;"&amp;G56)</f>
        <v>4</v>
      </c>
      <c r="I56" s="2">
        <f>AVERAGEIF(A:A,A56,G:G)</f>
        <v>49.57</v>
      </c>
      <c r="J56" s="2">
        <f t="shared" si="24"/>
        <v>4.009999999999998</v>
      </c>
      <c r="K56" s="2">
        <f t="shared" si="25"/>
        <v>94.009999999999991</v>
      </c>
      <c r="L56" s="2">
        <f t="shared" si="26"/>
        <v>281.63164677978858</v>
      </c>
      <c r="M56" s="2">
        <f>SUMIF(A:A,A56,L:L)</f>
        <v>2925.3911152178193</v>
      </c>
      <c r="N56" s="3">
        <f t="shared" si="27"/>
        <v>9.6271450786442545E-2</v>
      </c>
      <c r="O56" s="6">
        <f t="shared" si="28"/>
        <v>10.387295421757841</v>
      </c>
      <c r="P56" s="3">
        <f t="shared" si="29"/>
        <v>9.6271450786442545E-2</v>
      </c>
      <c r="Q56" s="3">
        <f>IF(ISNUMBER(P56),SUMIF(A:A,A56,P:P),"")</f>
        <v>0.90102036270509733</v>
      </c>
      <c r="R56" s="3">
        <f t="shared" si="30"/>
        <v>0.10684714216381372</v>
      </c>
      <c r="S56" s="7">
        <f t="shared" si="31"/>
        <v>9.3591646884372484</v>
      </c>
    </row>
    <row r="57" spans="1:19" x14ac:dyDescent="0.3">
      <c r="A57" s="1">
        <v>28</v>
      </c>
      <c r="B57" s="5">
        <v>0.71666666666666667</v>
      </c>
      <c r="C57" s="1" t="s">
        <v>21</v>
      </c>
      <c r="D57" s="1">
        <v>8</v>
      </c>
      <c r="E57" s="1">
        <v>7</v>
      </c>
      <c r="F57" s="1" t="s">
        <v>67</v>
      </c>
      <c r="G57" s="1">
        <v>52.12</v>
      </c>
      <c r="H57" s="1">
        <f>1+COUNTIFS(A:A,A57,G:G,"&gt;"&amp;G57)</f>
        <v>5</v>
      </c>
      <c r="I57" s="2">
        <f>AVERAGEIF(A:A,A57,G:G)</f>
        <v>49.57</v>
      </c>
      <c r="J57" s="2">
        <f t="shared" si="24"/>
        <v>2.5499999999999972</v>
      </c>
      <c r="K57" s="2">
        <f t="shared" si="25"/>
        <v>92.55</v>
      </c>
      <c r="L57" s="2">
        <f t="shared" si="26"/>
        <v>258.01042730093138</v>
      </c>
      <c r="M57" s="2">
        <f>SUMIF(A:A,A57,L:L)</f>
        <v>2925.3911152178193</v>
      </c>
      <c r="N57" s="3">
        <f t="shared" si="27"/>
        <v>8.8196899880760182E-2</v>
      </c>
      <c r="O57" s="6">
        <f t="shared" si="28"/>
        <v>11.338267006572487</v>
      </c>
      <c r="P57" s="3">
        <f t="shared" si="29"/>
        <v>8.8196899880760182E-2</v>
      </c>
      <c r="Q57" s="3">
        <f>IF(ISNUMBER(P57),SUMIF(A:A,A57,P:P),"")</f>
        <v>0.90102036270509733</v>
      </c>
      <c r="R57" s="3">
        <f t="shared" si="30"/>
        <v>9.7885578985107677E-2</v>
      </c>
      <c r="S57" s="7">
        <f t="shared" si="31"/>
        <v>10.21600945070918</v>
      </c>
    </row>
    <row r="58" spans="1:19" x14ac:dyDescent="0.3">
      <c r="A58" s="1">
        <v>28</v>
      </c>
      <c r="B58" s="5">
        <v>0.71666666666666667</v>
      </c>
      <c r="C58" s="1" t="s">
        <v>21</v>
      </c>
      <c r="D58" s="1">
        <v>8</v>
      </c>
      <c r="E58" s="1">
        <v>6</v>
      </c>
      <c r="F58" s="1" t="s">
        <v>66</v>
      </c>
      <c r="G58" s="1">
        <v>51.3</v>
      </c>
      <c r="H58" s="1">
        <f>1+COUNTIFS(A:A,A58,G:G,"&gt;"&amp;G58)</f>
        <v>6</v>
      </c>
      <c r="I58" s="2">
        <f>AVERAGEIF(A:A,A58,G:G)</f>
        <v>49.57</v>
      </c>
      <c r="J58" s="2">
        <f t="shared" si="24"/>
        <v>1.7299999999999969</v>
      </c>
      <c r="K58" s="2">
        <f t="shared" si="25"/>
        <v>91.72999999999999</v>
      </c>
      <c r="L58" s="2">
        <f t="shared" si="26"/>
        <v>245.62353052249196</v>
      </c>
      <c r="M58" s="2">
        <f>SUMIF(A:A,A58,L:L)</f>
        <v>2925.3911152178193</v>
      </c>
      <c r="N58" s="3">
        <f t="shared" si="27"/>
        <v>8.3962629559091714E-2</v>
      </c>
      <c r="O58" s="6">
        <f t="shared" si="28"/>
        <v>11.910060526346594</v>
      </c>
      <c r="P58" s="3">
        <f t="shared" si="29"/>
        <v>8.3962629559091714E-2</v>
      </c>
      <c r="Q58" s="3">
        <f>IF(ISNUMBER(P58),SUMIF(A:A,A58,P:P),"")</f>
        <v>0.90102036270509733</v>
      </c>
      <c r="R58" s="3">
        <f t="shared" si="30"/>
        <v>9.3186162082967886E-2</v>
      </c>
      <c r="S58" s="7">
        <f t="shared" si="31"/>
        <v>10.731207055288472</v>
      </c>
    </row>
    <row r="59" spans="1:19" x14ac:dyDescent="0.3">
      <c r="A59" s="1">
        <v>28</v>
      </c>
      <c r="B59" s="5">
        <v>0.71666666666666667</v>
      </c>
      <c r="C59" s="1" t="s">
        <v>21</v>
      </c>
      <c r="D59" s="1">
        <v>8</v>
      </c>
      <c r="E59" s="1">
        <v>9</v>
      </c>
      <c r="F59" s="1" t="s">
        <v>69</v>
      </c>
      <c r="G59" s="1">
        <v>43.44</v>
      </c>
      <c r="H59" s="1">
        <f>1+COUNTIFS(A:A,A59,G:G,"&gt;"&amp;G59)</f>
        <v>7</v>
      </c>
      <c r="I59" s="2">
        <f>AVERAGEIF(A:A,A59,G:G)</f>
        <v>49.57</v>
      </c>
      <c r="J59" s="2">
        <f t="shared" si="24"/>
        <v>-6.1300000000000026</v>
      </c>
      <c r="K59" s="2">
        <f t="shared" si="25"/>
        <v>83.87</v>
      </c>
      <c r="L59" s="2">
        <f t="shared" si="26"/>
        <v>153.26983569299031</v>
      </c>
      <c r="M59" s="2">
        <f>SUMIF(A:A,A59,L:L)</f>
        <v>2925.3911152178193</v>
      </c>
      <c r="N59" s="3">
        <f t="shared" si="27"/>
        <v>5.2392938125669433E-2</v>
      </c>
      <c r="O59" s="6">
        <f t="shared" si="28"/>
        <v>19.086541732044214</v>
      </c>
      <c r="P59" s="3">
        <f t="shared" si="29"/>
        <v>5.2392938125669433E-2</v>
      </c>
      <c r="Q59" s="3">
        <f>IF(ISNUMBER(P59),SUMIF(A:A,A59,P:P),"")</f>
        <v>0.90102036270509733</v>
      </c>
      <c r="R59" s="3">
        <f t="shared" si="30"/>
        <v>5.8148450683591889E-2</v>
      </c>
      <c r="S59" s="7">
        <f t="shared" si="31"/>
        <v>17.197362754192454</v>
      </c>
    </row>
    <row r="60" spans="1:19" x14ac:dyDescent="0.3">
      <c r="A60" s="1">
        <v>28</v>
      </c>
      <c r="B60" s="5">
        <v>0.71666666666666667</v>
      </c>
      <c r="C60" s="1" t="s">
        <v>21</v>
      </c>
      <c r="D60" s="1">
        <v>8</v>
      </c>
      <c r="E60" s="1">
        <v>5</v>
      </c>
      <c r="F60" s="1" t="s">
        <v>65</v>
      </c>
      <c r="G60" s="1">
        <v>41.73</v>
      </c>
      <c r="H60" s="1">
        <f>1+COUNTIFS(A:A,A60,G:G,"&gt;"&amp;G60)</f>
        <v>8</v>
      </c>
      <c r="I60" s="2">
        <f>AVERAGEIF(A:A,A60,G:G)</f>
        <v>49.57</v>
      </c>
      <c r="J60" s="2">
        <f t="shared" si="24"/>
        <v>-7.8400000000000034</v>
      </c>
      <c r="K60" s="2">
        <f t="shared" si="25"/>
        <v>82.16</v>
      </c>
      <c r="L60" s="2">
        <f t="shared" si="26"/>
        <v>138.32417160390972</v>
      </c>
      <c r="M60" s="2">
        <f>SUMIF(A:A,A60,L:L)</f>
        <v>2925.3911152178193</v>
      </c>
      <c r="N60" s="3">
        <f t="shared" si="27"/>
        <v>4.7283992517906569E-2</v>
      </c>
      <c r="O60" s="6">
        <f t="shared" si="28"/>
        <v>21.148806324281889</v>
      </c>
      <c r="P60" s="3" t="str">
        <f t="shared" si="29"/>
        <v/>
      </c>
      <c r="Q60" s="3" t="str">
        <f>IF(ISNUMBER(P60),SUMIF(A:A,A60,P:P),"")</f>
        <v/>
      </c>
      <c r="R60" s="3" t="str">
        <f t="shared" si="30"/>
        <v/>
      </c>
      <c r="S60" s="7" t="str">
        <f t="shared" si="31"/>
        <v/>
      </c>
    </row>
    <row r="61" spans="1:19" x14ac:dyDescent="0.3">
      <c r="A61" s="1">
        <v>28</v>
      </c>
      <c r="B61" s="5">
        <v>0.71666666666666667</v>
      </c>
      <c r="C61" s="1" t="s">
        <v>21</v>
      </c>
      <c r="D61" s="1">
        <v>8</v>
      </c>
      <c r="E61" s="1">
        <v>10</v>
      </c>
      <c r="F61" s="1" t="s">
        <v>70</v>
      </c>
      <c r="G61" s="1">
        <v>35.950000000000003</v>
      </c>
      <c r="H61" s="1">
        <f>1+COUNTIFS(A:A,A61,G:G,"&gt;"&amp;G61)</f>
        <v>9</v>
      </c>
      <c r="I61" s="2">
        <f>AVERAGEIF(A:A,A61,G:G)</f>
        <v>49.57</v>
      </c>
      <c r="J61" s="2">
        <f t="shared" si="24"/>
        <v>-13.619999999999997</v>
      </c>
      <c r="K61" s="2">
        <f t="shared" si="25"/>
        <v>76.38</v>
      </c>
      <c r="L61" s="2">
        <f t="shared" si="26"/>
        <v>97.787817124281574</v>
      </c>
      <c r="M61" s="2">
        <f>SUMIF(A:A,A61,L:L)</f>
        <v>2925.3911152178193</v>
      </c>
      <c r="N61" s="3">
        <f t="shared" si="27"/>
        <v>3.3427262636982633E-2</v>
      </c>
      <c r="O61" s="6">
        <f t="shared" si="28"/>
        <v>29.915701170625876</v>
      </c>
      <c r="P61" s="3" t="str">
        <f t="shared" si="29"/>
        <v/>
      </c>
      <c r="Q61" s="3" t="str">
        <f>IF(ISNUMBER(P61),SUMIF(A:A,A61,P:P),"")</f>
        <v/>
      </c>
      <c r="R61" s="3" t="str">
        <f t="shared" si="30"/>
        <v/>
      </c>
      <c r="S61" s="7" t="str">
        <f t="shared" si="31"/>
        <v/>
      </c>
    </row>
    <row r="62" spans="1:19" x14ac:dyDescent="0.3">
      <c r="A62" s="1">
        <v>28</v>
      </c>
      <c r="B62" s="5">
        <v>0.71666666666666667</v>
      </c>
      <c r="C62" s="1" t="s">
        <v>21</v>
      </c>
      <c r="D62" s="1">
        <v>8</v>
      </c>
      <c r="E62" s="1">
        <v>8</v>
      </c>
      <c r="F62" s="1" t="s">
        <v>68</v>
      </c>
      <c r="G62" s="1">
        <v>25.88</v>
      </c>
      <c r="H62" s="1">
        <f>1+COUNTIFS(A:A,A62,G:G,"&gt;"&amp;G62)</f>
        <v>10</v>
      </c>
      <c r="I62" s="2">
        <f>AVERAGEIF(A:A,A62,G:G)</f>
        <v>49.57</v>
      </c>
      <c r="J62" s="2">
        <f t="shared" si="24"/>
        <v>-23.69</v>
      </c>
      <c r="K62" s="2">
        <f t="shared" si="25"/>
        <v>66.31</v>
      </c>
      <c r="L62" s="2">
        <f t="shared" si="26"/>
        <v>53.442162801799661</v>
      </c>
      <c r="M62" s="2">
        <f>SUMIF(A:A,A62,L:L)</f>
        <v>2925.3911152178193</v>
      </c>
      <c r="N62" s="3">
        <f t="shared" si="27"/>
        <v>1.8268382140013594E-2</v>
      </c>
      <c r="O62" s="6">
        <f t="shared" si="28"/>
        <v>54.739384819944206</v>
      </c>
      <c r="P62" s="3" t="str">
        <f t="shared" si="29"/>
        <v/>
      </c>
      <c r="Q62" s="3" t="str">
        <f>IF(ISNUMBER(P62),SUMIF(A:A,A62,P:P),"")</f>
        <v/>
      </c>
      <c r="R62" s="3" t="str">
        <f t="shared" si="30"/>
        <v/>
      </c>
      <c r="S62" s="7" t="str">
        <f t="shared" si="31"/>
        <v/>
      </c>
    </row>
    <row r="63" spans="1:19" x14ac:dyDescent="0.3">
      <c r="A63" s="1"/>
      <c r="B63" s="5"/>
      <c r="C63" s="1"/>
      <c r="D63" s="1"/>
      <c r="E63" s="1"/>
      <c r="F63" s="1"/>
      <c r="G63" s="1"/>
      <c r="H63" s="1"/>
      <c r="I63" s="2"/>
      <c r="J63" s="2"/>
      <c r="K63" s="2"/>
      <c r="L63" s="2"/>
      <c r="M63" s="2"/>
      <c r="N63" s="3"/>
      <c r="O63" s="6"/>
      <c r="P63" s="3"/>
      <c r="Q63" s="3"/>
      <c r="R63" s="3"/>
      <c r="S63" s="7"/>
    </row>
    <row r="64" spans="1:19" x14ac:dyDescent="0.3">
      <c r="A64" s="1">
        <v>29</v>
      </c>
      <c r="B64" s="5">
        <v>0.74236111111111114</v>
      </c>
      <c r="C64" s="1" t="s">
        <v>21</v>
      </c>
      <c r="D64" s="1">
        <v>9</v>
      </c>
      <c r="E64" s="1">
        <v>8</v>
      </c>
      <c r="F64" s="1" t="s">
        <v>78</v>
      </c>
      <c r="G64" s="1">
        <v>69.900000000000006</v>
      </c>
      <c r="H64" s="1">
        <f>1+COUNTIFS(A:A,A64,G:G,"&gt;"&amp;G64)</f>
        <v>1</v>
      </c>
      <c r="I64" s="2">
        <f>AVERAGEIF(A:A,A64,G:G)</f>
        <v>50.699166666666677</v>
      </c>
      <c r="J64" s="2">
        <f t="shared" si="24"/>
        <v>19.200833333333328</v>
      </c>
      <c r="K64" s="2">
        <f t="shared" si="25"/>
        <v>109.20083333333332</v>
      </c>
      <c r="L64" s="2">
        <f t="shared" si="26"/>
        <v>700.67909466355457</v>
      </c>
      <c r="M64" s="2">
        <f>SUMIF(A:A,A64,L:L)</f>
        <v>3424.748574479308</v>
      </c>
      <c r="N64" s="3">
        <f t="shared" si="27"/>
        <v>0.20459285679681885</v>
      </c>
      <c r="O64" s="6">
        <f t="shared" si="28"/>
        <v>4.8877561790590756</v>
      </c>
      <c r="P64" s="3">
        <f t="shared" si="29"/>
        <v>0.20459285679681885</v>
      </c>
      <c r="Q64" s="3">
        <f>IF(ISNUMBER(P64),SUMIF(A:A,A64,P:P),"")</f>
        <v>0.96366514574281537</v>
      </c>
      <c r="R64" s="3">
        <f t="shared" si="30"/>
        <v>0.21230700072597722</v>
      </c>
      <c r="S64" s="7">
        <f t="shared" si="31"/>
        <v>4.710160270648311</v>
      </c>
    </row>
    <row r="65" spans="1:19" x14ac:dyDescent="0.3">
      <c r="A65" s="1">
        <v>29</v>
      </c>
      <c r="B65" s="5">
        <v>0.74236111111111114</v>
      </c>
      <c r="C65" s="1" t="s">
        <v>21</v>
      </c>
      <c r="D65" s="1">
        <v>9</v>
      </c>
      <c r="E65" s="1">
        <v>4</v>
      </c>
      <c r="F65" s="1" t="s">
        <v>74</v>
      </c>
      <c r="G65" s="1">
        <v>68.22</v>
      </c>
      <c r="H65" s="1">
        <f>1+COUNTIFS(A:A,A65,G:G,"&gt;"&amp;G65)</f>
        <v>2</v>
      </c>
      <c r="I65" s="2">
        <f>AVERAGEIF(A:A,A65,G:G)</f>
        <v>50.699166666666677</v>
      </c>
      <c r="J65" s="2">
        <f t="shared" si="24"/>
        <v>17.520833333333321</v>
      </c>
      <c r="K65" s="2">
        <f t="shared" si="25"/>
        <v>107.52083333333331</v>
      </c>
      <c r="L65" s="2">
        <f t="shared" si="26"/>
        <v>633.49366518295653</v>
      </c>
      <c r="M65" s="2">
        <f>SUMIF(A:A,A65,L:L)</f>
        <v>3424.748574479308</v>
      </c>
      <c r="N65" s="3">
        <f t="shared" si="27"/>
        <v>0.18497523289845347</v>
      </c>
      <c r="O65" s="6">
        <f t="shared" si="28"/>
        <v>5.40612915756659</v>
      </c>
      <c r="P65" s="3">
        <f t="shared" si="29"/>
        <v>0.18497523289845347</v>
      </c>
      <c r="Q65" s="3">
        <f>IF(ISNUMBER(P65),SUMIF(A:A,A65,P:P),"")</f>
        <v>0.96366514574281537</v>
      </c>
      <c r="R65" s="3">
        <f t="shared" si="30"/>
        <v>0.19194969716982996</v>
      </c>
      <c r="S65" s="7">
        <f t="shared" si="31"/>
        <v>5.2096982425308918</v>
      </c>
    </row>
    <row r="66" spans="1:19" x14ac:dyDescent="0.3">
      <c r="A66" s="1">
        <v>29</v>
      </c>
      <c r="B66" s="5">
        <v>0.74236111111111114</v>
      </c>
      <c r="C66" s="1" t="s">
        <v>21</v>
      </c>
      <c r="D66" s="1">
        <v>9</v>
      </c>
      <c r="E66" s="1">
        <v>9</v>
      </c>
      <c r="F66" s="1" t="s">
        <v>79</v>
      </c>
      <c r="G66" s="1">
        <v>60.46</v>
      </c>
      <c r="H66" s="1">
        <f>1+COUNTIFS(A:A,A66,G:G,"&gt;"&amp;G66)</f>
        <v>3</v>
      </c>
      <c r="I66" s="2">
        <f>AVERAGEIF(A:A,A66,G:G)</f>
        <v>50.699166666666677</v>
      </c>
      <c r="J66" s="2">
        <f t="shared" si="24"/>
        <v>9.7608333333333235</v>
      </c>
      <c r="K66" s="2">
        <f t="shared" si="25"/>
        <v>99.760833333333323</v>
      </c>
      <c r="L66" s="2">
        <f t="shared" si="26"/>
        <v>397.68092986186423</v>
      </c>
      <c r="M66" s="2">
        <f>SUMIF(A:A,A66,L:L)</f>
        <v>3424.748574479308</v>
      </c>
      <c r="N66" s="3">
        <f t="shared" si="27"/>
        <v>0.11611974462164039</v>
      </c>
      <c r="O66" s="6">
        <f t="shared" si="28"/>
        <v>8.6117998559018307</v>
      </c>
      <c r="P66" s="3">
        <f t="shared" si="29"/>
        <v>0.11611974462164039</v>
      </c>
      <c r="Q66" s="3">
        <f>IF(ISNUMBER(P66),SUMIF(A:A,A66,P:P),"")</f>
        <v>0.96366514574281537</v>
      </c>
      <c r="R66" s="3">
        <f t="shared" si="30"/>
        <v>0.12049802271527897</v>
      </c>
      <c r="S66" s="7">
        <f t="shared" si="31"/>
        <v>8.298891363245593</v>
      </c>
    </row>
    <row r="67" spans="1:19" x14ac:dyDescent="0.3">
      <c r="A67" s="1">
        <v>29</v>
      </c>
      <c r="B67" s="5">
        <v>0.74236111111111114</v>
      </c>
      <c r="C67" s="1" t="s">
        <v>21</v>
      </c>
      <c r="D67" s="1">
        <v>9</v>
      </c>
      <c r="E67" s="1">
        <v>3</v>
      </c>
      <c r="F67" s="1" t="s">
        <v>73</v>
      </c>
      <c r="G67" s="1">
        <v>57.28</v>
      </c>
      <c r="H67" s="1">
        <f>1+COUNTIFS(A:A,A67,G:G,"&gt;"&amp;G67)</f>
        <v>4</v>
      </c>
      <c r="I67" s="2">
        <f>AVERAGEIF(A:A,A67,G:G)</f>
        <v>50.699166666666677</v>
      </c>
      <c r="J67" s="2">
        <f t="shared" si="24"/>
        <v>6.5808333333333238</v>
      </c>
      <c r="K67" s="2">
        <f t="shared" si="25"/>
        <v>96.580833333333317</v>
      </c>
      <c r="L67" s="2">
        <f t="shared" si="26"/>
        <v>328.60288985150584</v>
      </c>
      <c r="M67" s="2">
        <f>SUMIF(A:A,A67,L:L)</f>
        <v>3424.748574479308</v>
      </c>
      <c r="N67" s="3">
        <f t="shared" si="27"/>
        <v>9.5949493139497397E-2</v>
      </c>
      <c r="O67" s="6">
        <f t="shared" si="28"/>
        <v>10.422149896572536</v>
      </c>
      <c r="P67" s="3">
        <f t="shared" si="29"/>
        <v>9.5949493139497397E-2</v>
      </c>
      <c r="Q67" s="3">
        <f>IF(ISNUMBER(P67),SUMIF(A:A,A67,P:P),"")</f>
        <v>0.96366514574281537</v>
      </c>
      <c r="R67" s="3">
        <f t="shared" si="30"/>
        <v>9.9567254832628932E-2</v>
      </c>
      <c r="S67" s="7">
        <f t="shared" si="31"/>
        <v>10.04346259903404</v>
      </c>
    </row>
    <row r="68" spans="1:19" x14ac:dyDescent="0.3">
      <c r="A68" s="1">
        <v>29</v>
      </c>
      <c r="B68" s="5">
        <v>0.74236111111111114</v>
      </c>
      <c r="C68" s="1" t="s">
        <v>21</v>
      </c>
      <c r="D68" s="1">
        <v>9</v>
      </c>
      <c r="E68" s="1">
        <v>5</v>
      </c>
      <c r="F68" s="1" t="s">
        <v>75</v>
      </c>
      <c r="G68" s="1">
        <v>54.35</v>
      </c>
      <c r="H68" s="1">
        <f>1+COUNTIFS(A:A,A68,G:G,"&gt;"&amp;G68)</f>
        <v>5</v>
      </c>
      <c r="I68" s="2">
        <f>AVERAGEIF(A:A,A68,G:G)</f>
        <v>50.699166666666677</v>
      </c>
      <c r="J68" s="2">
        <f t="shared" si="24"/>
        <v>3.650833333333324</v>
      </c>
      <c r="K68" s="2">
        <f t="shared" si="25"/>
        <v>93.650833333333324</v>
      </c>
      <c r="L68" s="2">
        <f t="shared" si="26"/>
        <v>275.62741277637929</v>
      </c>
      <c r="M68" s="2">
        <f>SUMIF(A:A,A68,L:L)</f>
        <v>3424.748574479308</v>
      </c>
      <c r="N68" s="3">
        <f t="shared" si="27"/>
        <v>8.0481065042354277E-2</v>
      </c>
      <c r="O68" s="6">
        <f t="shared" si="28"/>
        <v>12.425282884536085</v>
      </c>
      <c r="P68" s="3">
        <f t="shared" si="29"/>
        <v>8.0481065042354277E-2</v>
      </c>
      <c r="Q68" s="3">
        <f>IF(ISNUMBER(P68),SUMIF(A:A,A68,P:P),"")</f>
        <v>0.96366514574281537</v>
      </c>
      <c r="R68" s="3">
        <f t="shared" si="30"/>
        <v>8.3515591902327865E-2</v>
      </c>
      <c r="S68" s="7">
        <f t="shared" si="31"/>
        <v>11.973812041822177</v>
      </c>
    </row>
    <row r="69" spans="1:19" x14ac:dyDescent="0.3">
      <c r="A69" s="1">
        <v>29</v>
      </c>
      <c r="B69" s="5">
        <v>0.74236111111111114</v>
      </c>
      <c r="C69" s="1" t="s">
        <v>21</v>
      </c>
      <c r="D69" s="1">
        <v>9</v>
      </c>
      <c r="E69" s="1">
        <v>6</v>
      </c>
      <c r="F69" s="1" t="s">
        <v>76</v>
      </c>
      <c r="G69" s="1">
        <v>50.37</v>
      </c>
      <c r="H69" s="1">
        <f>1+COUNTIFS(A:A,A69,G:G,"&gt;"&amp;G69)</f>
        <v>6</v>
      </c>
      <c r="I69" s="2">
        <f>AVERAGEIF(A:A,A69,G:G)</f>
        <v>50.699166666666677</v>
      </c>
      <c r="J69" s="2">
        <f t="shared" si="24"/>
        <v>-0.32916666666667993</v>
      </c>
      <c r="K69" s="2">
        <f t="shared" si="25"/>
        <v>89.67083333333332</v>
      </c>
      <c r="L69" s="2">
        <f t="shared" si="26"/>
        <v>217.07653777631486</v>
      </c>
      <c r="M69" s="2">
        <f>SUMIF(A:A,A69,L:L)</f>
        <v>3424.748574479308</v>
      </c>
      <c r="N69" s="3">
        <f t="shared" si="27"/>
        <v>6.3384664028751009E-2</v>
      </c>
      <c r="O69" s="6">
        <f t="shared" si="28"/>
        <v>15.776686921404274</v>
      </c>
      <c r="P69" s="3">
        <f t="shared" si="29"/>
        <v>6.3384664028751009E-2</v>
      </c>
      <c r="Q69" s="3">
        <f>IF(ISNUMBER(P69),SUMIF(A:A,A69,P:P),"")</f>
        <v>0.96366514574281537</v>
      </c>
      <c r="R69" s="3">
        <f t="shared" si="30"/>
        <v>6.5774573573367801E-2</v>
      </c>
      <c r="S69" s="7">
        <f t="shared" si="31"/>
        <v>15.203443301453818</v>
      </c>
    </row>
    <row r="70" spans="1:19" x14ac:dyDescent="0.3">
      <c r="A70" s="1">
        <v>29</v>
      </c>
      <c r="B70" s="5">
        <v>0.74236111111111114</v>
      </c>
      <c r="C70" s="1" t="s">
        <v>21</v>
      </c>
      <c r="D70" s="1">
        <v>9</v>
      </c>
      <c r="E70" s="1">
        <v>2</v>
      </c>
      <c r="F70" s="1" t="s">
        <v>72</v>
      </c>
      <c r="G70" s="1">
        <v>49.61</v>
      </c>
      <c r="H70" s="1">
        <f>1+COUNTIFS(A:A,A70,G:G,"&gt;"&amp;G70)</f>
        <v>7</v>
      </c>
      <c r="I70" s="2">
        <f>AVERAGEIF(A:A,A70,G:G)</f>
        <v>50.699166666666677</v>
      </c>
      <c r="J70" s="2">
        <f t="shared" si="24"/>
        <v>-1.0891666666666779</v>
      </c>
      <c r="K70" s="2">
        <f t="shared" si="25"/>
        <v>88.910833333333329</v>
      </c>
      <c r="L70" s="2">
        <f t="shared" si="26"/>
        <v>207.40014605207986</v>
      </c>
      <c r="M70" s="2">
        <f>SUMIF(A:A,A70,L:L)</f>
        <v>3424.748574479308</v>
      </c>
      <c r="N70" s="3">
        <f t="shared" si="27"/>
        <v>6.0559232755827211E-2</v>
      </c>
      <c r="O70" s="6">
        <f t="shared" si="28"/>
        <v>16.512758740388378</v>
      </c>
      <c r="P70" s="3">
        <f t="shared" si="29"/>
        <v>6.0559232755827211E-2</v>
      </c>
      <c r="Q70" s="3">
        <f>IF(ISNUMBER(P70),SUMIF(A:A,A70,P:P),"")</f>
        <v>0.96366514574281537</v>
      </c>
      <c r="R70" s="3">
        <f t="shared" si="30"/>
        <v>6.2842609824958179E-2</v>
      </c>
      <c r="S70" s="7">
        <f t="shared" si="31"/>
        <v>15.912770058172317</v>
      </c>
    </row>
    <row r="71" spans="1:19" x14ac:dyDescent="0.3">
      <c r="A71" s="1">
        <v>29</v>
      </c>
      <c r="B71" s="5">
        <v>0.74236111111111114</v>
      </c>
      <c r="C71" s="1" t="s">
        <v>21</v>
      </c>
      <c r="D71" s="1">
        <v>9</v>
      </c>
      <c r="E71" s="1">
        <v>10</v>
      </c>
      <c r="F71" s="1" t="s">
        <v>80</v>
      </c>
      <c r="G71" s="1">
        <v>48.88</v>
      </c>
      <c r="H71" s="1">
        <f>1+COUNTIFS(A:A,A71,G:G,"&gt;"&amp;G71)</f>
        <v>8</v>
      </c>
      <c r="I71" s="2">
        <f>AVERAGEIF(A:A,A71,G:G)</f>
        <v>50.699166666666677</v>
      </c>
      <c r="J71" s="2">
        <f t="shared" si="24"/>
        <v>-1.8191666666666748</v>
      </c>
      <c r="K71" s="2">
        <f t="shared" si="25"/>
        <v>88.180833333333325</v>
      </c>
      <c r="L71" s="2">
        <f t="shared" si="26"/>
        <v>198.51208899284697</v>
      </c>
      <c r="M71" s="2">
        <f>SUMIF(A:A,A71,L:L)</f>
        <v>3424.748574479308</v>
      </c>
      <c r="N71" s="3">
        <f t="shared" si="27"/>
        <v>5.7963989085834819E-2</v>
      </c>
      <c r="O71" s="6">
        <f t="shared" si="28"/>
        <v>17.252090751020773</v>
      </c>
      <c r="P71" s="3">
        <f t="shared" si="29"/>
        <v>5.7963989085834819E-2</v>
      </c>
      <c r="Q71" s="3">
        <f>IF(ISNUMBER(P71),SUMIF(A:A,A71,P:P),"")</f>
        <v>0.96366514574281537</v>
      </c>
      <c r="R71" s="3">
        <f t="shared" si="30"/>
        <v>6.0149512869592102E-2</v>
      </c>
      <c r="S71" s="7">
        <f t="shared" si="31"/>
        <v>16.625238547950712</v>
      </c>
    </row>
    <row r="72" spans="1:19" x14ac:dyDescent="0.3">
      <c r="A72" s="1">
        <v>29</v>
      </c>
      <c r="B72" s="5">
        <v>0.74236111111111114</v>
      </c>
      <c r="C72" s="1" t="s">
        <v>21</v>
      </c>
      <c r="D72" s="1">
        <v>9</v>
      </c>
      <c r="E72" s="1">
        <v>7</v>
      </c>
      <c r="F72" s="1" t="s">
        <v>77</v>
      </c>
      <c r="G72" s="1">
        <v>46.57</v>
      </c>
      <c r="H72" s="1">
        <f>1+COUNTIFS(A:A,A72,G:G,"&gt;"&amp;G72)</f>
        <v>9</v>
      </c>
      <c r="I72" s="2">
        <f>AVERAGEIF(A:A,A72,G:G)</f>
        <v>50.699166666666677</v>
      </c>
      <c r="J72" s="2">
        <f t="shared" si="24"/>
        <v>-4.1291666666666771</v>
      </c>
      <c r="K72" s="2">
        <f t="shared" si="25"/>
        <v>85.870833333333323</v>
      </c>
      <c r="L72" s="2">
        <f t="shared" si="26"/>
        <v>172.81989796481162</v>
      </c>
      <c r="M72" s="2">
        <f>SUMIF(A:A,A72,L:L)</f>
        <v>3424.748574479308</v>
      </c>
      <c r="N72" s="3">
        <f t="shared" si="27"/>
        <v>5.046206873480831E-2</v>
      </c>
      <c r="O72" s="6">
        <f t="shared" si="28"/>
        <v>19.816864925916292</v>
      </c>
      <c r="P72" s="3">
        <f t="shared" si="29"/>
        <v>5.046206873480831E-2</v>
      </c>
      <c r="Q72" s="3">
        <f>IF(ISNUMBER(P72),SUMIF(A:A,A72,P:P),"")</f>
        <v>0.96366514574281537</v>
      </c>
      <c r="R72" s="3">
        <f t="shared" si="30"/>
        <v>5.2364733702090036E-2</v>
      </c>
      <c r="S72" s="7">
        <f t="shared" si="31"/>
        <v>19.096822026998812</v>
      </c>
    </row>
    <row r="73" spans="1:19" x14ac:dyDescent="0.3">
      <c r="A73" s="1">
        <v>29</v>
      </c>
      <c r="B73" s="5">
        <v>0.74236111111111114</v>
      </c>
      <c r="C73" s="1" t="s">
        <v>21</v>
      </c>
      <c r="D73" s="1">
        <v>9</v>
      </c>
      <c r="E73" s="1">
        <v>1</v>
      </c>
      <c r="F73" s="1" t="s">
        <v>71</v>
      </c>
      <c r="G73" s="1">
        <v>46.14</v>
      </c>
      <c r="H73" s="1">
        <f>1+COUNTIFS(A:A,A73,G:G,"&gt;"&amp;G73)</f>
        <v>10</v>
      </c>
      <c r="I73" s="2">
        <f>AVERAGEIF(A:A,A73,G:G)</f>
        <v>50.699166666666677</v>
      </c>
      <c r="J73" s="2">
        <f t="shared" si="24"/>
        <v>-4.5591666666666768</v>
      </c>
      <c r="K73" s="2">
        <f t="shared" si="25"/>
        <v>85.44083333333333</v>
      </c>
      <c r="L73" s="2">
        <f t="shared" si="26"/>
        <v>168.41817103578788</v>
      </c>
      <c r="M73" s="2">
        <f>SUMIF(A:A,A73,L:L)</f>
        <v>3424.748574479308</v>
      </c>
      <c r="N73" s="3">
        <f t="shared" si="27"/>
        <v>4.917679863882967E-2</v>
      </c>
      <c r="O73" s="6">
        <f t="shared" si="28"/>
        <v>20.334792578596335</v>
      </c>
      <c r="P73" s="3">
        <f t="shared" si="29"/>
        <v>4.917679863882967E-2</v>
      </c>
      <c r="Q73" s="3">
        <f>IF(ISNUMBER(P73),SUMIF(A:A,A73,P:P),"")</f>
        <v>0.96366514574281537</v>
      </c>
      <c r="R73" s="3">
        <f t="shared" si="30"/>
        <v>5.1031002683948952E-2</v>
      </c>
      <c r="S73" s="7">
        <f t="shared" si="31"/>
        <v>19.59593085390296</v>
      </c>
    </row>
    <row r="74" spans="1:19" x14ac:dyDescent="0.3">
      <c r="A74" s="1">
        <v>29</v>
      </c>
      <c r="B74" s="5">
        <v>0.74236111111111114</v>
      </c>
      <c r="C74" s="1" t="s">
        <v>21</v>
      </c>
      <c r="D74" s="1">
        <v>9</v>
      </c>
      <c r="E74" s="1">
        <v>12</v>
      </c>
      <c r="F74" s="1" t="s">
        <v>82</v>
      </c>
      <c r="G74" s="1">
        <v>34.81</v>
      </c>
      <c r="H74" s="1">
        <f>1+COUNTIFS(A:A,A74,G:G,"&gt;"&amp;G74)</f>
        <v>11</v>
      </c>
      <c r="I74" s="2">
        <f>AVERAGEIF(A:A,A74,G:G)</f>
        <v>50.699166666666677</v>
      </c>
      <c r="J74" s="2">
        <f t="shared" si="24"/>
        <v>-15.889166666666675</v>
      </c>
      <c r="K74" s="2">
        <f t="shared" si="25"/>
        <v>74.110833333333318</v>
      </c>
      <c r="L74" s="2">
        <f t="shared" si="26"/>
        <v>85.340573677902185</v>
      </c>
      <c r="M74" s="2">
        <f>SUMIF(A:A,A74,L:L)</f>
        <v>3424.748574479308</v>
      </c>
      <c r="N74" s="3">
        <f t="shared" si="27"/>
        <v>2.4918785079245474E-2</v>
      </c>
      <c r="O74" s="6">
        <f t="shared" si="28"/>
        <v>40.130367384278571</v>
      </c>
      <c r="P74" s="3" t="str">
        <f t="shared" si="29"/>
        <v/>
      </c>
      <c r="Q74" s="3" t="str">
        <f>IF(ISNUMBER(P74),SUMIF(A:A,A74,P:P),"")</f>
        <v/>
      </c>
      <c r="R74" s="3" t="str">
        <f t="shared" si="30"/>
        <v/>
      </c>
      <c r="S74" s="7" t="str">
        <f t="shared" si="31"/>
        <v/>
      </c>
    </row>
    <row r="75" spans="1:19" x14ac:dyDescent="0.3">
      <c r="A75" s="1">
        <v>29</v>
      </c>
      <c r="B75" s="5">
        <v>0.74236111111111114</v>
      </c>
      <c r="C75" s="1" t="s">
        <v>21</v>
      </c>
      <c r="D75" s="1">
        <v>9</v>
      </c>
      <c r="E75" s="1">
        <v>11</v>
      </c>
      <c r="F75" s="1" t="s">
        <v>81</v>
      </c>
      <c r="G75" s="1">
        <v>21.8</v>
      </c>
      <c r="H75" s="1">
        <f>1+COUNTIFS(A:A,A75,G:G,"&gt;"&amp;G75)</f>
        <v>12</v>
      </c>
      <c r="I75" s="2">
        <f>AVERAGEIF(A:A,A75,G:G)</f>
        <v>50.699166666666677</v>
      </c>
      <c r="J75" s="2">
        <f t="shared" si="24"/>
        <v>-28.899166666666677</v>
      </c>
      <c r="K75" s="2">
        <f t="shared" si="25"/>
        <v>61.100833333333327</v>
      </c>
      <c r="L75" s="2">
        <f t="shared" si="26"/>
        <v>39.097166643303019</v>
      </c>
      <c r="M75" s="2">
        <f>SUMIF(A:A,A75,L:L)</f>
        <v>3424.748574479308</v>
      </c>
      <c r="N75" s="3">
        <f t="shared" si="27"/>
        <v>1.1416069177938784E-2</v>
      </c>
      <c r="O75" s="6">
        <f t="shared" si="28"/>
        <v>87.595825184072154</v>
      </c>
      <c r="P75" s="3" t="str">
        <f t="shared" si="29"/>
        <v/>
      </c>
      <c r="Q75" s="3" t="str">
        <f>IF(ISNUMBER(P75),SUMIF(A:A,A75,P:P),"")</f>
        <v/>
      </c>
      <c r="R75" s="3" t="str">
        <f t="shared" si="30"/>
        <v/>
      </c>
      <c r="S75" s="7" t="str">
        <f t="shared" si="31"/>
        <v/>
      </c>
    </row>
    <row r="76" spans="1:19" x14ac:dyDescent="0.3">
      <c r="A76" s="1"/>
      <c r="B76" s="5"/>
      <c r="C76" s="1"/>
      <c r="D76" s="1"/>
      <c r="E76" s="1"/>
      <c r="F76" s="1"/>
      <c r="G76" s="1"/>
      <c r="H76" s="1"/>
      <c r="I76" s="2"/>
      <c r="J76" s="2"/>
      <c r="K76" s="2"/>
      <c r="L76" s="2"/>
      <c r="M76" s="2"/>
      <c r="N76" s="3"/>
      <c r="O76" s="6"/>
      <c r="P76" s="3"/>
      <c r="Q76" s="3"/>
      <c r="R76" s="3"/>
      <c r="S76" s="7"/>
    </row>
    <row r="77" spans="1:19" x14ac:dyDescent="0.3">
      <c r="A77" s="1">
        <v>30</v>
      </c>
      <c r="B77" s="5">
        <v>0.7680555555555556</v>
      </c>
      <c r="C77" s="1" t="s">
        <v>21</v>
      </c>
      <c r="D77" s="1">
        <v>10</v>
      </c>
      <c r="E77" s="1">
        <v>1</v>
      </c>
      <c r="F77" s="1" t="s">
        <v>83</v>
      </c>
      <c r="G77" s="1">
        <v>79.739999999999995</v>
      </c>
      <c r="H77" s="1">
        <f>1+COUNTIFS(A:A,A77,G:G,"&gt;"&amp;G77)</f>
        <v>1</v>
      </c>
      <c r="I77" s="2">
        <f>AVERAGEIF(A:A,A77,G:G)</f>
        <v>51.189</v>
      </c>
      <c r="J77" s="2">
        <f t="shared" si="24"/>
        <v>28.550999999999995</v>
      </c>
      <c r="K77" s="2">
        <f t="shared" si="25"/>
        <v>118.55099999999999</v>
      </c>
      <c r="L77" s="2">
        <f t="shared" si="26"/>
        <v>1227.8991746470713</v>
      </c>
      <c r="M77" s="2">
        <f>SUMIF(A:A,A77,L:L)</f>
        <v>3378.6477465247576</v>
      </c>
      <c r="N77" s="3">
        <f t="shared" si="27"/>
        <v>0.36342917840727129</v>
      </c>
      <c r="O77" s="6">
        <f t="shared" si="28"/>
        <v>2.7515677315247524</v>
      </c>
      <c r="P77" s="3">
        <f t="shared" si="29"/>
        <v>0.36342917840727129</v>
      </c>
      <c r="Q77" s="3">
        <f>IF(ISNUMBER(P77),SUMIF(A:A,A77,P:P),"")</f>
        <v>0.91865461047902663</v>
      </c>
      <c r="R77" s="3">
        <f t="shared" si="30"/>
        <v>0.39561024814077128</v>
      </c>
      <c r="S77" s="7">
        <f t="shared" si="31"/>
        <v>2.52774038261053</v>
      </c>
    </row>
    <row r="78" spans="1:19" x14ac:dyDescent="0.3">
      <c r="A78" s="1">
        <v>30</v>
      </c>
      <c r="B78" s="5">
        <v>0.7680555555555556</v>
      </c>
      <c r="C78" s="1" t="s">
        <v>21</v>
      </c>
      <c r="D78" s="1">
        <v>10</v>
      </c>
      <c r="E78" s="1">
        <v>8</v>
      </c>
      <c r="F78" s="1" t="s">
        <v>90</v>
      </c>
      <c r="G78" s="1">
        <v>68.16</v>
      </c>
      <c r="H78" s="1">
        <f>1+COUNTIFS(A:A,A78,G:G,"&gt;"&amp;G78)</f>
        <v>2</v>
      </c>
      <c r="I78" s="2">
        <f>AVERAGEIF(A:A,A78,G:G)</f>
        <v>51.189</v>
      </c>
      <c r="J78" s="2">
        <f t="shared" si="24"/>
        <v>16.970999999999997</v>
      </c>
      <c r="K78" s="2">
        <f t="shared" si="25"/>
        <v>106.971</v>
      </c>
      <c r="L78" s="2">
        <f t="shared" si="26"/>
        <v>612.93567764602471</v>
      </c>
      <c r="M78" s="2">
        <f>SUMIF(A:A,A78,L:L)</f>
        <v>3378.6477465247576</v>
      </c>
      <c r="N78" s="3">
        <f t="shared" si="27"/>
        <v>0.18141449586642586</v>
      </c>
      <c r="O78" s="6">
        <f t="shared" si="28"/>
        <v>5.5122386732331057</v>
      </c>
      <c r="P78" s="3">
        <f t="shared" si="29"/>
        <v>0.18141449586642586</v>
      </c>
      <c r="Q78" s="3">
        <f>IF(ISNUMBER(P78),SUMIF(A:A,A78,P:P),"")</f>
        <v>0.91865461047902663</v>
      </c>
      <c r="R78" s="3">
        <f t="shared" si="30"/>
        <v>0.19747845795040253</v>
      </c>
      <c r="S78" s="7">
        <f t="shared" si="31"/>
        <v>5.0638434712263845</v>
      </c>
    </row>
    <row r="79" spans="1:19" x14ac:dyDescent="0.3">
      <c r="A79" s="1">
        <v>30</v>
      </c>
      <c r="B79" s="5">
        <v>0.7680555555555556</v>
      </c>
      <c r="C79" s="1" t="s">
        <v>21</v>
      </c>
      <c r="D79" s="1">
        <v>10</v>
      </c>
      <c r="E79" s="1">
        <v>2</v>
      </c>
      <c r="F79" s="1" t="s">
        <v>84</v>
      </c>
      <c r="G79" s="1">
        <v>58.43</v>
      </c>
      <c r="H79" s="1">
        <f>1+COUNTIFS(A:A,A79,G:G,"&gt;"&amp;G79)</f>
        <v>3</v>
      </c>
      <c r="I79" s="2">
        <f>AVERAGEIF(A:A,A79,G:G)</f>
        <v>51.189</v>
      </c>
      <c r="J79" s="2">
        <f t="shared" si="24"/>
        <v>7.2409999999999997</v>
      </c>
      <c r="K79" s="2">
        <f t="shared" si="25"/>
        <v>97.241</v>
      </c>
      <c r="L79" s="2">
        <f t="shared" si="26"/>
        <v>341.88006895794916</v>
      </c>
      <c r="M79" s="2">
        <f>SUMIF(A:A,A79,L:L)</f>
        <v>3378.6477465247576</v>
      </c>
      <c r="N79" s="3">
        <f t="shared" si="27"/>
        <v>0.10118843235717706</v>
      </c>
      <c r="O79" s="6">
        <f t="shared" si="28"/>
        <v>9.8825525478068368</v>
      </c>
      <c r="P79" s="3">
        <f t="shared" si="29"/>
        <v>0.10118843235717706</v>
      </c>
      <c r="Q79" s="3">
        <f>IF(ISNUMBER(P79),SUMIF(A:A,A79,P:P),"")</f>
        <v>0.91865461047902663</v>
      </c>
      <c r="R79" s="3">
        <f t="shared" si="30"/>
        <v>0.11014850543711199</v>
      </c>
      <c r="S79" s="7">
        <f t="shared" si="31"/>
        <v>9.0786524613440029</v>
      </c>
    </row>
    <row r="80" spans="1:19" x14ac:dyDescent="0.3">
      <c r="A80" s="1">
        <v>30</v>
      </c>
      <c r="B80" s="5">
        <v>0.7680555555555556</v>
      </c>
      <c r="C80" s="1" t="s">
        <v>21</v>
      </c>
      <c r="D80" s="1">
        <v>10</v>
      </c>
      <c r="E80" s="1">
        <v>3</v>
      </c>
      <c r="F80" s="1" t="s">
        <v>85</v>
      </c>
      <c r="G80" s="1">
        <v>56.58</v>
      </c>
      <c r="H80" s="1">
        <f>1+COUNTIFS(A:A,A80,G:G,"&gt;"&amp;G80)</f>
        <v>4</v>
      </c>
      <c r="I80" s="2">
        <f>AVERAGEIF(A:A,A80,G:G)</f>
        <v>51.189</v>
      </c>
      <c r="J80" s="2">
        <f t="shared" si="24"/>
        <v>5.3909999999999982</v>
      </c>
      <c r="K80" s="2">
        <f t="shared" si="25"/>
        <v>95.390999999999991</v>
      </c>
      <c r="L80" s="2">
        <f t="shared" si="26"/>
        <v>305.9617211969977</v>
      </c>
      <c r="M80" s="2">
        <f>SUMIF(A:A,A80,L:L)</f>
        <v>3378.6477465247576</v>
      </c>
      <c r="N80" s="3">
        <f t="shared" si="27"/>
        <v>9.0557449059821868E-2</v>
      </c>
      <c r="O80" s="6">
        <f t="shared" si="28"/>
        <v>11.042713883640916</v>
      </c>
      <c r="P80" s="3">
        <f t="shared" si="29"/>
        <v>9.0557449059821868E-2</v>
      </c>
      <c r="Q80" s="3">
        <f>IF(ISNUMBER(P80),SUMIF(A:A,A80,P:P),"")</f>
        <v>0.91865461047902663</v>
      </c>
      <c r="R80" s="3">
        <f t="shared" si="30"/>
        <v>9.857616565229152E-2</v>
      </c>
      <c r="S80" s="7">
        <f t="shared" si="31"/>
        <v>10.144440021407485</v>
      </c>
    </row>
    <row r="81" spans="1:19" x14ac:dyDescent="0.3">
      <c r="A81" s="1">
        <v>30</v>
      </c>
      <c r="B81" s="5">
        <v>0.7680555555555556</v>
      </c>
      <c r="C81" s="1" t="s">
        <v>21</v>
      </c>
      <c r="D81" s="1">
        <v>10</v>
      </c>
      <c r="E81" s="1">
        <v>5</v>
      </c>
      <c r="F81" s="1" t="s">
        <v>87</v>
      </c>
      <c r="G81" s="1">
        <v>52.61</v>
      </c>
      <c r="H81" s="1">
        <f>1+COUNTIFS(A:A,A81,G:G,"&gt;"&amp;G81)</f>
        <v>5</v>
      </c>
      <c r="I81" s="2">
        <f>AVERAGEIF(A:A,A81,G:G)</f>
        <v>51.189</v>
      </c>
      <c r="J81" s="2">
        <f t="shared" si="24"/>
        <v>1.4209999999999994</v>
      </c>
      <c r="K81" s="2">
        <f t="shared" si="25"/>
        <v>91.420999999999992</v>
      </c>
      <c r="L81" s="2">
        <f t="shared" si="26"/>
        <v>241.11162487162719</v>
      </c>
      <c r="M81" s="2">
        <f>SUMIF(A:A,A81,L:L)</f>
        <v>3378.6477465247576</v>
      </c>
      <c r="N81" s="3">
        <f t="shared" si="27"/>
        <v>7.1363350949986457E-2</v>
      </c>
      <c r="O81" s="6">
        <f t="shared" si="28"/>
        <v>14.012794896652618</v>
      </c>
      <c r="P81" s="3">
        <f t="shared" si="29"/>
        <v>7.1363350949986457E-2</v>
      </c>
      <c r="Q81" s="3">
        <f>IF(ISNUMBER(P81),SUMIF(A:A,A81,P:P),"")</f>
        <v>0.91865461047902663</v>
      </c>
      <c r="R81" s="3">
        <f t="shared" si="30"/>
        <v>7.7682460998888897E-2</v>
      </c>
      <c r="S81" s="7">
        <f t="shared" si="31"/>
        <v>12.872918637506903</v>
      </c>
    </row>
    <row r="82" spans="1:19" x14ac:dyDescent="0.3">
      <c r="A82" s="1">
        <v>30</v>
      </c>
      <c r="B82" s="5">
        <v>0.7680555555555556</v>
      </c>
      <c r="C82" s="1" t="s">
        <v>21</v>
      </c>
      <c r="D82" s="1">
        <v>10</v>
      </c>
      <c r="E82" s="1">
        <v>10</v>
      </c>
      <c r="F82" s="1" t="s">
        <v>92</v>
      </c>
      <c r="G82" s="1">
        <v>48.44</v>
      </c>
      <c r="H82" s="1">
        <f>1+COUNTIFS(A:A,A82,G:G,"&gt;"&amp;G82)</f>
        <v>6</v>
      </c>
      <c r="I82" s="2">
        <f>AVERAGEIF(A:A,A82,G:G)</f>
        <v>51.189</v>
      </c>
      <c r="J82" s="2">
        <f t="shared" si="24"/>
        <v>-2.7490000000000023</v>
      </c>
      <c r="K82" s="2">
        <f t="shared" si="25"/>
        <v>87.251000000000005</v>
      </c>
      <c r="L82" s="2">
        <f t="shared" si="26"/>
        <v>187.74037042849869</v>
      </c>
      <c r="M82" s="2">
        <f>SUMIF(A:A,A82,L:L)</f>
        <v>3378.6477465247576</v>
      </c>
      <c r="N82" s="3">
        <f t="shared" si="27"/>
        <v>5.5566719147211042E-2</v>
      </c>
      <c r="O82" s="6">
        <f t="shared" si="28"/>
        <v>17.996383722975143</v>
      </c>
      <c r="P82" s="3">
        <f t="shared" si="29"/>
        <v>5.5566719147211042E-2</v>
      </c>
      <c r="Q82" s="3">
        <f>IF(ISNUMBER(P82),SUMIF(A:A,A82,P:P),"")</f>
        <v>0.91865461047902663</v>
      </c>
      <c r="R82" s="3">
        <f t="shared" si="30"/>
        <v>6.0487062834459766E-2</v>
      </c>
      <c r="S82" s="7">
        <f t="shared" si="31"/>
        <v>16.532460879060825</v>
      </c>
    </row>
    <row r="83" spans="1:19" x14ac:dyDescent="0.3">
      <c r="A83" s="1">
        <v>30</v>
      </c>
      <c r="B83" s="5">
        <v>0.7680555555555556</v>
      </c>
      <c r="C83" s="1" t="s">
        <v>21</v>
      </c>
      <c r="D83" s="1">
        <v>10</v>
      </c>
      <c r="E83" s="1">
        <v>6</v>
      </c>
      <c r="F83" s="1" t="s">
        <v>88</v>
      </c>
      <c r="G83" s="1">
        <v>48.31</v>
      </c>
      <c r="H83" s="1">
        <f>1+COUNTIFS(A:A,A83,G:G,"&gt;"&amp;G83)</f>
        <v>7</v>
      </c>
      <c r="I83" s="2">
        <f>AVERAGEIF(A:A,A83,G:G)</f>
        <v>51.189</v>
      </c>
      <c r="J83" s="2">
        <f t="shared" si="24"/>
        <v>-2.8789999999999978</v>
      </c>
      <c r="K83" s="2">
        <f t="shared" si="25"/>
        <v>87.121000000000009</v>
      </c>
      <c r="L83" s="2">
        <f t="shared" si="26"/>
        <v>186.28169178137352</v>
      </c>
      <c r="M83" s="2">
        <f>SUMIF(A:A,A83,L:L)</f>
        <v>3378.6477465247576</v>
      </c>
      <c r="N83" s="3">
        <f t="shared" si="27"/>
        <v>5.5134984691133003E-2</v>
      </c>
      <c r="O83" s="6">
        <f t="shared" si="28"/>
        <v>18.13730439215708</v>
      </c>
      <c r="P83" s="3">
        <f t="shared" si="29"/>
        <v>5.5134984691133003E-2</v>
      </c>
      <c r="Q83" s="3">
        <f>IF(ISNUMBER(P83),SUMIF(A:A,A83,P:P),"")</f>
        <v>0.91865461047902663</v>
      </c>
      <c r="R83" s="3">
        <f t="shared" si="30"/>
        <v>6.0017098986074012E-2</v>
      </c>
      <c r="S83" s="7">
        <f t="shared" si="31"/>
        <v>16.6619183015166</v>
      </c>
    </row>
    <row r="84" spans="1:19" x14ac:dyDescent="0.3">
      <c r="A84" s="1">
        <v>30</v>
      </c>
      <c r="B84" s="5">
        <v>0.7680555555555556</v>
      </c>
      <c r="C84" s="1" t="s">
        <v>21</v>
      </c>
      <c r="D84" s="1">
        <v>10</v>
      </c>
      <c r="E84" s="1">
        <v>7</v>
      </c>
      <c r="F84" s="1" t="s">
        <v>89</v>
      </c>
      <c r="G84" s="1">
        <v>43.05</v>
      </c>
      <c r="H84" s="1">
        <f>1+COUNTIFS(A:A,A84,G:G,"&gt;"&amp;G84)</f>
        <v>8</v>
      </c>
      <c r="I84" s="2">
        <f>AVERAGEIF(A:A,A84,G:G)</f>
        <v>51.189</v>
      </c>
      <c r="J84" s="2">
        <f t="shared" si="24"/>
        <v>-8.1390000000000029</v>
      </c>
      <c r="K84" s="2">
        <f t="shared" si="25"/>
        <v>81.86099999999999</v>
      </c>
      <c r="L84" s="2">
        <f t="shared" si="26"/>
        <v>135.86476282382043</v>
      </c>
      <c r="M84" s="2">
        <f>SUMIF(A:A,A84,L:L)</f>
        <v>3378.6477465247576</v>
      </c>
      <c r="N84" s="3">
        <f t="shared" si="27"/>
        <v>4.0212763512730655E-2</v>
      </c>
      <c r="O84" s="6">
        <f t="shared" si="28"/>
        <v>24.867726379546571</v>
      </c>
      <c r="P84" s="3" t="str">
        <f t="shared" si="29"/>
        <v/>
      </c>
      <c r="Q84" s="3" t="str">
        <f>IF(ISNUMBER(P84),SUMIF(A:A,A84,P:P),"")</f>
        <v/>
      </c>
      <c r="R84" s="3" t="str">
        <f t="shared" si="30"/>
        <v/>
      </c>
      <c r="S84" s="7" t="str">
        <f t="shared" si="31"/>
        <v/>
      </c>
    </row>
    <row r="85" spans="1:19" x14ac:dyDescent="0.3">
      <c r="A85" s="1">
        <v>30</v>
      </c>
      <c r="B85" s="5">
        <v>0.7680555555555556</v>
      </c>
      <c r="C85" s="1" t="s">
        <v>21</v>
      </c>
      <c r="D85" s="1">
        <v>10</v>
      </c>
      <c r="E85" s="1">
        <v>9</v>
      </c>
      <c r="F85" s="1" t="s">
        <v>91</v>
      </c>
      <c r="G85" s="1">
        <v>39.619999999999997</v>
      </c>
      <c r="H85" s="1">
        <f>1+COUNTIFS(A:A,A85,G:G,"&gt;"&amp;G85)</f>
        <v>9</v>
      </c>
      <c r="I85" s="2">
        <f>AVERAGEIF(A:A,A85,G:G)</f>
        <v>51.189</v>
      </c>
      <c r="J85" s="2">
        <f t="shared" si="24"/>
        <v>-11.569000000000003</v>
      </c>
      <c r="K85" s="2">
        <f t="shared" si="25"/>
        <v>78.430999999999997</v>
      </c>
      <c r="L85" s="2">
        <f t="shared" si="26"/>
        <v>110.59335434650885</v>
      </c>
      <c r="M85" s="2">
        <f>SUMIF(A:A,A85,L:L)</f>
        <v>3378.6477465247576</v>
      </c>
      <c r="N85" s="3">
        <f t="shared" si="27"/>
        <v>3.2733022985383435E-2</v>
      </c>
      <c r="O85" s="6">
        <f t="shared" si="28"/>
        <v>30.550187816338834</v>
      </c>
      <c r="P85" s="3" t="str">
        <f t="shared" si="29"/>
        <v/>
      </c>
      <c r="Q85" s="3" t="str">
        <f>IF(ISNUMBER(P85),SUMIF(A:A,A85,P:P),"")</f>
        <v/>
      </c>
      <c r="R85" s="3" t="str">
        <f t="shared" si="30"/>
        <v/>
      </c>
      <c r="S85" s="7" t="str">
        <f t="shared" si="31"/>
        <v/>
      </c>
    </row>
    <row r="86" spans="1:19" x14ac:dyDescent="0.3">
      <c r="A86" s="1">
        <v>30</v>
      </c>
      <c r="B86" s="5">
        <v>0.7680555555555556</v>
      </c>
      <c r="C86" s="1" t="s">
        <v>21</v>
      </c>
      <c r="D86" s="1">
        <v>10</v>
      </c>
      <c r="E86" s="1">
        <v>4</v>
      </c>
      <c r="F86" s="1" t="s">
        <v>86</v>
      </c>
      <c r="G86" s="1">
        <v>16.95</v>
      </c>
      <c r="H86" s="1">
        <f>1+COUNTIFS(A:A,A86,G:G,"&gt;"&amp;G86)</f>
        <v>10</v>
      </c>
      <c r="I86" s="2">
        <f>AVERAGEIF(A:A,A86,G:G)</f>
        <v>51.189</v>
      </c>
      <c r="J86" s="2">
        <f t="shared" si="24"/>
        <v>-34.239000000000004</v>
      </c>
      <c r="K86" s="2">
        <f t="shared" si="25"/>
        <v>55.760999999999996</v>
      </c>
      <c r="L86" s="2">
        <f t="shared" si="26"/>
        <v>28.379299824886065</v>
      </c>
      <c r="M86" s="2">
        <f>SUMIF(A:A,A86,L:L)</f>
        <v>3378.6477465247576</v>
      </c>
      <c r="N86" s="3">
        <f t="shared" si="27"/>
        <v>8.3996030228592842E-3</v>
      </c>
      <c r="O86" s="6">
        <f t="shared" si="28"/>
        <v>119.05324540678031</v>
      </c>
      <c r="P86" s="3" t="str">
        <f t="shared" si="29"/>
        <v/>
      </c>
      <c r="Q86" s="3" t="str">
        <f>IF(ISNUMBER(P86),SUMIF(A:A,A86,P:P),"")</f>
        <v/>
      </c>
      <c r="R86" s="3" t="str">
        <f t="shared" si="30"/>
        <v/>
      </c>
      <c r="S86" s="7" t="str">
        <f t="shared" si="31"/>
        <v/>
      </c>
    </row>
    <row r="87" spans="1:19" x14ac:dyDescent="0.3">
      <c r="A87" s="1"/>
      <c r="B87" s="5"/>
      <c r="C87" s="1"/>
      <c r="D87" s="1"/>
      <c r="E87" s="1"/>
      <c r="F87" s="1"/>
      <c r="G87" s="1"/>
      <c r="H87" s="1"/>
      <c r="I87" s="2"/>
      <c r="J87" s="2"/>
      <c r="K87" s="2"/>
      <c r="L87" s="2"/>
      <c r="M87" s="2"/>
      <c r="N87" s="3"/>
      <c r="O87" s="6"/>
      <c r="P87" s="3"/>
      <c r="Q87" s="3"/>
      <c r="R87" s="3"/>
      <c r="S87" s="7"/>
    </row>
    <row r="88" spans="1:19" x14ac:dyDescent="0.3">
      <c r="A88" s="1">
        <v>31</v>
      </c>
      <c r="B88" s="5">
        <v>0.79513888888888884</v>
      </c>
      <c r="C88" s="1" t="s">
        <v>21</v>
      </c>
      <c r="D88" s="1">
        <v>11</v>
      </c>
      <c r="E88" s="1">
        <v>2</v>
      </c>
      <c r="F88" s="1" t="s">
        <v>93</v>
      </c>
      <c r="G88" s="1">
        <v>70.33</v>
      </c>
      <c r="H88" s="1">
        <f>1+COUNTIFS(A:A,A88,G:G,"&gt;"&amp;G88)</f>
        <v>1</v>
      </c>
      <c r="I88" s="2">
        <f>AVERAGEIF(A:A,A88,G:G)</f>
        <v>47.297500000000007</v>
      </c>
      <c r="J88" s="2">
        <f t="shared" si="24"/>
        <v>23.032499999999992</v>
      </c>
      <c r="K88" s="2">
        <f t="shared" si="25"/>
        <v>113.0325</v>
      </c>
      <c r="L88" s="2">
        <f t="shared" si="26"/>
        <v>881.78653243860447</v>
      </c>
      <c r="M88" s="2">
        <f>SUMIF(A:A,A88,L:L)</f>
        <v>3356.5023233591714</v>
      </c>
      <c r="N88" s="3">
        <f t="shared" si="27"/>
        <v>0.26270994252019964</v>
      </c>
      <c r="O88" s="6">
        <f t="shared" si="28"/>
        <v>3.8064794594635889</v>
      </c>
      <c r="P88" s="3">
        <f t="shared" si="29"/>
        <v>0.26270994252019964</v>
      </c>
      <c r="Q88" s="3">
        <f>IF(ISNUMBER(P88),SUMIF(A:A,A88,P:P),"")</f>
        <v>0.81126300928842543</v>
      </c>
      <c r="R88" s="3">
        <f t="shared" si="30"/>
        <v>0.32382832634095776</v>
      </c>
      <c r="S88" s="7">
        <f t="shared" si="31"/>
        <v>3.0880559810790094</v>
      </c>
    </row>
    <row r="89" spans="1:19" x14ac:dyDescent="0.3">
      <c r="A89" s="1">
        <v>31</v>
      </c>
      <c r="B89" s="5">
        <v>0.79513888888888884</v>
      </c>
      <c r="C89" s="1" t="s">
        <v>21</v>
      </c>
      <c r="D89" s="1">
        <v>11</v>
      </c>
      <c r="E89" s="1">
        <v>6</v>
      </c>
      <c r="F89" s="1" t="s">
        <v>97</v>
      </c>
      <c r="G89" s="1">
        <v>62.73</v>
      </c>
      <c r="H89" s="1">
        <f>1+COUNTIFS(A:A,A89,G:G,"&gt;"&amp;G89)</f>
        <v>2</v>
      </c>
      <c r="I89" s="2">
        <f>AVERAGEIF(A:A,A89,G:G)</f>
        <v>47.297500000000007</v>
      </c>
      <c r="J89" s="2">
        <f t="shared" si="24"/>
        <v>15.43249999999999</v>
      </c>
      <c r="K89" s="2">
        <f t="shared" si="25"/>
        <v>105.43249999999999</v>
      </c>
      <c r="L89" s="2">
        <f t="shared" si="26"/>
        <v>558.88850562673588</v>
      </c>
      <c r="M89" s="2">
        <f>SUMIF(A:A,A89,L:L)</f>
        <v>3356.5023233591714</v>
      </c>
      <c r="N89" s="3">
        <f t="shared" si="27"/>
        <v>0.16650919671266692</v>
      </c>
      <c r="O89" s="6">
        <f t="shared" si="28"/>
        <v>6.0056742795151958</v>
      </c>
      <c r="P89" s="3">
        <f t="shared" si="29"/>
        <v>0.16650919671266692</v>
      </c>
      <c r="Q89" s="3">
        <f>IF(ISNUMBER(P89),SUMIF(A:A,A89,P:P),"")</f>
        <v>0.81126300928842543</v>
      </c>
      <c r="R89" s="3">
        <f t="shared" si="30"/>
        <v>0.20524687407936348</v>
      </c>
      <c r="S89" s="7">
        <f t="shared" si="31"/>
        <v>4.8721813888055934</v>
      </c>
    </row>
    <row r="90" spans="1:19" x14ac:dyDescent="0.3">
      <c r="A90" s="1">
        <v>31</v>
      </c>
      <c r="B90" s="5">
        <v>0.79513888888888884</v>
      </c>
      <c r="C90" s="1" t="s">
        <v>21</v>
      </c>
      <c r="D90" s="1">
        <v>11</v>
      </c>
      <c r="E90" s="1">
        <v>9</v>
      </c>
      <c r="F90" s="1" t="s">
        <v>100</v>
      </c>
      <c r="G90" s="1">
        <v>51.93</v>
      </c>
      <c r="H90" s="1">
        <f>1+COUNTIFS(A:A,A90,G:G,"&gt;"&amp;G90)</f>
        <v>3</v>
      </c>
      <c r="I90" s="2">
        <f>AVERAGEIF(A:A,A90,G:G)</f>
        <v>47.297500000000007</v>
      </c>
      <c r="J90" s="2">
        <f t="shared" si="24"/>
        <v>4.6324999999999932</v>
      </c>
      <c r="K90" s="2">
        <f t="shared" si="25"/>
        <v>94.632499999999993</v>
      </c>
      <c r="L90" s="2">
        <f t="shared" si="26"/>
        <v>292.34949873078148</v>
      </c>
      <c r="M90" s="2">
        <f>SUMIF(A:A,A90,L:L)</f>
        <v>3356.5023233591714</v>
      </c>
      <c r="N90" s="3">
        <f t="shared" si="27"/>
        <v>8.7099447748392886E-2</v>
      </c>
      <c r="O90" s="6">
        <f t="shared" si="28"/>
        <v>11.481129052491053</v>
      </c>
      <c r="P90" s="3">
        <f t="shared" si="29"/>
        <v>8.7099447748392886E-2</v>
      </c>
      <c r="Q90" s="3">
        <f>IF(ISNUMBER(P90),SUMIF(A:A,A90,P:P),"")</f>
        <v>0.81126300928842543</v>
      </c>
      <c r="R90" s="3">
        <f t="shared" si="30"/>
        <v>0.10736277477360827</v>
      </c>
      <c r="S90" s="7">
        <f t="shared" si="31"/>
        <v>9.3142153051526595</v>
      </c>
    </row>
    <row r="91" spans="1:19" x14ac:dyDescent="0.3">
      <c r="A91" s="1">
        <v>31</v>
      </c>
      <c r="B91" s="5">
        <v>0.79513888888888884</v>
      </c>
      <c r="C91" s="1" t="s">
        <v>21</v>
      </c>
      <c r="D91" s="1">
        <v>11</v>
      </c>
      <c r="E91" s="1">
        <v>3</v>
      </c>
      <c r="F91" s="1" t="s">
        <v>94</v>
      </c>
      <c r="G91" s="1">
        <v>50.68</v>
      </c>
      <c r="H91" s="1">
        <f>1+COUNTIFS(A:A,A91,G:G,"&gt;"&amp;G91)</f>
        <v>4</v>
      </c>
      <c r="I91" s="2">
        <f>AVERAGEIF(A:A,A91,G:G)</f>
        <v>47.297500000000007</v>
      </c>
      <c r="J91" s="2">
        <f t="shared" si="24"/>
        <v>3.3824999999999932</v>
      </c>
      <c r="K91" s="2">
        <f t="shared" si="25"/>
        <v>93.382499999999993</v>
      </c>
      <c r="L91" s="2">
        <f t="shared" si="26"/>
        <v>271.2253431789</v>
      </c>
      <c r="M91" s="2">
        <f>SUMIF(A:A,A91,L:L)</f>
        <v>3356.5023233591714</v>
      </c>
      <c r="N91" s="3">
        <f t="shared" si="27"/>
        <v>8.080594531138563E-2</v>
      </c>
      <c r="O91" s="6">
        <f t="shared" si="28"/>
        <v>12.375327039941196</v>
      </c>
      <c r="P91" s="3">
        <f t="shared" si="29"/>
        <v>8.080594531138563E-2</v>
      </c>
      <c r="Q91" s="3">
        <f>IF(ISNUMBER(P91),SUMIF(A:A,A91,P:P),"")</f>
        <v>0.81126300928842543</v>
      </c>
      <c r="R91" s="3">
        <f t="shared" si="30"/>
        <v>9.9605114970374525E-2</v>
      </c>
      <c r="S91" s="7">
        <f t="shared" si="31"/>
        <v>10.039645055351116</v>
      </c>
    </row>
    <row r="92" spans="1:19" x14ac:dyDescent="0.3">
      <c r="A92" s="1">
        <v>31</v>
      </c>
      <c r="B92" s="5">
        <v>0.79513888888888884</v>
      </c>
      <c r="C92" s="1" t="s">
        <v>21</v>
      </c>
      <c r="D92" s="1">
        <v>11</v>
      </c>
      <c r="E92" s="1">
        <v>5</v>
      </c>
      <c r="F92" s="1" t="s">
        <v>96</v>
      </c>
      <c r="G92" s="1">
        <v>50.11</v>
      </c>
      <c r="H92" s="1">
        <f>1+COUNTIFS(A:A,A92,G:G,"&gt;"&amp;G92)</f>
        <v>5</v>
      </c>
      <c r="I92" s="2">
        <f>AVERAGEIF(A:A,A92,G:G)</f>
        <v>47.297500000000007</v>
      </c>
      <c r="J92" s="2">
        <f t="shared" si="24"/>
        <v>2.8124999999999929</v>
      </c>
      <c r="K92" s="2">
        <f t="shared" si="25"/>
        <v>92.8125</v>
      </c>
      <c r="L92" s="2">
        <f t="shared" si="26"/>
        <v>262.10626155746746</v>
      </c>
      <c r="M92" s="2">
        <f>SUMIF(A:A,A92,L:L)</f>
        <v>3356.5023233591714</v>
      </c>
      <c r="N92" s="3">
        <f t="shared" si="27"/>
        <v>7.8089104760443839E-2</v>
      </c>
      <c r="O92" s="6">
        <f t="shared" si="28"/>
        <v>12.805883779404674</v>
      </c>
      <c r="P92" s="3">
        <f t="shared" si="29"/>
        <v>7.8089104760443839E-2</v>
      </c>
      <c r="Q92" s="3">
        <f>IF(ISNUMBER(P92),SUMIF(A:A,A92,P:P),"")</f>
        <v>0.81126300928842543</v>
      </c>
      <c r="R92" s="3">
        <f t="shared" si="30"/>
        <v>9.6256212678718478E-2</v>
      </c>
      <c r="S92" s="7">
        <f t="shared" si="31"/>
        <v>10.38893981147767</v>
      </c>
    </row>
    <row r="93" spans="1:19" x14ac:dyDescent="0.3">
      <c r="A93" s="1">
        <v>31</v>
      </c>
      <c r="B93" s="5">
        <v>0.79513888888888884</v>
      </c>
      <c r="C93" s="1" t="s">
        <v>21</v>
      </c>
      <c r="D93" s="1">
        <v>11</v>
      </c>
      <c r="E93" s="1">
        <v>7</v>
      </c>
      <c r="F93" s="1" t="s">
        <v>98</v>
      </c>
      <c r="G93" s="1">
        <v>48.93</v>
      </c>
      <c r="H93" s="1">
        <f>1+COUNTIFS(A:A,A93,G:G,"&gt;"&amp;G93)</f>
        <v>6</v>
      </c>
      <c r="I93" s="2">
        <f>AVERAGEIF(A:A,A93,G:G)</f>
        <v>47.297500000000007</v>
      </c>
      <c r="J93" s="2">
        <f t="shared" si="24"/>
        <v>1.6324999999999932</v>
      </c>
      <c r="K93" s="2">
        <f t="shared" si="25"/>
        <v>91.632499999999993</v>
      </c>
      <c r="L93" s="2">
        <f t="shared" si="26"/>
        <v>244.19082761083934</v>
      </c>
      <c r="M93" s="2">
        <f>SUMIF(A:A,A93,L:L)</f>
        <v>3356.5023233591714</v>
      </c>
      <c r="N93" s="3">
        <f t="shared" si="27"/>
        <v>7.2751574134605188E-2</v>
      </c>
      <c r="O93" s="6">
        <f t="shared" si="28"/>
        <v>13.745407049884541</v>
      </c>
      <c r="P93" s="3">
        <f t="shared" si="29"/>
        <v>7.2751574134605188E-2</v>
      </c>
      <c r="Q93" s="3">
        <f>IF(ISNUMBER(P93),SUMIF(A:A,A93,P:P),"")</f>
        <v>0.81126300928842543</v>
      </c>
      <c r="R93" s="3">
        <f t="shared" si="30"/>
        <v>8.9676927582852589E-2</v>
      </c>
      <c r="S93" s="7">
        <f t="shared" si="31"/>
        <v>11.15114028718367</v>
      </c>
    </row>
    <row r="94" spans="1:19" x14ac:dyDescent="0.3">
      <c r="A94" s="1">
        <v>31</v>
      </c>
      <c r="B94" s="5">
        <v>0.79513888888888884</v>
      </c>
      <c r="C94" s="1" t="s">
        <v>21</v>
      </c>
      <c r="D94" s="1">
        <v>11</v>
      </c>
      <c r="E94" s="1">
        <v>4</v>
      </c>
      <c r="F94" s="1" t="s">
        <v>95</v>
      </c>
      <c r="G94" s="1">
        <v>46.61</v>
      </c>
      <c r="H94" s="1">
        <f>1+COUNTIFS(A:A,A94,G:G,"&gt;"&amp;G94)</f>
        <v>7</v>
      </c>
      <c r="I94" s="2">
        <f>AVERAGEIF(A:A,A94,G:G)</f>
        <v>47.297500000000007</v>
      </c>
      <c r="J94" s="2">
        <f t="shared" si="24"/>
        <v>-0.68750000000000711</v>
      </c>
      <c r="K94" s="2">
        <f t="shared" si="25"/>
        <v>89.3125</v>
      </c>
      <c r="L94" s="2">
        <f t="shared" si="26"/>
        <v>212.45920638862441</v>
      </c>
      <c r="M94" s="2">
        <f>SUMIF(A:A,A94,L:L)</f>
        <v>3356.5023233591714</v>
      </c>
      <c r="N94" s="3">
        <f t="shared" si="27"/>
        <v>6.3297798100731315E-2</v>
      </c>
      <c r="O94" s="6">
        <f t="shared" si="28"/>
        <v>15.798337857007485</v>
      </c>
      <c r="P94" s="3">
        <f t="shared" si="29"/>
        <v>6.3297798100731315E-2</v>
      </c>
      <c r="Q94" s="3">
        <f>IF(ISNUMBER(P94),SUMIF(A:A,A94,P:P),"")</f>
        <v>0.81126300928842543</v>
      </c>
      <c r="R94" s="3">
        <f t="shared" si="30"/>
        <v>7.8023769574124976E-2</v>
      </c>
      <c r="S94" s="7">
        <f t="shared" si="31"/>
        <v>12.816607111631146</v>
      </c>
    </row>
    <row r="95" spans="1:19" x14ac:dyDescent="0.3">
      <c r="A95" s="1">
        <v>31</v>
      </c>
      <c r="B95" s="5">
        <v>0.79513888888888884</v>
      </c>
      <c r="C95" s="1" t="s">
        <v>21</v>
      </c>
      <c r="D95" s="1">
        <v>11</v>
      </c>
      <c r="E95" s="1">
        <v>13</v>
      </c>
      <c r="F95" s="1" t="s">
        <v>103</v>
      </c>
      <c r="G95" s="1">
        <v>41.37</v>
      </c>
      <c r="H95" s="1">
        <f>1+COUNTIFS(A:A,A95,G:G,"&gt;"&amp;G95)</f>
        <v>8</v>
      </c>
      <c r="I95" s="2">
        <f>AVERAGEIF(A:A,A95,G:G)</f>
        <v>47.297500000000007</v>
      </c>
      <c r="J95" s="2">
        <f t="shared" si="24"/>
        <v>-5.9275000000000091</v>
      </c>
      <c r="K95" s="2">
        <f t="shared" si="25"/>
        <v>84.072499999999991</v>
      </c>
      <c r="L95" s="2">
        <f t="shared" si="26"/>
        <v>155.14342319213483</v>
      </c>
      <c r="M95" s="2">
        <f>SUMIF(A:A,A95,L:L)</f>
        <v>3356.5023233591714</v>
      </c>
      <c r="N95" s="3">
        <f t="shared" si="27"/>
        <v>4.6221753553522954E-2</v>
      </c>
      <c r="O95" s="6">
        <f t="shared" si="28"/>
        <v>21.634834750309498</v>
      </c>
      <c r="P95" s="3" t="str">
        <f t="shared" si="29"/>
        <v/>
      </c>
      <c r="Q95" s="3" t="str">
        <f>IF(ISNUMBER(P95),SUMIF(A:A,A95,P:P),"")</f>
        <v/>
      </c>
      <c r="R95" s="3" t="str">
        <f t="shared" si="30"/>
        <v/>
      </c>
      <c r="S95" s="7" t="str">
        <f t="shared" si="31"/>
        <v/>
      </c>
    </row>
    <row r="96" spans="1:19" x14ac:dyDescent="0.3">
      <c r="A96" s="1">
        <v>31</v>
      </c>
      <c r="B96" s="5">
        <v>0.79513888888888884</v>
      </c>
      <c r="C96" s="1" t="s">
        <v>21</v>
      </c>
      <c r="D96" s="1">
        <v>11</v>
      </c>
      <c r="E96" s="1">
        <v>11</v>
      </c>
      <c r="F96" s="1" t="s">
        <v>101</v>
      </c>
      <c r="G96" s="1">
        <v>41.21</v>
      </c>
      <c r="H96" s="1">
        <f>1+COUNTIFS(A:A,A96,G:G,"&gt;"&amp;G96)</f>
        <v>9</v>
      </c>
      <c r="I96" s="2">
        <f>AVERAGEIF(A:A,A96,G:G)</f>
        <v>47.297500000000007</v>
      </c>
      <c r="J96" s="2">
        <f t="shared" si="24"/>
        <v>-6.0875000000000057</v>
      </c>
      <c r="K96" s="2">
        <f t="shared" si="25"/>
        <v>83.912499999999994</v>
      </c>
      <c r="L96" s="2">
        <f t="shared" si="26"/>
        <v>153.66117251640159</v>
      </c>
      <c r="M96" s="2">
        <f>SUMIF(A:A,A96,L:L)</f>
        <v>3356.5023233591714</v>
      </c>
      <c r="N96" s="3">
        <f t="shared" si="27"/>
        <v>4.5780147818464262E-2</v>
      </c>
      <c r="O96" s="6">
        <f t="shared" si="28"/>
        <v>21.843529294955125</v>
      </c>
      <c r="P96" s="3" t="str">
        <f t="shared" si="29"/>
        <v/>
      </c>
      <c r="Q96" s="3" t="str">
        <f>IF(ISNUMBER(P96),SUMIF(A:A,A96,P:P),"")</f>
        <v/>
      </c>
      <c r="R96" s="3" t="str">
        <f t="shared" si="30"/>
        <v/>
      </c>
      <c r="S96" s="7" t="str">
        <f t="shared" si="31"/>
        <v/>
      </c>
    </row>
    <row r="97" spans="1:19" x14ac:dyDescent="0.3">
      <c r="A97" s="1">
        <v>31</v>
      </c>
      <c r="B97" s="5">
        <v>0.79513888888888884</v>
      </c>
      <c r="C97" s="1" t="s">
        <v>21</v>
      </c>
      <c r="D97" s="1">
        <v>11</v>
      </c>
      <c r="E97" s="1">
        <v>12</v>
      </c>
      <c r="F97" s="1" t="s">
        <v>102</v>
      </c>
      <c r="G97" s="1">
        <v>39.630000000000003</v>
      </c>
      <c r="H97" s="1">
        <f>1+COUNTIFS(A:A,A97,G:G,"&gt;"&amp;G97)</f>
        <v>10</v>
      </c>
      <c r="I97" s="2">
        <f>AVERAGEIF(A:A,A97,G:G)</f>
        <v>47.297500000000007</v>
      </c>
      <c r="J97" s="2">
        <f t="shared" si="24"/>
        <v>-7.667500000000004</v>
      </c>
      <c r="K97" s="2">
        <f t="shared" si="25"/>
        <v>82.332499999999996</v>
      </c>
      <c r="L97" s="2">
        <f t="shared" si="26"/>
        <v>139.7632612222348</v>
      </c>
      <c r="M97" s="2">
        <f>SUMIF(A:A,A97,L:L)</f>
        <v>3356.5023233591714</v>
      </c>
      <c r="N97" s="3">
        <f t="shared" si="27"/>
        <v>4.1639554440218711E-2</v>
      </c>
      <c r="O97" s="6">
        <f t="shared" si="28"/>
        <v>24.01562681069715</v>
      </c>
      <c r="P97" s="3" t="str">
        <f t="shared" si="29"/>
        <v/>
      </c>
      <c r="Q97" s="3" t="str">
        <f>IF(ISNUMBER(P97),SUMIF(A:A,A97,P:P),"")</f>
        <v/>
      </c>
      <c r="R97" s="3" t="str">
        <f t="shared" si="30"/>
        <v/>
      </c>
      <c r="S97" s="7" t="str">
        <f t="shared" si="31"/>
        <v/>
      </c>
    </row>
    <row r="98" spans="1:19" x14ac:dyDescent="0.3">
      <c r="A98" s="1">
        <v>31</v>
      </c>
      <c r="B98" s="5">
        <v>0.79513888888888884</v>
      </c>
      <c r="C98" s="1" t="s">
        <v>21</v>
      </c>
      <c r="D98" s="1">
        <v>11</v>
      </c>
      <c r="E98" s="1">
        <v>8</v>
      </c>
      <c r="F98" s="1" t="s">
        <v>99</v>
      </c>
      <c r="G98" s="1">
        <v>36.97</v>
      </c>
      <c r="H98" s="1">
        <f>1+COUNTIFS(A:A,A98,G:G,"&gt;"&amp;G98)</f>
        <v>11</v>
      </c>
      <c r="I98" s="2">
        <f>AVERAGEIF(A:A,A98,G:G)</f>
        <v>47.297500000000007</v>
      </c>
      <c r="J98" s="2">
        <f t="shared" si="24"/>
        <v>-10.327500000000008</v>
      </c>
      <c r="K98" s="2">
        <f t="shared" si="25"/>
        <v>79.672499999999985</v>
      </c>
      <c r="L98" s="2">
        <f t="shared" si="26"/>
        <v>119.14604386332198</v>
      </c>
      <c r="M98" s="2">
        <f>SUMIF(A:A,A98,L:L)</f>
        <v>3356.5023233591714</v>
      </c>
      <c r="N98" s="3">
        <f t="shared" si="27"/>
        <v>3.5497083685638919E-2</v>
      </c>
      <c r="O98" s="6">
        <f t="shared" si="28"/>
        <v>28.171328350688444</v>
      </c>
      <c r="P98" s="3" t="str">
        <f t="shared" si="29"/>
        <v/>
      </c>
      <c r="Q98" s="3" t="str">
        <f>IF(ISNUMBER(P98),SUMIF(A:A,A98,P:P),"")</f>
        <v/>
      </c>
      <c r="R98" s="3" t="str">
        <f t="shared" si="30"/>
        <v/>
      </c>
      <c r="S98" s="7" t="str">
        <f t="shared" si="31"/>
        <v/>
      </c>
    </row>
    <row r="99" spans="1:19" x14ac:dyDescent="0.3">
      <c r="A99" s="1">
        <v>31</v>
      </c>
      <c r="B99" s="5">
        <v>0.79513888888888884</v>
      </c>
      <c r="C99" s="1" t="s">
        <v>21</v>
      </c>
      <c r="D99" s="1">
        <v>11</v>
      </c>
      <c r="E99" s="1">
        <v>14</v>
      </c>
      <c r="F99" s="1" t="s">
        <v>104</v>
      </c>
      <c r="G99" s="1">
        <v>27.07</v>
      </c>
      <c r="H99" s="1">
        <f>1+COUNTIFS(A:A,A99,G:G,"&gt;"&amp;G99)</f>
        <v>12</v>
      </c>
      <c r="I99" s="2">
        <f>AVERAGEIF(A:A,A99,G:G)</f>
        <v>47.297500000000007</v>
      </c>
      <c r="J99" s="2">
        <f t="shared" si="24"/>
        <v>-20.227500000000006</v>
      </c>
      <c r="K99" s="2">
        <f t="shared" si="25"/>
        <v>69.772499999999994</v>
      </c>
      <c r="L99" s="2">
        <f t="shared" si="26"/>
        <v>65.782247033125472</v>
      </c>
      <c r="M99" s="2">
        <f>SUMIF(A:A,A99,L:L)</f>
        <v>3356.5023233591714</v>
      </c>
      <c r="N99" s="3">
        <f t="shared" si="27"/>
        <v>1.9598451213729808E-2</v>
      </c>
      <c r="O99" s="6">
        <f t="shared" si="28"/>
        <v>51.024440099605641</v>
      </c>
      <c r="P99" s="3" t="str">
        <f t="shared" si="29"/>
        <v/>
      </c>
      <c r="Q99" s="3" t="str">
        <f>IF(ISNUMBER(P99),SUMIF(A:A,A99,P:P),"")</f>
        <v/>
      </c>
      <c r="R99" s="3" t="str">
        <f t="shared" si="30"/>
        <v/>
      </c>
      <c r="S99" s="7" t="str">
        <f t="shared" si="31"/>
        <v/>
      </c>
    </row>
  </sheetData>
  <autoFilter ref="A7:S17" xr:uid="{00000000-0009-0000-0000-000000000000}"/>
  <sortState xmlns:xlrd2="http://schemas.microsoft.com/office/spreadsheetml/2017/richdata2" ref="A8:T99">
    <sortCondition ref="B8:B99"/>
    <sortCondition ref="H8:H99"/>
  </sortState>
  <conditionalFormatting sqref="H1:H1048576">
    <cfRule type="colorScale" priority="3">
      <colorScale>
        <cfvo type="min"/>
        <cfvo type="percentile" val="50"/>
        <cfvo type="max"/>
        <color rgb="FF00B050"/>
        <color rgb="FFFFEB84"/>
        <color rgb="FFFF0000"/>
      </colorScale>
    </cfRule>
  </conditionalFormatting>
  <conditionalFormatting sqref="S1:S1048576">
    <cfRule type="colorScale" priority="29">
      <colorScale>
        <cfvo type="min"/>
        <cfvo type="percentile" val="50"/>
        <cfvo type="max"/>
        <color rgb="FF00B050"/>
        <color rgb="FFFFEB84"/>
        <color rgb="FFFF0000"/>
      </colorScale>
    </cfRule>
  </conditionalFormatting>
  <conditionalFormatting sqref="G28:G1048576 G7">
    <cfRule type="colorScale" priority="15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8:G27">
    <cfRule type="colorScale" priority="15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scale="86" fitToHeight="0" orientation="portrait" r:id="rId1"/>
  <rowBreaks count="1" manualBreakCount="1">
    <brk id="5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DBR 28072022 - PREMIUM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Lani</cp:lastModifiedBy>
  <cp:revision/>
  <cp:lastPrinted>2022-07-27T23:15:48Z</cp:lastPrinted>
  <dcterms:created xsi:type="dcterms:W3CDTF">2016-03-11T05:58:01Z</dcterms:created>
  <dcterms:modified xsi:type="dcterms:W3CDTF">2022-07-27T23:16:00Z</dcterms:modified>
</cp:coreProperties>
</file>