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9808B13-7A2E-4123-A86A-7A89A1B96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1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21092022 -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 s="1"/>
  <c r="K14" i="1" s="1"/>
  <c r="L14" i="1" s="1"/>
  <c r="H15" i="1"/>
  <c r="I15" i="1"/>
  <c r="J15" i="1" s="1"/>
  <c r="K15" i="1" s="1"/>
  <c r="L15" i="1" s="1"/>
  <c r="H21" i="1"/>
  <c r="I21" i="1"/>
  <c r="J21" i="1" s="1"/>
  <c r="K21" i="1" s="1"/>
  <c r="L21" i="1" s="1"/>
  <c r="H20" i="1"/>
  <c r="I20" i="1"/>
  <c r="J20" i="1" s="1"/>
  <c r="K20" i="1" s="1"/>
  <c r="L20" i="1" s="1"/>
  <c r="H16" i="1"/>
  <c r="I16" i="1"/>
  <c r="J16" i="1" s="1"/>
  <c r="K16" i="1" s="1"/>
  <c r="L16" i="1" s="1"/>
  <c r="H17" i="1"/>
  <c r="I17" i="1"/>
  <c r="J17" i="1" s="1"/>
  <c r="K17" i="1" s="1"/>
  <c r="L17" i="1" s="1"/>
  <c r="H19" i="1"/>
  <c r="I19" i="1"/>
  <c r="J19" i="1" s="1"/>
  <c r="K19" i="1" s="1"/>
  <c r="L19" i="1" s="1"/>
  <c r="H18" i="1"/>
  <c r="I18" i="1"/>
  <c r="J18" i="1" s="1"/>
  <c r="K18" i="1" s="1"/>
  <c r="L18" i="1" s="1"/>
  <c r="H22" i="1"/>
  <c r="I22" i="1"/>
  <c r="J22" i="1" s="1"/>
  <c r="K22" i="1" s="1"/>
  <c r="L22" i="1" s="1"/>
  <c r="H31" i="1"/>
  <c r="I31" i="1"/>
  <c r="J31" i="1" s="1"/>
  <c r="K31" i="1" s="1"/>
  <c r="L31" i="1" s="1"/>
  <c r="H25" i="1"/>
  <c r="I25" i="1"/>
  <c r="J25" i="1" s="1"/>
  <c r="K25" i="1" s="1"/>
  <c r="L25" i="1" s="1"/>
  <c r="H28" i="1"/>
  <c r="I28" i="1"/>
  <c r="J28" i="1" s="1"/>
  <c r="K28" i="1" s="1"/>
  <c r="L28" i="1" s="1"/>
  <c r="H23" i="1"/>
  <c r="I23" i="1"/>
  <c r="J23" i="1" s="1"/>
  <c r="K23" i="1" s="1"/>
  <c r="L23" i="1"/>
  <c r="H24" i="1"/>
  <c r="I24" i="1"/>
  <c r="J24" i="1" s="1"/>
  <c r="K24" i="1" s="1"/>
  <c r="L24" i="1" s="1"/>
  <c r="H27" i="1"/>
  <c r="I27" i="1"/>
  <c r="J27" i="1" s="1"/>
  <c r="K27" i="1" s="1"/>
  <c r="L27" i="1" s="1"/>
  <c r="H26" i="1"/>
  <c r="I26" i="1"/>
  <c r="J26" i="1" s="1"/>
  <c r="K26" i="1" s="1"/>
  <c r="L26" i="1" s="1"/>
  <c r="H30" i="1"/>
  <c r="I30" i="1"/>
  <c r="J30" i="1" s="1"/>
  <c r="K30" i="1" s="1"/>
  <c r="L30" i="1" s="1"/>
  <c r="H29" i="1"/>
  <c r="I29" i="1"/>
  <c r="J29" i="1" s="1"/>
  <c r="K29" i="1" s="1"/>
  <c r="L29" i="1" s="1"/>
  <c r="H32" i="1"/>
  <c r="I32" i="1"/>
  <c r="J32" i="1" s="1"/>
  <c r="K32" i="1" s="1"/>
  <c r="L32" i="1" s="1"/>
  <c r="H43" i="1"/>
  <c r="I43" i="1"/>
  <c r="J43" i="1" s="1"/>
  <c r="K43" i="1" s="1"/>
  <c r="L43" i="1" s="1"/>
  <c r="H33" i="1"/>
  <c r="I33" i="1"/>
  <c r="J33" i="1" s="1"/>
  <c r="K33" i="1" s="1"/>
  <c r="L33" i="1" s="1"/>
  <c r="H37" i="1"/>
  <c r="I37" i="1"/>
  <c r="J37" i="1" s="1"/>
  <c r="K37" i="1" s="1"/>
  <c r="L37" i="1" s="1"/>
  <c r="H35" i="1"/>
  <c r="I35" i="1"/>
  <c r="J35" i="1" s="1"/>
  <c r="K35" i="1" s="1"/>
  <c r="L35" i="1" s="1"/>
  <c r="H39" i="1"/>
  <c r="I39" i="1"/>
  <c r="J39" i="1" s="1"/>
  <c r="K39" i="1" s="1"/>
  <c r="L39" i="1" s="1"/>
  <c r="H38" i="1"/>
  <c r="I38" i="1"/>
  <c r="J38" i="1" s="1"/>
  <c r="K38" i="1" s="1"/>
  <c r="L38" i="1" s="1"/>
  <c r="H40" i="1"/>
  <c r="I40" i="1"/>
  <c r="J40" i="1" s="1"/>
  <c r="K40" i="1" s="1"/>
  <c r="L40" i="1" s="1"/>
  <c r="H34" i="1"/>
  <c r="I34" i="1"/>
  <c r="J34" i="1" s="1"/>
  <c r="K34" i="1" s="1"/>
  <c r="L34" i="1" s="1"/>
  <c r="H36" i="1"/>
  <c r="I36" i="1"/>
  <c r="J36" i="1" s="1"/>
  <c r="K36" i="1" s="1"/>
  <c r="L36" i="1" s="1"/>
  <c r="H41" i="1"/>
  <c r="I41" i="1"/>
  <c r="J41" i="1" s="1"/>
  <c r="K41" i="1" s="1"/>
  <c r="L41" i="1" s="1"/>
  <c r="H42" i="1"/>
  <c r="I42" i="1"/>
  <c r="J42" i="1" s="1"/>
  <c r="K42" i="1" s="1"/>
  <c r="L42" i="1" s="1"/>
  <c r="H51" i="1"/>
  <c r="I51" i="1"/>
  <c r="J51" i="1" s="1"/>
  <c r="K51" i="1" s="1"/>
  <c r="L51" i="1" s="1"/>
  <c r="H48" i="1"/>
  <c r="I48" i="1"/>
  <c r="J48" i="1" s="1"/>
  <c r="K48" i="1" s="1"/>
  <c r="L48" i="1" s="1"/>
  <c r="H45" i="1"/>
  <c r="I45" i="1"/>
  <c r="J45" i="1" s="1"/>
  <c r="K45" i="1" s="1"/>
  <c r="L45" i="1" s="1"/>
  <c r="H52" i="1"/>
  <c r="I52" i="1"/>
  <c r="J52" i="1" s="1"/>
  <c r="K52" i="1" s="1"/>
  <c r="L52" i="1" s="1"/>
  <c r="H47" i="1"/>
  <c r="I47" i="1"/>
  <c r="J47" i="1" s="1"/>
  <c r="K47" i="1" s="1"/>
  <c r="L47" i="1" s="1"/>
  <c r="H46" i="1"/>
  <c r="I46" i="1"/>
  <c r="J46" i="1" s="1"/>
  <c r="K46" i="1" s="1"/>
  <c r="L46" i="1" s="1"/>
  <c r="H44" i="1"/>
  <c r="I44" i="1"/>
  <c r="J44" i="1" s="1"/>
  <c r="K44" i="1" s="1"/>
  <c r="L44" i="1" s="1"/>
  <c r="H53" i="1"/>
  <c r="I53" i="1"/>
  <c r="J53" i="1" s="1"/>
  <c r="K53" i="1" s="1"/>
  <c r="L53" i="1" s="1"/>
  <c r="H54" i="1"/>
  <c r="I54" i="1"/>
  <c r="J54" i="1" s="1"/>
  <c r="K54" i="1" s="1"/>
  <c r="L54" i="1" s="1"/>
  <c r="H49" i="1"/>
  <c r="I49" i="1"/>
  <c r="J49" i="1" s="1"/>
  <c r="K49" i="1" s="1"/>
  <c r="L49" i="1" s="1"/>
  <c r="H50" i="1"/>
  <c r="I50" i="1"/>
  <c r="J50" i="1" s="1"/>
  <c r="K50" i="1" s="1"/>
  <c r="L50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8" i="1"/>
  <c r="I8" i="1"/>
  <c r="J8" i="1" s="1"/>
  <c r="K8" i="1" s="1"/>
  <c r="L8" i="1" s="1"/>
  <c r="H13" i="1"/>
  <c r="I13" i="1"/>
  <c r="J13" i="1" s="1"/>
  <c r="K13" i="1" s="1"/>
  <c r="L13" i="1" s="1"/>
  <c r="M30" i="1" l="1"/>
  <c r="N30" i="1" s="1"/>
  <c r="O30" i="1" s="1"/>
  <c r="P30" i="1" s="1"/>
  <c r="M52" i="1"/>
  <c r="N52" i="1" s="1"/>
  <c r="O52" i="1" s="1"/>
  <c r="P52" i="1" s="1"/>
  <c r="M53" i="1"/>
  <c r="N53" i="1" s="1"/>
  <c r="O53" i="1" s="1"/>
  <c r="P53" i="1" s="1"/>
  <c r="M45" i="1"/>
  <c r="N45" i="1" s="1"/>
  <c r="O45" i="1" s="1"/>
  <c r="P45" i="1" s="1"/>
  <c r="M44" i="1"/>
  <c r="N44" i="1" s="1"/>
  <c r="O44" i="1" s="1"/>
  <c r="P44" i="1" s="1"/>
  <c r="M50" i="1"/>
  <c r="N50" i="1" s="1"/>
  <c r="O50" i="1" s="1"/>
  <c r="P50" i="1" s="1"/>
  <c r="M51" i="1"/>
  <c r="N51" i="1" s="1"/>
  <c r="O51" i="1" s="1"/>
  <c r="P51" i="1" s="1"/>
  <c r="M47" i="1"/>
  <c r="N47" i="1" s="1"/>
  <c r="O47" i="1" s="1"/>
  <c r="P47" i="1" s="1"/>
  <c r="M54" i="1"/>
  <c r="N54" i="1" s="1"/>
  <c r="O54" i="1" s="1"/>
  <c r="P54" i="1" s="1"/>
  <c r="M49" i="1"/>
  <c r="N49" i="1" s="1"/>
  <c r="O49" i="1" s="1"/>
  <c r="P49" i="1" s="1"/>
  <c r="M46" i="1"/>
  <c r="N46" i="1" s="1"/>
  <c r="O46" i="1" s="1"/>
  <c r="P46" i="1" s="1"/>
  <c r="M48" i="1"/>
  <c r="N48" i="1" s="1"/>
  <c r="O48" i="1" s="1"/>
  <c r="P48" i="1" s="1"/>
  <c r="M35" i="1"/>
  <c r="N35" i="1" s="1"/>
  <c r="O35" i="1" s="1"/>
  <c r="P35" i="1" s="1"/>
  <c r="M34" i="1"/>
  <c r="N34" i="1" s="1"/>
  <c r="O34" i="1" s="1"/>
  <c r="P34" i="1" s="1"/>
  <c r="M37" i="1"/>
  <c r="N37" i="1" s="1"/>
  <c r="O37" i="1" s="1"/>
  <c r="P37" i="1" s="1"/>
  <c r="M40" i="1"/>
  <c r="N40" i="1" s="1"/>
  <c r="O40" i="1" s="1"/>
  <c r="P40" i="1" s="1"/>
  <c r="M42" i="1"/>
  <c r="N42" i="1" s="1"/>
  <c r="O42" i="1" s="1"/>
  <c r="P42" i="1" s="1"/>
  <c r="M43" i="1"/>
  <c r="N43" i="1" s="1"/>
  <c r="O43" i="1" s="1"/>
  <c r="P43" i="1" s="1"/>
  <c r="M39" i="1"/>
  <c r="N39" i="1" s="1"/>
  <c r="O39" i="1" s="1"/>
  <c r="P39" i="1" s="1"/>
  <c r="M36" i="1"/>
  <c r="N36" i="1" s="1"/>
  <c r="O36" i="1" s="1"/>
  <c r="P36" i="1" s="1"/>
  <c r="M33" i="1"/>
  <c r="N33" i="1" s="1"/>
  <c r="O33" i="1" s="1"/>
  <c r="P33" i="1" s="1"/>
  <c r="M41" i="1"/>
  <c r="N41" i="1" s="1"/>
  <c r="O41" i="1" s="1"/>
  <c r="P41" i="1" s="1"/>
  <c r="M38" i="1"/>
  <c r="N38" i="1" s="1"/>
  <c r="O38" i="1" s="1"/>
  <c r="P38" i="1" s="1"/>
  <c r="M24" i="1"/>
  <c r="N24" i="1" s="1"/>
  <c r="O24" i="1" s="1"/>
  <c r="P24" i="1" s="1"/>
  <c r="M20" i="1"/>
  <c r="N20" i="1" s="1"/>
  <c r="O20" i="1" s="1"/>
  <c r="P20" i="1" s="1"/>
  <c r="M26" i="1"/>
  <c r="N26" i="1" s="1"/>
  <c r="O26" i="1" s="1"/>
  <c r="P26" i="1" s="1"/>
  <c r="M31" i="1"/>
  <c r="N31" i="1" s="1"/>
  <c r="O31" i="1" s="1"/>
  <c r="P31" i="1" s="1"/>
  <c r="M17" i="1"/>
  <c r="N17" i="1" s="1"/>
  <c r="O17" i="1" s="1"/>
  <c r="P17" i="1" s="1"/>
  <c r="M32" i="1"/>
  <c r="N32" i="1" s="1"/>
  <c r="O32" i="1" s="1"/>
  <c r="P32" i="1" s="1"/>
  <c r="M28" i="1"/>
  <c r="N28" i="1" s="1"/>
  <c r="O28" i="1" s="1"/>
  <c r="P28" i="1" s="1"/>
  <c r="M29" i="1"/>
  <c r="N29" i="1" s="1"/>
  <c r="O29" i="1" s="1"/>
  <c r="P29" i="1" s="1"/>
  <c r="M25" i="1"/>
  <c r="N25" i="1" s="1"/>
  <c r="O25" i="1" s="1"/>
  <c r="P25" i="1" s="1"/>
  <c r="M23" i="1"/>
  <c r="N23" i="1" s="1"/>
  <c r="O23" i="1" s="1"/>
  <c r="P23" i="1" s="1"/>
  <c r="M15" i="1"/>
  <c r="N15" i="1" s="1"/>
  <c r="O15" i="1" s="1"/>
  <c r="P15" i="1" s="1"/>
  <c r="M16" i="1"/>
  <c r="N16" i="1" s="1"/>
  <c r="O16" i="1" s="1"/>
  <c r="P16" i="1" s="1"/>
  <c r="M18" i="1"/>
  <c r="N18" i="1" s="1"/>
  <c r="O18" i="1" s="1"/>
  <c r="P18" i="1" s="1"/>
  <c r="M14" i="1"/>
  <c r="N14" i="1" s="1"/>
  <c r="O14" i="1" s="1"/>
  <c r="P14" i="1" s="1"/>
  <c r="M19" i="1"/>
  <c r="N19" i="1" s="1"/>
  <c r="O19" i="1" s="1"/>
  <c r="P19" i="1" s="1"/>
  <c r="M21" i="1"/>
  <c r="N21" i="1" s="1"/>
  <c r="O21" i="1" s="1"/>
  <c r="P21" i="1" s="1"/>
  <c r="M22" i="1"/>
  <c r="N22" i="1" s="1"/>
  <c r="O22" i="1" s="1"/>
  <c r="P22" i="1" s="1"/>
  <c r="M27" i="1"/>
  <c r="N27" i="1" s="1"/>
  <c r="O27" i="1" s="1"/>
  <c r="P27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0" i="1"/>
  <c r="N10" i="1" s="1"/>
  <c r="O10" i="1" s="1"/>
  <c r="P10" i="1" s="1"/>
  <c r="M12" i="1"/>
  <c r="N12" i="1" s="1"/>
  <c r="O12" i="1" s="1"/>
  <c r="P12" i="1" s="1"/>
  <c r="M11" i="1"/>
  <c r="N11" i="1" s="1"/>
  <c r="O11" i="1" s="1"/>
  <c r="P11" i="1" s="1"/>
  <c r="Q35" i="1" l="1"/>
  <c r="R35" i="1" s="1"/>
  <c r="S35" i="1" s="1"/>
  <c r="Q14" i="1"/>
  <c r="R14" i="1" s="1"/>
  <c r="S14" i="1" s="1"/>
  <c r="Q48" i="1"/>
  <c r="R48" i="1" s="1"/>
  <c r="S48" i="1" s="1"/>
  <c r="Q18" i="1"/>
  <c r="R18" i="1" s="1"/>
  <c r="S18" i="1" s="1"/>
  <c r="Q46" i="1"/>
  <c r="R46" i="1" s="1"/>
  <c r="S46" i="1" s="1"/>
  <c r="Q21" i="1"/>
  <c r="R21" i="1" s="1"/>
  <c r="S21" i="1" s="1"/>
  <c r="Q16" i="1"/>
  <c r="R16" i="1" s="1"/>
  <c r="S16" i="1" s="1"/>
  <c r="Q15" i="1"/>
  <c r="R15" i="1" s="1"/>
  <c r="S15" i="1" s="1"/>
  <c r="Q34" i="1"/>
  <c r="R34" i="1" s="1"/>
  <c r="S34" i="1" s="1"/>
  <c r="Q25" i="1"/>
  <c r="R25" i="1" s="1"/>
  <c r="S25" i="1" s="1"/>
  <c r="Q38" i="1"/>
  <c r="R38" i="1" s="1"/>
  <c r="S38" i="1" s="1"/>
  <c r="Q51" i="1"/>
  <c r="R51" i="1" s="1"/>
  <c r="S51" i="1" s="1"/>
  <c r="Q29" i="1"/>
  <c r="R29" i="1" s="1"/>
  <c r="S29" i="1" s="1"/>
  <c r="Q28" i="1"/>
  <c r="R28" i="1" s="1"/>
  <c r="S28" i="1" s="1"/>
  <c r="Q26" i="1"/>
  <c r="R26" i="1" s="1"/>
  <c r="S26" i="1" s="1"/>
  <c r="Q32" i="1"/>
  <c r="R32" i="1" s="1"/>
  <c r="S32" i="1" s="1"/>
  <c r="Q36" i="1"/>
  <c r="R36" i="1" s="1"/>
  <c r="S36" i="1" s="1"/>
  <c r="Q45" i="1"/>
  <c r="R45" i="1" s="1"/>
  <c r="S45" i="1" s="1"/>
  <c r="Q53" i="1"/>
  <c r="R53" i="1" s="1"/>
  <c r="S53" i="1" s="1"/>
  <c r="Q43" i="1"/>
  <c r="R43" i="1" s="1"/>
  <c r="S43" i="1" s="1"/>
  <c r="Q52" i="1"/>
  <c r="R52" i="1" s="1"/>
  <c r="S52" i="1" s="1"/>
  <c r="Q20" i="1"/>
  <c r="R20" i="1" s="1"/>
  <c r="S20" i="1" s="1"/>
  <c r="Q22" i="1"/>
  <c r="R22" i="1" s="1"/>
  <c r="S22" i="1" s="1"/>
  <c r="Q17" i="1"/>
  <c r="R17" i="1" s="1"/>
  <c r="S17" i="1" s="1"/>
  <c r="Q19" i="1"/>
  <c r="R19" i="1" s="1"/>
  <c r="S19" i="1" s="1"/>
  <c r="Q31" i="1"/>
  <c r="R31" i="1" s="1"/>
  <c r="S31" i="1" s="1"/>
  <c r="Q40" i="1"/>
  <c r="R40" i="1" s="1"/>
  <c r="S40" i="1" s="1"/>
  <c r="Q24" i="1"/>
  <c r="R24" i="1" s="1"/>
  <c r="S24" i="1" s="1"/>
  <c r="Q50" i="1"/>
  <c r="R50" i="1" s="1"/>
  <c r="S50" i="1" s="1"/>
  <c r="Q27" i="1"/>
  <c r="R27" i="1" s="1"/>
  <c r="S27" i="1" s="1"/>
  <c r="Q44" i="1"/>
  <c r="R44" i="1" s="1"/>
  <c r="S44" i="1" s="1"/>
  <c r="Q39" i="1"/>
  <c r="R39" i="1" s="1"/>
  <c r="S39" i="1" s="1"/>
  <c r="Q42" i="1"/>
  <c r="R42" i="1" s="1"/>
  <c r="S42" i="1" s="1"/>
  <c r="Q37" i="1"/>
  <c r="R37" i="1" s="1"/>
  <c r="S37" i="1" s="1"/>
  <c r="Q49" i="1"/>
  <c r="R49" i="1" s="1"/>
  <c r="S49" i="1" s="1"/>
  <c r="Q30" i="1"/>
  <c r="R30" i="1" s="1"/>
  <c r="S30" i="1" s="1"/>
  <c r="Q33" i="1"/>
  <c r="R33" i="1" s="1"/>
  <c r="S33" i="1" s="1"/>
  <c r="Q54" i="1"/>
  <c r="R54" i="1" s="1"/>
  <c r="S54" i="1" s="1"/>
  <c r="Q23" i="1"/>
  <c r="R23" i="1" s="1"/>
  <c r="S23" i="1" s="1"/>
  <c r="Q47" i="1"/>
  <c r="R47" i="1" s="1"/>
  <c r="S47" i="1" s="1"/>
  <c r="Q41" i="1"/>
  <c r="R41" i="1" s="1"/>
  <c r="S41" i="1" s="1"/>
  <c r="Q12" i="1"/>
  <c r="R12" i="1" s="1"/>
  <c r="S12" i="1" s="1"/>
  <c r="Q11" i="1"/>
  <c r="R11" i="1" s="1"/>
  <c r="S11" i="1" s="1"/>
  <c r="Q9" i="1"/>
  <c r="R9" i="1" s="1"/>
  <c r="S9" i="1" s="1"/>
  <c r="Q10" i="1"/>
  <c r="R10" i="1" s="1"/>
  <c r="S10" i="1" s="1"/>
  <c r="Q8" i="1"/>
  <c r="R8" i="1" s="1"/>
  <c r="S8" i="1" s="1"/>
  <c r="Q13" i="1"/>
  <c r="R13" i="1" s="1"/>
  <c r="S13" i="1" s="1"/>
</calcChain>
</file>

<file path=xl/sharedStrings.xml><?xml version="1.0" encoding="utf-8"?>
<sst xmlns="http://schemas.openxmlformats.org/spreadsheetml/2006/main" count="113" uniqueCount="67">
  <si>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</si>
  <si>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</si>
  <si>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</si>
  <si>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</si>
  <si>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</si>
  <si>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</si>
  <si>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</si>
  <si>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</si>
  <si>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</si>
  <si>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</si>
  <si>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</si>
  <si>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</si>
  <si>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</si>
  <si>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</si>
  <si>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</si>
  <si>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</si>
  <si>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</si>
  <si>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</si>
  <si>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</si>
  <si>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Belmont</t>
  </si>
  <si>
    <t xml:space="preserve">Vitalize            </t>
  </si>
  <si>
    <t xml:space="preserve">Sally Can Wait      </t>
  </si>
  <si>
    <t xml:space="preserve">Menina              </t>
  </si>
  <si>
    <t xml:space="preserve">Oh Sophia           </t>
  </si>
  <si>
    <t xml:space="preserve">Aiyza               </t>
  </si>
  <si>
    <t xml:space="preserve">Domineer            </t>
  </si>
  <si>
    <t xml:space="preserve">Shes A Sweet Deel   </t>
  </si>
  <si>
    <t xml:space="preserve">Never Sober         </t>
  </si>
  <si>
    <t xml:space="preserve">Bent Leg Boris      </t>
  </si>
  <si>
    <t xml:space="preserve">Tuscan Holiday      </t>
  </si>
  <si>
    <t xml:space="preserve">Pepper Assault      </t>
  </si>
  <si>
    <t xml:space="preserve">Rare Case           </t>
  </si>
  <si>
    <t xml:space="preserve">Arties Jewels       </t>
  </si>
  <si>
    <t xml:space="preserve">Paigeys Turn        </t>
  </si>
  <si>
    <t xml:space="preserve">Richardson          </t>
  </si>
  <si>
    <t xml:space="preserve">Endless Bounty      </t>
  </si>
  <si>
    <t xml:space="preserve">Fiorucci Mama       </t>
  </si>
  <si>
    <t xml:space="preserve">Miss Livinia        </t>
  </si>
  <si>
    <t xml:space="preserve">Heres Dreaming      </t>
  </si>
  <si>
    <t xml:space="preserve">Does He Know        </t>
  </si>
  <si>
    <t xml:space="preserve">City Angel          </t>
  </si>
  <si>
    <t xml:space="preserve">Just A Rumour       </t>
  </si>
  <si>
    <t xml:space="preserve">Zadok               </t>
  </si>
  <si>
    <t xml:space="preserve">Foxy Son            </t>
  </si>
  <si>
    <t xml:space="preserve">Bayzel              </t>
  </si>
  <si>
    <t xml:space="preserve">Woodruff            </t>
  </si>
  <si>
    <t xml:space="preserve">Bigdayonit          </t>
  </si>
  <si>
    <t xml:space="preserve">Image Of Pro        </t>
  </si>
  <si>
    <t xml:space="preserve">Tiffs Lad           </t>
  </si>
  <si>
    <t xml:space="preserve">Hesgotwings         </t>
  </si>
  <si>
    <t xml:space="preserve">Recalled            </t>
  </si>
  <si>
    <t xml:space="preserve">Dawn Enigma         </t>
  </si>
  <si>
    <t xml:space="preserve">Risky Lyrics        </t>
  </si>
  <si>
    <t xml:space="preserve">Rommels Jeuney      </t>
  </si>
  <si>
    <t xml:space="preserve">Barrys Choix        </t>
  </si>
  <si>
    <t xml:space="preserve">Duke Of Magnus      </t>
  </si>
  <si>
    <t xml:space="preserve">My Dilemma          </t>
  </si>
  <si>
    <t xml:space="preserve">Lucky Landing       </t>
  </si>
  <si>
    <t xml:space="preserve">Choice Bid          </t>
  </si>
  <si>
    <t xml:space="preserve">Jarman              </t>
  </si>
  <si>
    <t xml:space="preserve">Im Eugene           </t>
  </si>
  <si>
    <t xml:space="preserve">Marinsky Ballet     </t>
  </si>
  <si>
    <t xml:space="preserve">Tiffany Street      </t>
  </si>
  <si>
    <t xml:space="preserve">Wise Words          </t>
  </si>
  <si>
    <t xml:space="preserve">Medellin            </t>
  </si>
  <si>
    <t xml:space="preserve">All Metal           </t>
  </si>
  <si>
    <t xml:space="preserve">Western Rhythm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</si>
</sst>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128387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0FEDD-4FDA-D422-80F1-21A4757DB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4140" cy="1042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4" sqref="W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0.77734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11</v>
      </c>
      <c r="B8" s="5">
        <v>0.63472222222222219</v>
      </c>
      <c r="C8" s="1" t="s">
        <v>19</v>
      </c>
      <c r="D8" s="1">
        <v>1</v>
      </c>
      <c r="E8" s="1">
        <v>5</v>
      </c>
      <c r="F8" s="1" t="s">
        <v>24</v>
      </c>
      <c r="G8" s="1">
        <v>71.739999999999995</v>
      </c>
      <c r="H8" s="1">
        <f>1+COUNTIFS(A:A,A8,G:G,"&gt;"&amp;G8)</f>
        <v>1</v>
      </c>
      <c r="I8" s="2">
        <f>AVERAGEIF(A:A,A8,G:G)</f>
        <v>51.396666666666654</v>
      </c>
      <c r="J8" s="2">
        <f t="shared" ref="J8:J13" si="0">G8-I8</f>
        <v>20.343333333333341</v>
      </c>
      <c r="K8" s="2">
        <f t="shared" ref="K8:K13" si="1">90+J8</f>
        <v>110.34333333333333</v>
      </c>
      <c r="L8" s="2">
        <f t="shared" ref="L8:L13" si="2">EXP(0.06*K8)</f>
        <v>750.39519918726876</v>
      </c>
      <c r="M8" s="2">
        <f>SUMIF(A:A,A8,L:L)</f>
        <v>1688.4621694037589</v>
      </c>
      <c r="N8" s="3">
        <f t="shared" ref="N8:N13" si="3">L8/M8</f>
        <v>0.44442523663544875</v>
      </c>
      <c r="O8" s="6">
        <f t="shared" ref="O8:O13" si="4">1/N8</f>
        <v>2.2500972437356785</v>
      </c>
      <c r="P8" s="3">
        <f t="shared" ref="P8:P13" si="5">IF(O8&gt;21,"",N8)</f>
        <v>0.44442523663544875</v>
      </c>
      <c r="Q8" s="3">
        <f>IF(ISNUMBER(P8),SUMIF(A:A,A8,P:P),"")</f>
        <v>0.99999999999999989</v>
      </c>
      <c r="R8" s="3">
        <f t="shared" ref="R8:R13" si="6">IFERROR(P8*(1/Q8),"")</f>
        <v>0.44442523663544875</v>
      </c>
      <c r="S8" s="7">
        <f t="shared" ref="S8:S13" si="7">IFERROR(1/R8,"")</f>
        <v>2.2500972437356785</v>
      </c>
    </row>
    <row r="9" spans="1:19" x14ac:dyDescent="0.3">
      <c r="A9" s="1">
        <v>11</v>
      </c>
      <c r="B9" s="5">
        <v>0.63472222222222219</v>
      </c>
      <c r="C9" s="1" t="s">
        <v>19</v>
      </c>
      <c r="D9" s="1">
        <v>1</v>
      </c>
      <c r="E9" s="1">
        <v>1</v>
      </c>
      <c r="F9" s="1" t="s">
        <v>20</v>
      </c>
      <c r="G9" s="1">
        <v>55.01</v>
      </c>
      <c r="H9" s="1">
        <f>1+COUNTIFS(A:A,A9,G:G,"&gt;"&amp;G9)</f>
        <v>2</v>
      </c>
      <c r="I9" s="2">
        <f>AVERAGEIF(A:A,A9,G:G)</f>
        <v>51.396666666666654</v>
      </c>
      <c r="J9" s="2">
        <f t="shared" si="0"/>
        <v>3.6133333333333439</v>
      </c>
      <c r="K9" s="2">
        <f t="shared" si="1"/>
        <v>93.613333333333344</v>
      </c>
      <c r="L9" s="2">
        <f t="shared" si="2"/>
        <v>275.00794825655407</v>
      </c>
      <c r="M9" s="2">
        <f>SUMIF(A:A,A9,L:L)</f>
        <v>1688.4621694037589</v>
      </c>
      <c r="N9" s="3">
        <f t="shared" si="3"/>
        <v>0.16287480598612802</v>
      </c>
      <c r="O9" s="6">
        <f t="shared" si="4"/>
        <v>6.1396849804086306</v>
      </c>
      <c r="P9" s="3">
        <f t="shared" si="5"/>
        <v>0.16287480598612802</v>
      </c>
      <c r="Q9" s="3">
        <f>IF(ISNUMBER(P9),SUMIF(A:A,A9,P:P),"")</f>
        <v>0.99999999999999989</v>
      </c>
      <c r="R9" s="3">
        <f t="shared" si="6"/>
        <v>0.16287480598612802</v>
      </c>
      <c r="S9" s="7">
        <f t="shared" si="7"/>
        <v>6.1396849804086306</v>
      </c>
    </row>
    <row r="10" spans="1:19" x14ac:dyDescent="0.3">
      <c r="A10" s="1">
        <v>11</v>
      </c>
      <c r="B10" s="5">
        <v>0.63472222222222219</v>
      </c>
      <c r="C10" s="1" t="s">
        <v>19</v>
      </c>
      <c r="D10" s="1">
        <v>1</v>
      </c>
      <c r="E10" s="1">
        <v>2</v>
      </c>
      <c r="F10" s="1" t="s">
        <v>21</v>
      </c>
      <c r="G10" s="1">
        <v>51.83</v>
      </c>
      <c r="H10" s="1">
        <f>1+COUNTIFS(A:A,A10,G:G,"&gt;"&amp;G10)</f>
        <v>3</v>
      </c>
      <c r="I10" s="2">
        <f>AVERAGEIF(A:A,A10,G:G)</f>
        <v>51.396666666666654</v>
      </c>
      <c r="J10" s="2">
        <f t="shared" si="0"/>
        <v>0.43333333333334423</v>
      </c>
      <c r="K10" s="2">
        <f t="shared" si="1"/>
        <v>90.433333333333337</v>
      </c>
      <c r="L10" s="2">
        <f t="shared" si="2"/>
        <v>227.2384712051111</v>
      </c>
      <c r="M10" s="2">
        <f>SUMIF(A:A,A10,L:L)</f>
        <v>1688.4621694037589</v>
      </c>
      <c r="N10" s="3">
        <f t="shared" si="3"/>
        <v>0.13458309894224937</v>
      </c>
      <c r="O10" s="6">
        <f t="shared" si="4"/>
        <v>7.4303534980206365</v>
      </c>
      <c r="P10" s="3">
        <f t="shared" si="5"/>
        <v>0.13458309894224937</v>
      </c>
      <c r="Q10" s="3">
        <f>IF(ISNUMBER(P10),SUMIF(A:A,A10,P:P),"")</f>
        <v>0.99999999999999989</v>
      </c>
      <c r="R10" s="3">
        <f t="shared" si="6"/>
        <v>0.13458309894224937</v>
      </c>
      <c r="S10" s="7">
        <f t="shared" si="7"/>
        <v>7.4303534980206365</v>
      </c>
    </row>
    <row r="11" spans="1:19" x14ac:dyDescent="0.3">
      <c r="A11" s="1">
        <v>11</v>
      </c>
      <c r="B11" s="5">
        <v>0.63472222222222219</v>
      </c>
      <c r="C11" s="1" t="s">
        <v>19</v>
      </c>
      <c r="D11" s="1">
        <v>1</v>
      </c>
      <c r="E11" s="1">
        <v>4</v>
      </c>
      <c r="F11" s="1" t="s">
        <v>23</v>
      </c>
      <c r="G11" s="1">
        <v>49.73</v>
      </c>
      <c r="H11" s="1">
        <f>1+COUNTIFS(A:A,A11,G:G,"&gt;"&amp;G11)</f>
        <v>4</v>
      </c>
      <c r="I11" s="2">
        <f>AVERAGEIF(A:A,A11,G:G)</f>
        <v>51.396666666666654</v>
      </c>
      <c r="J11" s="2">
        <f t="shared" si="0"/>
        <v>-1.6666666666666572</v>
      </c>
      <c r="K11" s="2">
        <f t="shared" si="1"/>
        <v>88.333333333333343</v>
      </c>
      <c r="L11" s="2">
        <f t="shared" si="2"/>
        <v>200.33680997479183</v>
      </c>
      <c r="M11" s="2">
        <f>SUMIF(A:A,A11,L:L)</f>
        <v>1688.4621694037589</v>
      </c>
      <c r="N11" s="3">
        <f t="shared" si="3"/>
        <v>0.11865045815360857</v>
      </c>
      <c r="O11" s="6">
        <f t="shared" si="4"/>
        <v>8.4281174768442018</v>
      </c>
      <c r="P11" s="3">
        <f t="shared" si="5"/>
        <v>0.11865045815360857</v>
      </c>
      <c r="Q11" s="3">
        <f>IF(ISNUMBER(P11),SUMIF(A:A,A11,P:P),"")</f>
        <v>0.99999999999999989</v>
      </c>
      <c r="R11" s="3">
        <f t="shared" si="6"/>
        <v>0.11865045815360857</v>
      </c>
      <c r="S11" s="7">
        <f t="shared" si="7"/>
        <v>8.4281174768442018</v>
      </c>
    </row>
    <row r="12" spans="1:19" x14ac:dyDescent="0.3">
      <c r="A12" s="1">
        <v>11</v>
      </c>
      <c r="B12" s="5">
        <v>0.63472222222222219</v>
      </c>
      <c r="C12" s="1" t="s">
        <v>19</v>
      </c>
      <c r="D12" s="1">
        <v>1</v>
      </c>
      <c r="E12" s="1">
        <v>3</v>
      </c>
      <c r="F12" s="1" t="s">
        <v>22</v>
      </c>
      <c r="G12" s="1">
        <v>45.36</v>
      </c>
      <c r="H12" s="1">
        <f>1+COUNTIFS(A:A,A12,G:G,"&gt;"&amp;G12)</f>
        <v>5</v>
      </c>
      <c r="I12" s="2">
        <f>AVERAGEIF(A:A,A12,G:G)</f>
        <v>51.396666666666654</v>
      </c>
      <c r="J12" s="2">
        <f t="shared" si="0"/>
        <v>-6.0366666666666546</v>
      </c>
      <c r="K12" s="2">
        <f t="shared" si="1"/>
        <v>83.963333333333338</v>
      </c>
      <c r="L12" s="2">
        <f t="shared" si="2"/>
        <v>154.13055453628814</v>
      </c>
      <c r="M12" s="2">
        <f>SUMIF(A:A,A12,L:L)</f>
        <v>1688.4621694037589</v>
      </c>
      <c r="N12" s="3">
        <f t="shared" si="3"/>
        <v>9.1284576775987683E-2</v>
      </c>
      <c r="O12" s="6">
        <f t="shared" si="4"/>
        <v>10.954753095410625</v>
      </c>
      <c r="P12" s="3">
        <f t="shared" si="5"/>
        <v>9.1284576775987683E-2</v>
      </c>
      <c r="Q12" s="3">
        <f>IF(ISNUMBER(P12),SUMIF(A:A,A12,P:P),"")</f>
        <v>0.99999999999999989</v>
      </c>
      <c r="R12" s="3">
        <f t="shared" si="6"/>
        <v>9.1284576775987683E-2</v>
      </c>
      <c r="S12" s="7">
        <f t="shared" si="7"/>
        <v>10.954753095410625</v>
      </c>
    </row>
    <row r="13" spans="1:19" x14ac:dyDescent="0.3">
      <c r="A13" s="1">
        <v>11</v>
      </c>
      <c r="B13" s="5">
        <v>0.63472222222222219</v>
      </c>
      <c r="C13" s="1" t="s">
        <v>19</v>
      </c>
      <c r="D13" s="1">
        <v>1</v>
      </c>
      <c r="E13" s="1">
        <v>6</v>
      </c>
      <c r="F13" s="1" t="s">
        <v>25</v>
      </c>
      <c r="G13" s="1">
        <v>34.71</v>
      </c>
      <c r="H13" s="1">
        <f>1+COUNTIFS(A:A,A13,G:G,"&gt;"&amp;G13)</f>
        <v>6</v>
      </c>
      <c r="I13" s="2">
        <f>AVERAGEIF(A:A,A13,G:G)</f>
        <v>51.396666666666654</v>
      </c>
      <c r="J13" s="2">
        <f t="shared" si="0"/>
        <v>-16.686666666666653</v>
      </c>
      <c r="K13" s="2">
        <f t="shared" si="1"/>
        <v>73.313333333333347</v>
      </c>
      <c r="L13" s="2">
        <f t="shared" si="2"/>
        <v>81.353186243744815</v>
      </c>
      <c r="M13" s="2">
        <f>SUMIF(A:A,A13,L:L)</f>
        <v>1688.4621694037589</v>
      </c>
      <c r="N13" s="3">
        <f t="shared" si="3"/>
        <v>4.8181823506577466E-2</v>
      </c>
      <c r="O13" s="6">
        <f t="shared" si="4"/>
        <v>20.754714687448196</v>
      </c>
      <c r="P13" s="3">
        <f t="shared" si="5"/>
        <v>4.8181823506577466E-2</v>
      </c>
      <c r="Q13" s="3">
        <f>IF(ISNUMBER(P13),SUMIF(A:A,A13,P:P),"")</f>
        <v>0.99999999999999989</v>
      </c>
      <c r="R13" s="3">
        <f t="shared" si="6"/>
        <v>4.8181823506577466E-2</v>
      </c>
      <c r="S13" s="7">
        <f t="shared" si="7"/>
        <v>20.754714687448196</v>
      </c>
    </row>
    <row r="14" spans="1:19" x14ac:dyDescent="0.3">
      <c r="A14" s="1">
        <v>27</v>
      </c>
      <c r="B14" s="5">
        <v>0.73263888888888884</v>
      </c>
      <c r="C14" s="1" t="s">
        <v>19</v>
      </c>
      <c r="D14" s="1">
        <v>5</v>
      </c>
      <c r="E14" s="1">
        <v>1</v>
      </c>
      <c r="F14" s="1" t="s">
        <v>26</v>
      </c>
      <c r="G14" s="1">
        <v>74.88</v>
      </c>
      <c r="H14" s="1">
        <f>1+COUNTIFS(A:A,A14,G:G,"&gt;"&amp;G14)</f>
        <v>1</v>
      </c>
      <c r="I14" s="2">
        <f>AVERAGEIF(A:A,A14,G:G)</f>
        <v>50.953333333333333</v>
      </c>
      <c r="J14" s="2">
        <f t="shared" ref="J14:J22" si="8">G14-I14</f>
        <v>23.926666666666662</v>
      </c>
      <c r="K14" s="2">
        <f t="shared" ref="K14:K22" si="9">90+J14</f>
        <v>113.92666666666666</v>
      </c>
      <c r="L14" s="2">
        <f t="shared" ref="L14:L22" si="10">EXP(0.06*K14)</f>
        <v>930.38641513855282</v>
      </c>
      <c r="M14" s="2">
        <f>SUMIF(A:A,A14,L:L)</f>
        <v>2911.5629027249724</v>
      </c>
      <c r="N14" s="3">
        <f t="shared" ref="N14:N22" si="11">L14/M14</f>
        <v>0.31954879431517386</v>
      </c>
      <c r="O14" s="6">
        <f t="shared" ref="O14:O22" si="12">1/N14</f>
        <v>3.1294125272577027</v>
      </c>
      <c r="P14" s="3">
        <f t="shared" ref="P14:P22" si="13">IF(O14&gt;21,"",N14)</f>
        <v>0.31954879431517386</v>
      </c>
      <c r="Q14" s="3">
        <f>IF(ISNUMBER(P14),SUMIF(A:A,A14,P:P),"")</f>
        <v>0.9085706059811296</v>
      </c>
      <c r="R14" s="3">
        <f t="shared" ref="R14:R22" si="14">IFERROR(P14*(1/Q14),"")</f>
        <v>0.35170496625312431</v>
      </c>
      <c r="S14" s="7">
        <f t="shared" ref="S14:S22" si="15">IFERROR(1/R14,"")</f>
        <v>2.8432922362554689</v>
      </c>
    </row>
    <row r="15" spans="1:19" x14ac:dyDescent="0.3">
      <c r="A15" s="1">
        <v>27</v>
      </c>
      <c r="B15" s="5">
        <v>0.73263888888888884</v>
      </c>
      <c r="C15" s="1" t="s">
        <v>19</v>
      </c>
      <c r="D15" s="1">
        <v>5</v>
      </c>
      <c r="E15" s="1">
        <v>2</v>
      </c>
      <c r="F15" s="1" t="s">
        <v>27</v>
      </c>
      <c r="G15" s="1">
        <v>69.709999999999994</v>
      </c>
      <c r="H15" s="1">
        <f>1+COUNTIFS(A:A,A15,G:G,"&gt;"&amp;G15)</f>
        <v>2</v>
      </c>
      <c r="I15" s="2">
        <f>AVERAGEIF(A:A,A15,G:G)</f>
        <v>50.953333333333333</v>
      </c>
      <c r="J15" s="2">
        <f t="shared" si="8"/>
        <v>18.756666666666661</v>
      </c>
      <c r="K15" s="2">
        <f t="shared" si="9"/>
        <v>108.75666666666666</v>
      </c>
      <c r="L15" s="2">
        <f t="shared" si="10"/>
        <v>682.2526201258122</v>
      </c>
      <c r="M15" s="2">
        <f>SUMIF(A:A,A15,L:L)</f>
        <v>2911.5629027249724</v>
      </c>
      <c r="N15" s="3">
        <f t="shared" si="11"/>
        <v>0.23432522082462393</v>
      </c>
      <c r="O15" s="6">
        <f t="shared" si="12"/>
        <v>4.2675730614095109</v>
      </c>
      <c r="P15" s="3">
        <f t="shared" si="13"/>
        <v>0.23432522082462393</v>
      </c>
      <c r="Q15" s="3">
        <f>IF(ISNUMBER(P15),SUMIF(A:A,A15,P:P),"")</f>
        <v>0.9085706059811296</v>
      </c>
      <c r="R15" s="3">
        <f t="shared" si="14"/>
        <v>0.25790535075871773</v>
      </c>
      <c r="S15" s="7">
        <f t="shared" si="15"/>
        <v>3.8773914424735834</v>
      </c>
    </row>
    <row r="16" spans="1:19" x14ac:dyDescent="0.3">
      <c r="A16" s="1">
        <v>27</v>
      </c>
      <c r="B16" s="5">
        <v>0.73263888888888884</v>
      </c>
      <c r="C16" s="1" t="s">
        <v>19</v>
      </c>
      <c r="D16" s="1">
        <v>5</v>
      </c>
      <c r="E16" s="1">
        <v>5</v>
      </c>
      <c r="F16" s="1" t="s">
        <v>30</v>
      </c>
      <c r="G16" s="1">
        <v>60.41</v>
      </c>
      <c r="H16" s="1">
        <f>1+COUNTIFS(A:A,A16,G:G,"&gt;"&amp;G16)</f>
        <v>3</v>
      </c>
      <c r="I16" s="2">
        <f>AVERAGEIF(A:A,A16,G:G)</f>
        <v>50.953333333333333</v>
      </c>
      <c r="J16" s="2">
        <f t="shared" si="8"/>
        <v>9.4566666666666634</v>
      </c>
      <c r="K16" s="2">
        <f t="shared" si="9"/>
        <v>99.456666666666663</v>
      </c>
      <c r="L16" s="2">
        <f t="shared" si="10"/>
        <v>390.48907814899997</v>
      </c>
      <c r="M16" s="2">
        <f>SUMIF(A:A,A16,L:L)</f>
        <v>2911.5629027249724</v>
      </c>
      <c r="N16" s="3">
        <f t="shared" si="11"/>
        <v>0.13411665527938132</v>
      </c>
      <c r="O16" s="6">
        <f t="shared" si="12"/>
        <v>7.4561954882999295</v>
      </c>
      <c r="P16" s="3">
        <f t="shared" si="13"/>
        <v>0.13411665527938132</v>
      </c>
      <c r="Q16" s="3">
        <f>IF(ISNUMBER(P16),SUMIF(A:A,A16,P:P),"")</f>
        <v>0.9085706059811296</v>
      </c>
      <c r="R16" s="3">
        <f t="shared" si="14"/>
        <v>0.14761280454869444</v>
      </c>
      <c r="S16" s="7">
        <f t="shared" si="15"/>
        <v>6.7744800531184302</v>
      </c>
    </row>
    <row r="17" spans="1:19" x14ac:dyDescent="0.3">
      <c r="A17" s="1">
        <v>27</v>
      </c>
      <c r="B17" s="5">
        <v>0.73263888888888884</v>
      </c>
      <c r="C17" s="1" t="s">
        <v>19</v>
      </c>
      <c r="D17" s="1">
        <v>5</v>
      </c>
      <c r="E17" s="1">
        <v>6</v>
      </c>
      <c r="F17" s="1" t="s">
        <v>31</v>
      </c>
      <c r="G17" s="1">
        <v>55.24</v>
      </c>
      <c r="H17" s="1">
        <f>1+COUNTIFS(A:A,A17,G:G,"&gt;"&amp;G17)</f>
        <v>4</v>
      </c>
      <c r="I17" s="2">
        <f>AVERAGEIF(A:A,A17,G:G)</f>
        <v>50.953333333333333</v>
      </c>
      <c r="J17" s="2">
        <f t="shared" si="8"/>
        <v>4.2866666666666688</v>
      </c>
      <c r="K17" s="2">
        <f t="shared" si="9"/>
        <v>94.286666666666662</v>
      </c>
      <c r="L17" s="2">
        <f t="shared" si="10"/>
        <v>286.34575092972989</v>
      </c>
      <c r="M17" s="2">
        <f>SUMIF(A:A,A17,L:L)</f>
        <v>2911.5629027249724</v>
      </c>
      <c r="N17" s="3">
        <f t="shared" si="11"/>
        <v>9.8347781070343657E-2</v>
      </c>
      <c r="O17" s="6">
        <f t="shared" si="12"/>
        <v>10.167997580796927</v>
      </c>
      <c r="P17" s="3">
        <f t="shared" si="13"/>
        <v>9.8347781070343657E-2</v>
      </c>
      <c r="Q17" s="3">
        <f>IF(ISNUMBER(P17),SUMIF(A:A,A17,P:P),"")</f>
        <v>0.9085706059811296</v>
      </c>
      <c r="R17" s="3">
        <f t="shared" si="14"/>
        <v>0.10824451112871054</v>
      </c>
      <c r="S17" s="7">
        <f t="shared" si="15"/>
        <v>9.2383437235993213</v>
      </c>
    </row>
    <row r="18" spans="1:19" x14ac:dyDescent="0.3">
      <c r="A18" s="1">
        <v>27</v>
      </c>
      <c r="B18" s="5">
        <v>0.73263888888888884</v>
      </c>
      <c r="C18" s="1" t="s">
        <v>19</v>
      </c>
      <c r="D18" s="1">
        <v>5</v>
      </c>
      <c r="E18" s="1">
        <v>8</v>
      </c>
      <c r="F18" s="1" t="s">
        <v>33</v>
      </c>
      <c r="G18" s="1">
        <v>47.5</v>
      </c>
      <c r="H18" s="1">
        <f>1+COUNTIFS(A:A,A18,G:G,"&gt;"&amp;G18)</f>
        <v>5</v>
      </c>
      <c r="I18" s="2">
        <f>AVERAGEIF(A:A,A18,G:G)</f>
        <v>50.953333333333333</v>
      </c>
      <c r="J18" s="2">
        <f t="shared" si="8"/>
        <v>-3.4533333333333331</v>
      </c>
      <c r="K18" s="2">
        <f t="shared" si="9"/>
        <v>86.546666666666667</v>
      </c>
      <c r="L18" s="2">
        <f t="shared" si="10"/>
        <v>179.97176905384455</v>
      </c>
      <c r="M18" s="2">
        <f>SUMIF(A:A,A18,L:L)</f>
        <v>2911.5629027249724</v>
      </c>
      <c r="N18" s="3">
        <f t="shared" si="11"/>
        <v>6.1812770345921933E-2</v>
      </c>
      <c r="O18" s="6">
        <f t="shared" si="12"/>
        <v>16.177886776530386</v>
      </c>
      <c r="P18" s="3">
        <f t="shared" si="13"/>
        <v>6.1812770345921933E-2</v>
      </c>
      <c r="Q18" s="3">
        <f>IF(ISNUMBER(P18),SUMIF(A:A,A18,P:P),"")</f>
        <v>0.9085706059811296</v>
      </c>
      <c r="R18" s="3">
        <f t="shared" si="14"/>
        <v>6.8032984931504323E-2</v>
      </c>
      <c r="S18" s="7">
        <f t="shared" si="15"/>
        <v>14.698752392046314</v>
      </c>
    </row>
    <row r="19" spans="1:19" x14ac:dyDescent="0.3">
      <c r="A19" s="1">
        <v>27</v>
      </c>
      <c r="B19" s="5">
        <v>0.73263888888888884</v>
      </c>
      <c r="C19" s="1" t="s">
        <v>19</v>
      </c>
      <c r="D19" s="1">
        <v>5</v>
      </c>
      <c r="E19" s="1">
        <v>7</v>
      </c>
      <c r="F19" s="1" t="s">
        <v>32</v>
      </c>
      <c r="G19" s="1">
        <v>47.12</v>
      </c>
      <c r="H19" s="1">
        <f>1+COUNTIFS(A:A,A19,G:G,"&gt;"&amp;G19)</f>
        <v>6</v>
      </c>
      <c r="I19" s="2">
        <f>AVERAGEIF(A:A,A19,G:G)</f>
        <v>50.953333333333333</v>
      </c>
      <c r="J19" s="2">
        <f t="shared" si="8"/>
        <v>-3.8333333333333357</v>
      </c>
      <c r="K19" s="2">
        <f t="shared" si="9"/>
        <v>86.166666666666657</v>
      </c>
      <c r="L19" s="2">
        <f t="shared" si="10"/>
        <v>175.91483748406515</v>
      </c>
      <c r="M19" s="2">
        <f>SUMIF(A:A,A19,L:L)</f>
        <v>2911.5629027249724</v>
      </c>
      <c r="N19" s="3">
        <f t="shared" si="11"/>
        <v>6.0419384145684776E-2</v>
      </c>
      <c r="O19" s="6">
        <f t="shared" si="12"/>
        <v>16.550979692026885</v>
      </c>
      <c r="P19" s="3">
        <f t="shared" si="13"/>
        <v>6.0419384145684776E-2</v>
      </c>
      <c r="Q19" s="3">
        <f>IF(ISNUMBER(P19),SUMIF(A:A,A19,P:P),"")</f>
        <v>0.9085706059811296</v>
      </c>
      <c r="R19" s="3">
        <f t="shared" si="14"/>
        <v>6.6499382379248628E-2</v>
      </c>
      <c r="S19" s="7">
        <f t="shared" si="15"/>
        <v>15.037733648366238</v>
      </c>
    </row>
    <row r="20" spans="1:19" x14ac:dyDescent="0.3">
      <c r="A20" s="1">
        <v>27</v>
      </c>
      <c r="B20" s="5">
        <v>0.73263888888888884</v>
      </c>
      <c r="C20" s="1" t="s">
        <v>19</v>
      </c>
      <c r="D20" s="1">
        <v>5</v>
      </c>
      <c r="E20" s="1">
        <v>4</v>
      </c>
      <c r="F20" s="1" t="s">
        <v>29</v>
      </c>
      <c r="G20" s="1">
        <v>41.04</v>
      </c>
      <c r="H20" s="1">
        <f>1+COUNTIFS(A:A,A20,G:G,"&gt;"&amp;G20)</f>
        <v>7</v>
      </c>
      <c r="I20" s="2">
        <f>AVERAGEIF(A:A,A20,G:G)</f>
        <v>50.953333333333333</v>
      </c>
      <c r="J20" s="2">
        <f t="shared" si="8"/>
        <v>-9.913333333333334</v>
      </c>
      <c r="K20" s="2">
        <f t="shared" si="9"/>
        <v>80.086666666666673</v>
      </c>
      <c r="L20" s="2">
        <f t="shared" si="10"/>
        <v>122.14391736193897</v>
      </c>
      <c r="M20" s="2">
        <f>SUMIF(A:A,A20,L:L)</f>
        <v>2911.5629027249724</v>
      </c>
      <c r="N20" s="3">
        <f t="shared" si="11"/>
        <v>4.1951323547783484E-2</v>
      </c>
      <c r="O20" s="6">
        <f t="shared" si="12"/>
        <v>23.837150188145504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27</v>
      </c>
      <c r="B21" s="5">
        <v>0.73263888888888884</v>
      </c>
      <c r="C21" s="1" t="s">
        <v>19</v>
      </c>
      <c r="D21" s="1">
        <v>5</v>
      </c>
      <c r="E21" s="1">
        <v>3</v>
      </c>
      <c r="F21" s="1" t="s">
        <v>28</v>
      </c>
      <c r="G21" s="1">
        <v>36.86</v>
      </c>
      <c r="H21" s="1">
        <f>1+COUNTIFS(A:A,A21,G:G,"&gt;"&amp;G21)</f>
        <v>8</v>
      </c>
      <c r="I21" s="2">
        <f>AVERAGEIF(A:A,A21,G:G)</f>
        <v>50.953333333333333</v>
      </c>
      <c r="J21" s="2">
        <f t="shared" si="8"/>
        <v>-14.093333333333334</v>
      </c>
      <c r="K21" s="2">
        <f t="shared" si="9"/>
        <v>75.906666666666666</v>
      </c>
      <c r="L21" s="2">
        <f t="shared" si="10"/>
        <v>95.049708298229277</v>
      </c>
      <c r="M21" s="2">
        <f>SUMIF(A:A,A21,L:L)</f>
        <v>2911.5629027249724</v>
      </c>
      <c r="N21" s="3">
        <f t="shared" si="11"/>
        <v>3.2645596703155866E-2</v>
      </c>
      <c r="O21" s="6">
        <f t="shared" si="12"/>
        <v>30.632002505358695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27</v>
      </c>
      <c r="B22" s="5">
        <v>0.73263888888888884</v>
      </c>
      <c r="C22" s="1" t="s">
        <v>19</v>
      </c>
      <c r="D22" s="1">
        <v>5</v>
      </c>
      <c r="E22" s="1">
        <v>9</v>
      </c>
      <c r="F22" s="1" t="s">
        <v>34</v>
      </c>
      <c r="G22" s="1">
        <v>25.82</v>
      </c>
      <c r="H22" s="1">
        <f>1+COUNTIFS(A:A,A22,G:G,"&gt;"&amp;G22)</f>
        <v>9</v>
      </c>
      <c r="I22" s="2">
        <f>AVERAGEIF(A:A,A22,G:G)</f>
        <v>50.953333333333333</v>
      </c>
      <c r="J22" s="2">
        <f t="shared" si="8"/>
        <v>-25.133333333333333</v>
      </c>
      <c r="K22" s="2">
        <f t="shared" si="9"/>
        <v>64.866666666666674</v>
      </c>
      <c r="L22" s="2">
        <f t="shared" si="10"/>
        <v>49.00880618379955</v>
      </c>
      <c r="M22" s="2">
        <f>SUMIF(A:A,A22,L:L)</f>
        <v>2911.5629027249724</v>
      </c>
      <c r="N22" s="3">
        <f t="shared" si="11"/>
        <v>1.6832473767931143E-2</v>
      </c>
      <c r="O22" s="6">
        <f t="shared" si="12"/>
        <v>59.408974211810623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28</v>
      </c>
      <c r="B23" s="5">
        <v>0.76041666666666663</v>
      </c>
      <c r="C23" s="1" t="s">
        <v>19</v>
      </c>
      <c r="D23" s="1">
        <v>6</v>
      </c>
      <c r="E23" s="1">
        <v>4</v>
      </c>
      <c r="F23" s="1" t="s">
        <v>38</v>
      </c>
      <c r="G23" s="1">
        <v>72.12</v>
      </c>
      <c r="H23" s="1">
        <f>1+COUNTIFS(A:A,A23,G:G,"&gt;"&amp;G23)</f>
        <v>1</v>
      </c>
      <c r="I23" s="2">
        <f>AVERAGEIF(A:A,A23,G:G)</f>
        <v>50.890999999999998</v>
      </c>
      <c r="J23" s="2">
        <f t="shared" ref="J23:J54" si="16">G23-I23</f>
        <v>21.229000000000006</v>
      </c>
      <c r="K23" s="2">
        <f t="shared" ref="K23:K54" si="17">90+J23</f>
        <v>111.22900000000001</v>
      </c>
      <c r="L23" s="2">
        <f t="shared" ref="L23:L54" si="18">EXP(0.06*K23)</f>
        <v>791.34972478490533</v>
      </c>
      <c r="M23" s="2">
        <f>SUMIF(A:A,A23,L:L)</f>
        <v>2885.8582898872201</v>
      </c>
      <c r="N23" s="3">
        <f t="shared" ref="N23:N54" si="19">L23/M23</f>
        <v>0.27421641858091078</v>
      </c>
      <c r="O23" s="6">
        <f t="shared" ref="O23:O54" si="20">1/N23</f>
        <v>3.6467546515816602</v>
      </c>
      <c r="P23" s="3">
        <f t="shared" ref="P23:P54" si="21">IF(O23&gt;21,"",N23)</f>
        <v>0.27421641858091078</v>
      </c>
      <c r="Q23" s="3">
        <f>IF(ISNUMBER(P23),SUMIF(A:A,A23,P:P),"")</f>
        <v>0.90724326148255541</v>
      </c>
      <c r="R23" s="3">
        <f t="shared" ref="R23:R54" si="22">IFERROR(P23*(1/Q23),"")</f>
        <v>0.30225236187789911</v>
      </c>
      <c r="S23" s="7">
        <f t="shared" ref="S23:S54" si="23">IFERROR(1/R23,"")</f>
        <v>3.3084935839276253</v>
      </c>
    </row>
    <row r="24" spans="1:19" x14ac:dyDescent="0.3">
      <c r="A24" s="1">
        <v>28</v>
      </c>
      <c r="B24" s="5">
        <v>0.76041666666666663</v>
      </c>
      <c r="C24" s="1" t="s">
        <v>19</v>
      </c>
      <c r="D24" s="1">
        <v>6</v>
      </c>
      <c r="E24" s="1">
        <v>5</v>
      </c>
      <c r="F24" s="1" t="s">
        <v>39</v>
      </c>
      <c r="G24" s="1">
        <v>65.010000000000005</v>
      </c>
      <c r="H24" s="1">
        <f>1+COUNTIFS(A:A,A24,G:G,"&gt;"&amp;G24)</f>
        <v>2</v>
      </c>
      <c r="I24" s="2">
        <f>AVERAGEIF(A:A,A24,G:G)</f>
        <v>50.890999999999998</v>
      </c>
      <c r="J24" s="2">
        <f t="shared" si="16"/>
        <v>14.119000000000007</v>
      </c>
      <c r="K24" s="2">
        <f t="shared" si="17"/>
        <v>104.119</v>
      </c>
      <c r="L24" s="2">
        <f t="shared" si="18"/>
        <v>516.53342454038182</v>
      </c>
      <c r="M24" s="2">
        <f>SUMIF(A:A,A24,L:L)</f>
        <v>2885.8582898872201</v>
      </c>
      <c r="N24" s="3">
        <f t="shared" si="19"/>
        <v>0.17898779934913853</v>
      </c>
      <c r="O24" s="6">
        <f t="shared" si="20"/>
        <v>5.5869729871887666</v>
      </c>
      <c r="P24" s="3">
        <f t="shared" si="21"/>
        <v>0.17898779934913853</v>
      </c>
      <c r="Q24" s="3">
        <f>IF(ISNUMBER(P24),SUMIF(A:A,A24,P:P),"")</f>
        <v>0.90724326148255541</v>
      </c>
      <c r="R24" s="3">
        <f t="shared" si="22"/>
        <v>0.1972875489388026</v>
      </c>
      <c r="S24" s="7">
        <f t="shared" si="23"/>
        <v>5.0687435947120711</v>
      </c>
    </row>
    <row r="25" spans="1:19" x14ac:dyDescent="0.3">
      <c r="A25" s="1">
        <v>28</v>
      </c>
      <c r="B25" s="5">
        <v>0.76041666666666663</v>
      </c>
      <c r="C25" s="1" t="s">
        <v>19</v>
      </c>
      <c r="D25" s="1">
        <v>6</v>
      </c>
      <c r="E25" s="1">
        <v>2</v>
      </c>
      <c r="F25" s="1" t="s">
        <v>36</v>
      </c>
      <c r="G25" s="1">
        <v>60.09</v>
      </c>
      <c r="H25" s="1">
        <f>1+COUNTIFS(A:A,A25,G:G,"&gt;"&amp;G25)</f>
        <v>3</v>
      </c>
      <c r="I25" s="2">
        <f>AVERAGEIF(A:A,A25,G:G)</f>
        <v>50.890999999999998</v>
      </c>
      <c r="J25" s="2">
        <f t="shared" si="16"/>
        <v>9.1990000000000052</v>
      </c>
      <c r="K25" s="2">
        <f t="shared" si="17"/>
        <v>99.199000000000012</v>
      </c>
      <c r="L25" s="2">
        <f t="shared" si="18"/>
        <v>384.498543153139</v>
      </c>
      <c r="M25" s="2">
        <f>SUMIF(A:A,A25,L:L)</f>
        <v>2885.8582898872201</v>
      </c>
      <c r="N25" s="3">
        <f t="shared" si="19"/>
        <v>0.1332354206374303</v>
      </c>
      <c r="O25" s="6">
        <f t="shared" si="20"/>
        <v>7.5055116365885253</v>
      </c>
      <c r="P25" s="3">
        <f t="shared" si="21"/>
        <v>0.1332354206374303</v>
      </c>
      <c r="Q25" s="3">
        <f>IF(ISNUMBER(P25),SUMIF(A:A,A25,P:P),"")</f>
        <v>0.90724326148255541</v>
      </c>
      <c r="R25" s="3">
        <f t="shared" si="22"/>
        <v>0.14685743757380573</v>
      </c>
      <c r="S25" s="7">
        <f t="shared" si="23"/>
        <v>6.8093248562738458</v>
      </c>
    </row>
    <row r="26" spans="1:19" x14ac:dyDescent="0.3">
      <c r="A26" s="1">
        <v>28</v>
      </c>
      <c r="B26" s="5">
        <v>0.76041666666666663</v>
      </c>
      <c r="C26" s="1" t="s">
        <v>19</v>
      </c>
      <c r="D26" s="1">
        <v>6</v>
      </c>
      <c r="E26" s="1">
        <v>7</v>
      </c>
      <c r="F26" s="1" t="s">
        <v>41</v>
      </c>
      <c r="G26" s="1">
        <v>54.74</v>
      </c>
      <c r="H26" s="1">
        <f>1+COUNTIFS(A:A,A26,G:G,"&gt;"&amp;G26)</f>
        <v>4</v>
      </c>
      <c r="I26" s="2">
        <f>AVERAGEIF(A:A,A26,G:G)</f>
        <v>50.890999999999998</v>
      </c>
      <c r="J26" s="2">
        <f t="shared" si="16"/>
        <v>3.8490000000000038</v>
      </c>
      <c r="K26" s="2">
        <f t="shared" si="17"/>
        <v>93.849000000000004</v>
      </c>
      <c r="L26" s="2">
        <f t="shared" si="18"/>
        <v>278.92418317512301</v>
      </c>
      <c r="M26" s="2">
        <f>SUMIF(A:A,A26,L:L)</f>
        <v>2885.8582898872201</v>
      </c>
      <c r="N26" s="3">
        <f t="shared" si="19"/>
        <v>9.6652071985843566E-2</v>
      </c>
      <c r="O26" s="6">
        <f t="shared" si="20"/>
        <v>10.346389678500302</v>
      </c>
      <c r="P26" s="3">
        <f t="shared" si="21"/>
        <v>9.6652071985843566E-2</v>
      </c>
      <c r="Q26" s="3">
        <f>IF(ISNUMBER(P26),SUMIF(A:A,A26,P:P),"")</f>
        <v>0.90724326148255541</v>
      </c>
      <c r="R26" s="3">
        <f t="shared" si="22"/>
        <v>0.10653379979687179</v>
      </c>
      <c r="S26" s="7">
        <f t="shared" si="23"/>
        <v>9.386692316492061</v>
      </c>
    </row>
    <row r="27" spans="1:19" x14ac:dyDescent="0.3">
      <c r="A27" s="1">
        <v>28</v>
      </c>
      <c r="B27" s="5">
        <v>0.76041666666666663</v>
      </c>
      <c r="C27" s="1" t="s">
        <v>19</v>
      </c>
      <c r="D27" s="1">
        <v>6</v>
      </c>
      <c r="E27" s="1">
        <v>6</v>
      </c>
      <c r="F27" s="1" t="s">
        <v>40</v>
      </c>
      <c r="G27" s="1">
        <v>53.41</v>
      </c>
      <c r="H27" s="1">
        <f>1+COUNTIFS(A:A,A27,G:G,"&gt;"&amp;G27)</f>
        <v>5</v>
      </c>
      <c r="I27" s="2">
        <f>AVERAGEIF(A:A,A27,G:G)</f>
        <v>50.890999999999998</v>
      </c>
      <c r="J27" s="2">
        <f t="shared" si="16"/>
        <v>2.5189999999999984</v>
      </c>
      <c r="K27" s="2">
        <f t="shared" si="17"/>
        <v>92.519000000000005</v>
      </c>
      <c r="L27" s="2">
        <f t="shared" si="18"/>
        <v>257.53097393600746</v>
      </c>
      <c r="M27" s="2">
        <f>SUMIF(A:A,A27,L:L)</f>
        <v>2885.8582898872201</v>
      </c>
      <c r="N27" s="3">
        <f t="shared" si="19"/>
        <v>8.923895356832362E-2</v>
      </c>
      <c r="O27" s="6">
        <f t="shared" si="20"/>
        <v>11.205868737965137</v>
      </c>
      <c r="P27" s="3">
        <f t="shared" si="21"/>
        <v>8.923895356832362E-2</v>
      </c>
      <c r="Q27" s="3">
        <f>IF(ISNUMBER(P27),SUMIF(A:A,A27,P:P),"")</f>
        <v>0.90724326148255541</v>
      </c>
      <c r="R27" s="3">
        <f t="shared" si="22"/>
        <v>9.8362762620573641E-2</v>
      </c>
      <c r="S27" s="7">
        <f t="shared" si="23"/>
        <v>10.166448901576898</v>
      </c>
    </row>
    <row r="28" spans="1:19" x14ac:dyDescent="0.3">
      <c r="A28" s="1">
        <v>28</v>
      </c>
      <c r="B28" s="5">
        <v>0.76041666666666663</v>
      </c>
      <c r="C28" s="1" t="s">
        <v>19</v>
      </c>
      <c r="D28" s="1">
        <v>6</v>
      </c>
      <c r="E28" s="1">
        <v>3</v>
      </c>
      <c r="F28" s="1" t="s">
        <v>37</v>
      </c>
      <c r="G28" s="1">
        <v>50</v>
      </c>
      <c r="H28" s="1">
        <f>1+COUNTIFS(A:A,A28,G:G,"&gt;"&amp;G28)</f>
        <v>6</v>
      </c>
      <c r="I28" s="2">
        <f>AVERAGEIF(A:A,A28,G:G)</f>
        <v>50.890999999999998</v>
      </c>
      <c r="J28" s="2">
        <f t="shared" si="16"/>
        <v>-0.89099999999999824</v>
      </c>
      <c r="K28" s="2">
        <f t="shared" si="17"/>
        <v>89.109000000000009</v>
      </c>
      <c r="L28" s="2">
        <f t="shared" si="18"/>
        <v>209.88085236250171</v>
      </c>
      <c r="M28" s="2">
        <f>SUMIF(A:A,A28,L:L)</f>
        <v>2885.8582898872201</v>
      </c>
      <c r="N28" s="3">
        <f t="shared" si="19"/>
        <v>7.272735917005263E-2</v>
      </c>
      <c r="O28" s="6">
        <f t="shared" si="20"/>
        <v>13.74998365693135</v>
      </c>
      <c r="P28" s="3">
        <f t="shared" si="21"/>
        <v>7.272735917005263E-2</v>
      </c>
      <c r="Q28" s="3">
        <f>IF(ISNUMBER(P28),SUMIF(A:A,A28,P:P),"")</f>
        <v>0.90724326148255541</v>
      </c>
      <c r="R28" s="3">
        <f t="shared" si="22"/>
        <v>8.0163019399236438E-2</v>
      </c>
      <c r="S28" s="7">
        <f t="shared" si="23"/>
        <v>12.474580018246233</v>
      </c>
    </row>
    <row r="29" spans="1:19" x14ac:dyDescent="0.3">
      <c r="A29" s="1">
        <v>28</v>
      </c>
      <c r="B29" s="5">
        <v>0.76041666666666663</v>
      </c>
      <c r="C29" s="1" t="s">
        <v>19</v>
      </c>
      <c r="D29" s="1">
        <v>6</v>
      </c>
      <c r="E29" s="1">
        <v>9</v>
      </c>
      <c r="F29" s="1" t="s">
        <v>43</v>
      </c>
      <c r="G29" s="1">
        <v>47.39</v>
      </c>
      <c r="H29" s="1">
        <f>1+COUNTIFS(A:A,A29,G:G,"&gt;"&amp;G29)</f>
        <v>7</v>
      </c>
      <c r="I29" s="2">
        <f>AVERAGEIF(A:A,A29,G:G)</f>
        <v>50.890999999999998</v>
      </c>
      <c r="J29" s="2">
        <f t="shared" si="16"/>
        <v>-3.5009999999999977</v>
      </c>
      <c r="K29" s="2">
        <f t="shared" si="17"/>
        <v>86.498999999999995</v>
      </c>
      <c r="L29" s="2">
        <f t="shared" si="18"/>
        <v>179.45778514169328</v>
      </c>
      <c r="M29" s="2">
        <f>SUMIF(A:A,A29,L:L)</f>
        <v>2885.8582898872201</v>
      </c>
      <c r="N29" s="3">
        <f t="shared" si="19"/>
        <v>6.218523819085605E-2</v>
      </c>
      <c r="O29" s="6">
        <f t="shared" si="20"/>
        <v>16.080986888413072</v>
      </c>
      <c r="P29" s="3">
        <f t="shared" si="21"/>
        <v>6.218523819085605E-2</v>
      </c>
      <c r="Q29" s="3">
        <f>IF(ISNUMBER(P29),SUMIF(A:A,A29,P:P),"")</f>
        <v>0.90724326148255541</v>
      </c>
      <c r="R29" s="3">
        <f t="shared" si="22"/>
        <v>6.8543069792810746E-2</v>
      </c>
      <c r="S29" s="7">
        <f t="shared" si="23"/>
        <v>14.589366992502088</v>
      </c>
    </row>
    <row r="30" spans="1:19" x14ac:dyDescent="0.3">
      <c r="A30" s="1">
        <v>28</v>
      </c>
      <c r="B30" s="5">
        <v>0.76041666666666663</v>
      </c>
      <c r="C30" s="1" t="s">
        <v>19</v>
      </c>
      <c r="D30" s="1">
        <v>6</v>
      </c>
      <c r="E30" s="1">
        <v>8</v>
      </c>
      <c r="F30" s="1" t="s">
        <v>42</v>
      </c>
      <c r="G30" s="1">
        <v>39.01</v>
      </c>
      <c r="H30" s="1">
        <f>1+COUNTIFS(A:A,A30,G:G,"&gt;"&amp;G30)</f>
        <v>8</v>
      </c>
      <c r="I30" s="2">
        <f>AVERAGEIF(A:A,A30,G:G)</f>
        <v>50.890999999999998</v>
      </c>
      <c r="J30" s="2">
        <f t="shared" si="16"/>
        <v>-11.881</v>
      </c>
      <c r="K30" s="2">
        <f t="shared" si="17"/>
        <v>78.119</v>
      </c>
      <c r="L30" s="2">
        <f t="shared" si="18"/>
        <v>108.54230447679245</v>
      </c>
      <c r="M30" s="2">
        <f>SUMIF(A:A,A30,L:L)</f>
        <v>2885.8582898872201</v>
      </c>
      <c r="N30" s="3">
        <f t="shared" si="19"/>
        <v>3.7611792948098743E-2</v>
      </c>
      <c r="O30" s="6">
        <f t="shared" si="20"/>
        <v>26.587405747445217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>
        <v>28</v>
      </c>
      <c r="B31" s="5">
        <v>0.76041666666666663</v>
      </c>
      <c r="C31" s="1" t="s">
        <v>19</v>
      </c>
      <c r="D31" s="1">
        <v>6</v>
      </c>
      <c r="E31" s="1">
        <v>1</v>
      </c>
      <c r="F31" s="1" t="s">
        <v>35</v>
      </c>
      <c r="G31" s="1">
        <v>36.549999999999997</v>
      </c>
      <c r="H31" s="1">
        <f>1+COUNTIFS(A:A,A31,G:G,"&gt;"&amp;G31)</f>
        <v>9</v>
      </c>
      <c r="I31" s="2">
        <f>AVERAGEIF(A:A,A31,G:G)</f>
        <v>50.890999999999998</v>
      </c>
      <c r="J31" s="2">
        <f t="shared" si="16"/>
        <v>-14.341000000000001</v>
      </c>
      <c r="K31" s="2">
        <f t="shared" si="17"/>
        <v>75.658999999999992</v>
      </c>
      <c r="L31" s="2">
        <f t="shared" si="18"/>
        <v>93.647712262385895</v>
      </c>
      <c r="M31" s="2">
        <f>SUMIF(A:A,A31,L:L)</f>
        <v>2885.8582898872201</v>
      </c>
      <c r="N31" s="3">
        <f t="shared" si="19"/>
        <v>3.2450558154761534E-2</v>
      </c>
      <c r="O31" s="6">
        <f t="shared" si="20"/>
        <v>30.816110935006154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28</v>
      </c>
      <c r="B32" s="5">
        <v>0.76041666666666663</v>
      </c>
      <c r="C32" s="1" t="s">
        <v>19</v>
      </c>
      <c r="D32" s="1">
        <v>6</v>
      </c>
      <c r="E32" s="1">
        <v>10</v>
      </c>
      <c r="F32" s="1" t="s">
        <v>44</v>
      </c>
      <c r="G32" s="1">
        <v>30.59</v>
      </c>
      <c r="H32" s="1">
        <f>1+COUNTIFS(A:A,A32,G:G,"&gt;"&amp;G32)</f>
        <v>10</v>
      </c>
      <c r="I32" s="2">
        <f>AVERAGEIF(A:A,A32,G:G)</f>
        <v>50.890999999999998</v>
      </c>
      <c r="J32" s="2">
        <f t="shared" si="16"/>
        <v>-20.300999999999998</v>
      </c>
      <c r="K32" s="2">
        <f t="shared" si="17"/>
        <v>69.698999999999998</v>
      </c>
      <c r="L32" s="2">
        <f t="shared" si="18"/>
        <v>65.492786054289795</v>
      </c>
      <c r="M32" s="2">
        <f>SUMIF(A:A,A32,L:L)</f>
        <v>2885.8582898872201</v>
      </c>
      <c r="N32" s="3">
        <f t="shared" si="19"/>
        <v>2.2694387414584127E-2</v>
      </c>
      <c r="O32" s="6">
        <f t="shared" si="20"/>
        <v>44.063758220561994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29</v>
      </c>
      <c r="B33" s="5">
        <v>0.78819444444444453</v>
      </c>
      <c r="C33" s="1" t="s">
        <v>19</v>
      </c>
      <c r="D33" s="1">
        <v>7</v>
      </c>
      <c r="E33" s="1">
        <v>2</v>
      </c>
      <c r="F33" s="1" t="s">
        <v>46</v>
      </c>
      <c r="G33" s="1">
        <v>62.53</v>
      </c>
      <c r="H33" s="1">
        <f>1+COUNTIFS(A:A,A33,G:G,"&gt;"&amp;G33)</f>
        <v>1</v>
      </c>
      <c r="I33" s="2">
        <f>AVERAGEIF(A:A,A33,G:G)</f>
        <v>48.605454545454556</v>
      </c>
      <c r="J33" s="2">
        <f t="shared" si="16"/>
        <v>13.924545454545445</v>
      </c>
      <c r="K33" s="2">
        <f t="shared" si="17"/>
        <v>103.92454545454544</v>
      </c>
      <c r="L33" s="2">
        <f t="shared" si="18"/>
        <v>510.54190849562076</v>
      </c>
      <c r="M33" s="2">
        <f>SUMIF(A:A,A33,L:L)</f>
        <v>3072.8148883838967</v>
      </c>
      <c r="N33" s="3">
        <f t="shared" si="19"/>
        <v>0.16614795457598588</v>
      </c>
      <c r="O33" s="6">
        <f t="shared" si="20"/>
        <v>6.0187319341488577</v>
      </c>
      <c r="P33" s="3">
        <f t="shared" si="21"/>
        <v>0.16614795457598588</v>
      </c>
      <c r="Q33" s="3">
        <f>IF(ISNUMBER(P33),SUMIF(A:A,A33,P:P),"")</f>
        <v>0.96396878117088969</v>
      </c>
      <c r="R33" s="3">
        <f t="shared" si="22"/>
        <v>0.17235823174083856</v>
      </c>
      <c r="S33" s="7">
        <f t="shared" si="23"/>
        <v>5.8018696867557846</v>
      </c>
    </row>
    <row r="34" spans="1:19" x14ac:dyDescent="0.3">
      <c r="A34" s="1">
        <v>29</v>
      </c>
      <c r="B34" s="5">
        <v>0.78819444444444453</v>
      </c>
      <c r="C34" s="1" t="s">
        <v>19</v>
      </c>
      <c r="D34" s="1">
        <v>7</v>
      </c>
      <c r="E34" s="1">
        <v>8</v>
      </c>
      <c r="F34" s="1" t="s">
        <v>52</v>
      </c>
      <c r="G34" s="1">
        <v>59.61</v>
      </c>
      <c r="H34" s="1">
        <f>1+COUNTIFS(A:A,A34,G:G,"&gt;"&amp;G34)</f>
        <v>2</v>
      </c>
      <c r="I34" s="2">
        <f>AVERAGEIF(A:A,A34,G:G)</f>
        <v>48.605454545454556</v>
      </c>
      <c r="J34" s="2">
        <f t="shared" si="16"/>
        <v>11.004545454545443</v>
      </c>
      <c r="K34" s="2">
        <f t="shared" si="17"/>
        <v>101.00454545454545</v>
      </c>
      <c r="L34" s="2">
        <f t="shared" si="18"/>
        <v>428.49228245665103</v>
      </c>
      <c r="M34" s="2">
        <f>SUMIF(A:A,A34,L:L)</f>
        <v>3072.8148883838967</v>
      </c>
      <c r="N34" s="3">
        <f t="shared" si="19"/>
        <v>0.1394461749311591</v>
      </c>
      <c r="O34" s="6">
        <f t="shared" si="20"/>
        <v>7.1712257470932679</v>
      </c>
      <c r="P34" s="3">
        <f t="shared" si="21"/>
        <v>0.1394461749311591</v>
      </c>
      <c r="Q34" s="3">
        <f>IF(ISNUMBER(P34),SUMIF(A:A,A34,P:P),"")</f>
        <v>0.96396878117088969</v>
      </c>
      <c r="R34" s="3">
        <f t="shared" si="22"/>
        <v>0.14465839315022225</v>
      </c>
      <c r="S34" s="7">
        <f t="shared" si="23"/>
        <v>6.9128377429267998</v>
      </c>
    </row>
    <row r="35" spans="1:19" x14ac:dyDescent="0.3">
      <c r="A35" s="1">
        <v>29</v>
      </c>
      <c r="B35" s="5">
        <v>0.78819444444444453</v>
      </c>
      <c r="C35" s="1" t="s">
        <v>19</v>
      </c>
      <c r="D35" s="1">
        <v>7</v>
      </c>
      <c r="E35" s="1">
        <v>4</v>
      </c>
      <c r="F35" s="1" t="s">
        <v>48</v>
      </c>
      <c r="G35" s="1">
        <v>58.7</v>
      </c>
      <c r="H35" s="1">
        <f>1+COUNTIFS(A:A,A35,G:G,"&gt;"&amp;G35)</f>
        <v>3</v>
      </c>
      <c r="I35" s="2">
        <f>AVERAGEIF(A:A,A35,G:G)</f>
        <v>48.605454545454556</v>
      </c>
      <c r="J35" s="2">
        <f t="shared" si="16"/>
        <v>10.094545454545447</v>
      </c>
      <c r="K35" s="2">
        <f t="shared" si="17"/>
        <v>100.09454545454545</v>
      </c>
      <c r="L35" s="2">
        <f t="shared" si="18"/>
        <v>405.7238384397055</v>
      </c>
      <c r="M35" s="2">
        <f>SUMIF(A:A,A35,L:L)</f>
        <v>3072.8148883838967</v>
      </c>
      <c r="N35" s="3">
        <f t="shared" si="19"/>
        <v>0.13203653756477671</v>
      </c>
      <c r="O35" s="6">
        <f t="shared" si="20"/>
        <v>7.5736611883616165</v>
      </c>
      <c r="P35" s="3">
        <f t="shared" si="21"/>
        <v>0.13203653756477671</v>
      </c>
      <c r="Q35" s="3">
        <f>IF(ISNUMBER(P35),SUMIF(A:A,A35,P:P),"")</f>
        <v>0.96396878117088969</v>
      </c>
      <c r="R35" s="3">
        <f t="shared" si="22"/>
        <v>0.13697179840658102</v>
      </c>
      <c r="S35" s="7">
        <f t="shared" si="23"/>
        <v>7.3007729447462193</v>
      </c>
    </row>
    <row r="36" spans="1:19" x14ac:dyDescent="0.3">
      <c r="A36" s="1">
        <v>29</v>
      </c>
      <c r="B36" s="5">
        <v>0.78819444444444453</v>
      </c>
      <c r="C36" s="1" t="s">
        <v>19</v>
      </c>
      <c r="D36" s="1">
        <v>7</v>
      </c>
      <c r="E36" s="1">
        <v>9</v>
      </c>
      <c r="F36" s="1" t="s">
        <v>53</v>
      </c>
      <c r="G36" s="1">
        <v>57.95</v>
      </c>
      <c r="H36" s="1">
        <f>1+COUNTIFS(A:A,A36,G:G,"&gt;"&amp;G36)</f>
        <v>4</v>
      </c>
      <c r="I36" s="2">
        <f>AVERAGEIF(A:A,A36,G:G)</f>
        <v>48.605454545454556</v>
      </c>
      <c r="J36" s="2">
        <f t="shared" si="16"/>
        <v>9.3445454545454467</v>
      </c>
      <c r="K36" s="2">
        <f t="shared" si="17"/>
        <v>99.344545454545454</v>
      </c>
      <c r="L36" s="2">
        <f t="shared" si="18"/>
        <v>387.87096786801794</v>
      </c>
      <c r="M36" s="2">
        <f>SUMIF(A:A,A36,L:L)</f>
        <v>3072.8148883838967</v>
      </c>
      <c r="N36" s="3">
        <f t="shared" si="19"/>
        <v>0.12622659742188805</v>
      </c>
      <c r="O36" s="6">
        <f t="shared" si="20"/>
        <v>7.9222606045356105</v>
      </c>
      <c r="P36" s="3">
        <f t="shared" si="21"/>
        <v>0.12622659742188805</v>
      </c>
      <c r="Q36" s="3">
        <f>IF(ISNUMBER(P36),SUMIF(A:A,A36,P:P),"")</f>
        <v>0.96396878117088969</v>
      </c>
      <c r="R36" s="3">
        <f t="shared" si="22"/>
        <v>0.13094469435884248</v>
      </c>
      <c r="S36" s="7">
        <f t="shared" si="23"/>
        <v>7.6368118990723479</v>
      </c>
    </row>
    <row r="37" spans="1:19" x14ac:dyDescent="0.3">
      <c r="A37" s="1">
        <v>29</v>
      </c>
      <c r="B37" s="5">
        <v>0.78819444444444453</v>
      </c>
      <c r="C37" s="1" t="s">
        <v>19</v>
      </c>
      <c r="D37" s="1">
        <v>7</v>
      </c>
      <c r="E37" s="1">
        <v>3</v>
      </c>
      <c r="F37" s="1" t="s">
        <v>47</v>
      </c>
      <c r="G37" s="1">
        <v>57.31</v>
      </c>
      <c r="H37" s="1">
        <f>1+COUNTIFS(A:A,A37,G:G,"&gt;"&amp;G37)</f>
        <v>5</v>
      </c>
      <c r="I37" s="2">
        <f>AVERAGEIF(A:A,A37,G:G)</f>
        <v>48.605454545454556</v>
      </c>
      <c r="J37" s="2">
        <f t="shared" si="16"/>
        <v>8.7045454545454461</v>
      </c>
      <c r="K37" s="2">
        <f t="shared" si="17"/>
        <v>98.704545454545439</v>
      </c>
      <c r="L37" s="2">
        <f t="shared" si="18"/>
        <v>373.25906667115947</v>
      </c>
      <c r="M37" s="2">
        <f>SUMIF(A:A,A37,L:L)</f>
        <v>3072.8148883838967</v>
      </c>
      <c r="N37" s="3">
        <f t="shared" si="19"/>
        <v>0.12147138055148833</v>
      </c>
      <c r="O37" s="6">
        <f t="shared" si="20"/>
        <v>8.2323918231597606</v>
      </c>
      <c r="P37" s="3">
        <f t="shared" si="21"/>
        <v>0.12147138055148833</v>
      </c>
      <c r="Q37" s="3">
        <f>IF(ISNUMBER(P37),SUMIF(A:A,A37,P:P),"")</f>
        <v>0.96396878117088969</v>
      </c>
      <c r="R37" s="3">
        <f t="shared" si="22"/>
        <v>0.12601173702320784</v>
      </c>
      <c r="S37" s="7">
        <f t="shared" si="23"/>
        <v>7.9357687118925115</v>
      </c>
    </row>
    <row r="38" spans="1:19" x14ac:dyDescent="0.3">
      <c r="A38" s="1">
        <v>29</v>
      </c>
      <c r="B38" s="5">
        <v>0.78819444444444453</v>
      </c>
      <c r="C38" s="1" t="s">
        <v>19</v>
      </c>
      <c r="D38" s="1">
        <v>7</v>
      </c>
      <c r="E38" s="1">
        <v>6</v>
      </c>
      <c r="F38" s="1" t="s">
        <v>50</v>
      </c>
      <c r="G38" s="1">
        <v>56.54</v>
      </c>
      <c r="H38" s="1">
        <f>1+COUNTIFS(A:A,A38,G:G,"&gt;"&amp;G38)</f>
        <v>6</v>
      </c>
      <c r="I38" s="2">
        <f>AVERAGEIF(A:A,A38,G:G)</f>
        <v>48.605454545454556</v>
      </c>
      <c r="J38" s="2">
        <f t="shared" si="16"/>
        <v>7.934545454545443</v>
      </c>
      <c r="K38" s="2">
        <f t="shared" si="17"/>
        <v>97.934545454545443</v>
      </c>
      <c r="L38" s="2">
        <f t="shared" si="18"/>
        <v>356.40678295389733</v>
      </c>
      <c r="M38" s="2">
        <f>SUMIF(A:A,A38,L:L)</f>
        <v>3072.8148883838967</v>
      </c>
      <c r="N38" s="3">
        <f t="shared" si="19"/>
        <v>0.11598706589883272</v>
      </c>
      <c r="O38" s="6">
        <f t="shared" si="20"/>
        <v>8.6216509767755394</v>
      </c>
      <c r="P38" s="3">
        <f t="shared" si="21"/>
        <v>0.11598706589883272</v>
      </c>
      <c r="Q38" s="3">
        <f>IF(ISNUMBER(P38),SUMIF(A:A,A38,P:P),"")</f>
        <v>0.96396878117088969</v>
      </c>
      <c r="R38" s="3">
        <f t="shared" si="22"/>
        <v>0.12032242969315711</v>
      </c>
      <c r="S38" s="7">
        <f t="shared" si="23"/>
        <v>8.3110023837631264</v>
      </c>
    </row>
    <row r="39" spans="1:19" x14ac:dyDescent="0.3">
      <c r="A39" s="1">
        <v>29</v>
      </c>
      <c r="B39" s="5">
        <v>0.78819444444444453</v>
      </c>
      <c r="C39" s="1" t="s">
        <v>19</v>
      </c>
      <c r="D39" s="1">
        <v>7</v>
      </c>
      <c r="E39" s="1">
        <v>5</v>
      </c>
      <c r="F39" s="1" t="s">
        <v>49</v>
      </c>
      <c r="G39" s="1">
        <v>44.81</v>
      </c>
      <c r="H39" s="1">
        <f>1+COUNTIFS(A:A,A39,G:G,"&gt;"&amp;G39)</f>
        <v>7</v>
      </c>
      <c r="I39" s="2">
        <f>AVERAGEIF(A:A,A39,G:G)</f>
        <v>48.605454545454556</v>
      </c>
      <c r="J39" s="2">
        <f t="shared" si="16"/>
        <v>-3.7954545454545539</v>
      </c>
      <c r="K39" s="2">
        <f t="shared" si="17"/>
        <v>86.204545454545439</v>
      </c>
      <c r="L39" s="2">
        <f t="shared" si="18"/>
        <v>176.31509860278419</v>
      </c>
      <c r="M39" s="2">
        <f>SUMIF(A:A,A39,L:L)</f>
        <v>3072.8148883838967</v>
      </c>
      <c r="N39" s="3">
        <f t="shared" si="19"/>
        <v>5.7379017287798491E-2</v>
      </c>
      <c r="O39" s="6">
        <f t="shared" si="20"/>
        <v>17.427973626391257</v>
      </c>
      <c r="P39" s="3">
        <f t="shared" si="21"/>
        <v>5.7379017287798491E-2</v>
      </c>
      <c r="Q39" s="3">
        <f>IF(ISNUMBER(P39),SUMIF(A:A,A39,P:P),"")</f>
        <v>0.96396878117088969</v>
      </c>
      <c r="R39" s="3">
        <f t="shared" si="22"/>
        <v>5.9523729822559997E-2</v>
      </c>
      <c r="S39" s="7">
        <f t="shared" si="23"/>
        <v>16.800022494910788</v>
      </c>
    </row>
    <row r="40" spans="1:19" x14ac:dyDescent="0.3">
      <c r="A40" s="1">
        <v>29</v>
      </c>
      <c r="B40" s="5">
        <v>0.78819444444444453</v>
      </c>
      <c r="C40" s="1" t="s">
        <v>19</v>
      </c>
      <c r="D40" s="1">
        <v>7</v>
      </c>
      <c r="E40" s="1">
        <v>7</v>
      </c>
      <c r="F40" s="1" t="s">
        <v>51</v>
      </c>
      <c r="G40" s="1">
        <v>43.65</v>
      </c>
      <c r="H40" s="1">
        <f>1+COUNTIFS(A:A,A40,G:G,"&gt;"&amp;G40)</f>
        <v>8</v>
      </c>
      <c r="I40" s="2">
        <f>AVERAGEIF(A:A,A40,G:G)</f>
        <v>48.605454545454556</v>
      </c>
      <c r="J40" s="2">
        <f t="shared" si="16"/>
        <v>-4.9554545454545575</v>
      </c>
      <c r="K40" s="2">
        <f t="shared" si="17"/>
        <v>85.044545454545442</v>
      </c>
      <c r="L40" s="2">
        <f t="shared" si="18"/>
        <v>164.46087949002367</v>
      </c>
      <c r="M40" s="2">
        <f>SUMIF(A:A,A40,L:L)</f>
        <v>3072.8148883838967</v>
      </c>
      <c r="N40" s="3">
        <f t="shared" si="19"/>
        <v>5.3521245328422479E-2</v>
      </c>
      <c r="O40" s="6">
        <f t="shared" si="20"/>
        <v>18.684169134400719</v>
      </c>
      <c r="P40" s="3">
        <f t="shared" si="21"/>
        <v>5.3521245328422479E-2</v>
      </c>
      <c r="Q40" s="3">
        <f>IF(ISNUMBER(P40),SUMIF(A:A,A40,P:P),"")</f>
        <v>0.96396878117088969</v>
      </c>
      <c r="R40" s="3">
        <f t="shared" si="22"/>
        <v>5.5521762087992747E-2</v>
      </c>
      <c r="S40" s="7">
        <f t="shared" si="23"/>
        <v>18.01095574767902</v>
      </c>
    </row>
    <row r="41" spans="1:19" x14ac:dyDescent="0.3">
      <c r="A41" s="1">
        <v>29</v>
      </c>
      <c r="B41" s="5">
        <v>0.78819444444444453</v>
      </c>
      <c r="C41" s="1" t="s">
        <v>19</v>
      </c>
      <c r="D41" s="1">
        <v>7</v>
      </c>
      <c r="E41" s="1">
        <v>10</v>
      </c>
      <c r="F41" s="1" t="s">
        <v>54</v>
      </c>
      <c r="G41" s="1">
        <v>43.09</v>
      </c>
      <c r="H41" s="1">
        <f>1+COUNTIFS(A:A,A41,G:G,"&gt;"&amp;G41)</f>
        <v>9</v>
      </c>
      <c r="I41" s="2">
        <f>AVERAGEIF(A:A,A41,G:G)</f>
        <v>48.605454545454556</v>
      </c>
      <c r="J41" s="2">
        <f t="shared" si="16"/>
        <v>-5.5154545454545527</v>
      </c>
      <c r="K41" s="2">
        <f t="shared" si="17"/>
        <v>84.48454545454544</v>
      </c>
      <c r="L41" s="2">
        <f t="shared" si="18"/>
        <v>159.02679774132855</v>
      </c>
      <c r="M41" s="2">
        <f>SUMIF(A:A,A41,L:L)</f>
        <v>3072.8148883838967</v>
      </c>
      <c r="N41" s="3">
        <f t="shared" si="19"/>
        <v>5.1752807610537986E-2</v>
      </c>
      <c r="O41" s="6">
        <f t="shared" si="20"/>
        <v>19.322623180667371</v>
      </c>
      <c r="P41" s="3">
        <f t="shared" si="21"/>
        <v>5.1752807610537986E-2</v>
      </c>
      <c r="Q41" s="3">
        <f>IF(ISNUMBER(P41),SUMIF(A:A,A41,P:P),"")</f>
        <v>0.96396878117088969</v>
      </c>
      <c r="R41" s="3">
        <f t="shared" si="22"/>
        <v>5.3687223716598141E-2</v>
      </c>
      <c r="S41" s="7">
        <f t="shared" si="23"/>
        <v>18.626405516492301</v>
      </c>
    </row>
    <row r="42" spans="1:19" x14ac:dyDescent="0.3">
      <c r="A42" s="1">
        <v>29</v>
      </c>
      <c r="B42" s="5">
        <v>0.78819444444444453</v>
      </c>
      <c r="C42" s="1" t="s">
        <v>19</v>
      </c>
      <c r="D42" s="1">
        <v>7</v>
      </c>
      <c r="E42" s="1">
        <v>11</v>
      </c>
      <c r="F42" s="1" t="s">
        <v>55</v>
      </c>
      <c r="G42" s="1">
        <v>28.23</v>
      </c>
      <c r="H42" s="1">
        <f>1+COUNTIFS(A:A,A42,G:G,"&gt;"&amp;G42)</f>
        <v>10</v>
      </c>
      <c r="I42" s="2">
        <f>AVERAGEIF(A:A,A42,G:G)</f>
        <v>48.605454545454556</v>
      </c>
      <c r="J42" s="2">
        <f t="shared" si="16"/>
        <v>-20.375454545454556</v>
      </c>
      <c r="K42" s="2">
        <f t="shared" si="17"/>
        <v>69.624545454545441</v>
      </c>
      <c r="L42" s="2">
        <f t="shared" si="18"/>
        <v>65.200864449506327</v>
      </c>
      <c r="M42" s="2">
        <f>SUMIF(A:A,A42,L:L)</f>
        <v>3072.8148883838967</v>
      </c>
      <c r="N42" s="3">
        <f t="shared" si="19"/>
        <v>2.1218611214096857E-2</v>
      </c>
      <c r="O42" s="6">
        <f t="shared" si="20"/>
        <v>47.128437856273891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>
        <v>29</v>
      </c>
      <c r="B43" s="5">
        <v>0.78819444444444453</v>
      </c>
      <c r="C43" s="1" t="s">
        <v>19</v>
      </c>
      <c r="D43" s="1">
        <v>7</v>
      </c>
      <c r="E43" s="1">
        <v>1</v>
      </c>
      <c r="F43" s="1" t="s">
        <v>45</v>
      </c>
      <c r="G43" s="1">
        <v>22.24</v>
      </c>
      <c r="H43" s="1">
        <f>1+COUNTIFS(A:A,A43,G:G,"&gt;"&amp;G43)</f>
        <v>11</v>
      </c>
      <c r="I43" s="2">
        <f>AVERAGEIF(A:A,A43,G:G)</f>
        <v>48.605454545454556</v>
      </c>
      <c r="J43" s="2">
        <f t="shared" si="16"/>
        <v>-26.365454545454558</v>
      </c>
      <c r="K43" s="2">
        <f t="shared" si="17"/>
        <v>63.634545454545446</v>
      </c>
      <c r="L43" s="2">
        <f t="shared" si="18"/>
        <v>45.51640121520213</v>
      </c>
      <c r="M43" s="2">
        <f>SUMIF(A:A,A43,L:L)</f>
        <v>3072.8148883838967</v>
      </c>
      <c r="N43" s="3">
        <f t="shared" si="19"/>
        <v>1.4812607615013488E-2</v>
      </c>
      <c r="O43" s="6">
        <f t="shared" si="20"/>
        <v>67.510058052603682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30</v>
      </c>
      <c r="B44" s="5">
        <v>0.8125</v>
      </c>
      <c r="C44" s="1" t="s">
        <v>19</v>
      </c>
      <c r="D44" s="1">
        <v>8</v>
      </c>
      <c r="E44" s="1">
        <v>8</v>
      </c>
      <c r="F44" s="1" t="s">
        <v>62</v>
      </c>
      <c r="G44" s="1">
        <v>84.59</v>
      </c>
      <c r="H44" s="1">
        <f>1+COUNTIFS(A:A,A44,G:G,"&gt;"&amp;G44)</f>
        <v>1</v>
      </c>
      <c r="I44" s="2">
        <f>AVERAGEIF(A:A,A44,G:G)</f>
        <v>49.012727272727268</v>
      </c>
      <c r="J44" s="2">
        <f t="shared" si="16"/>
        <v>35.577272727272735</v>
      </c>
      <c r="K44" s="2">
        <f t="shared" si="17"/>
        <v>125.57727272727274</v>
      </c>
      <c r="L44" s="2">
        <f t="shared" si="18"/>
        <v>1871.7635936815975</v>
      </c>
      <c r="M44" s="2">
        <f>SUMIF(A:A,A44,L:L)</f>
        <v>4127.7728676308234</v>
      </c>
      <c r="N44" s="3">
        <f t="shared" si="19"/>
        <v>0.45345605335012412</v>
      </c>
      <c r="O44" s="6">
        <f t="shared" si="20"/>
        <v>2.2052853691378034</v>
      </c>
      <c r="P44" s="3">
        <f t="shared" si="21"/>
        <v>0.45345605335012412</v>
      </c>
      <c r="Q44" s="3">
        <f>IF(ISNUMBER(P44),SUMIF(A:A,A44,P:P),"")</f>
        <v>0.90768333484508978</v>
      </c>
      <c r="R44" s="3">
        <f t="shared" si="22"/>
        <v>0.49957516673754226</v>
      </c>
      <c r="S44" s="7">
        <f t="shared" si="23"/>
        <v>2.0017007781440861</v>
      </c>
    </row>
    <row r="45" spans="1:19" x14ac:dyDescent="0.3">
      <c r="A45" s="1">
        <v>30</v>
      </c>
      <c r="B45" s="5">
        <v>0.8125</v>
      </c>
      <c r="C45" s="1" t="s">
        <v>19</v>
      </c>
      <c r="D45" s="1">
        <v>8</v>
      </c>
      <c r="E45" s="1">
        <v>4</v>
      </c>
      <c r="F45" s="1" t="s">
        <v>58</v>
      </c>
      <c r="G45" s="1">
        <v>61.27</v>
      </c>
      <c r="H45" s="1">
        <f>1+COUNTIFS(A:A,A45,G:G,"&gt;"&amp;G45)</f>
        <v>2</v>
      </c>
      <c r="I45" s="2">
        <f>AVERAGEIF(A:A,A45,G:G)</f>
        <v>49.012727272727268</v>
      </c>
      <c r="J45" s="2">
        <f t="shared" si="16"/>
        <v>12.257272727272735</v>
      </c>
      <c r="K45" s="2">
        <f t="shared" si="17"/>
        <v>102.25727272727273</v>
      </c>
      <c r="L45" s="2">
        <f t="shared" si="18"/>
        <v>461.94062413603262</v>
      </c>
      <c r="M45" s="2">
        <f>SUMIF(A:A,A45,L:L)</f>
        <v>4127.7728676308234</v>
      </c>
      <c r="N45" s="3">
        <f t="shared" si="19"/>
        <v>0.11191037853814086</v>
      </c>
      <c r="O45" s="6">
        <f t="shared" si="20"/>
        <v>8.9357217182424584</v>
      </c>
      <c r="P45" s="3">
        <f t="shared" si="21"/>
        <v>0.11191037853814086</v>
      </c>
      <c r="Q45" s="3">
        <f>IF(ISNUMBER(P45),SUMIF(A:A,A45,P:P),"")</f>
        <v>0.90768333484508978</v>
      </c>
      <c r="R45" s="3">
        <f t="shared" si="22"/>
        <v>0.12329231378610703</v>
      </c>
      <c r="S45" s="7">
        <f t="shared" si="23"/>
        <v>8.1108056884620101</v>
      </c>
    </row>
    <row r="46" spans="1:19" x14ac:dyDescent="0.3">
      <c r="A46" s="1">
        <v>30</v>
      </c>
      <c r="B46" s="5">
        <v>0.8125</v>
      </c>
      <c r="C46" s="1" t="s">
        <v>19</v>
      </c>
      <c r="D46" s="1">
        <v>8</v>
      </c>
      <c r="E46" s="1">
        <v>7</v>
      </c>
      <c r="F46" s="1" t="s">
        <v>61</v>
      </c>
      <c r="G46" s="1">
        <v>56.77</v>
      </c>
      <c r="H46" s="1">
        <f>1+COUNTIFS(A:A,A46,G:G,"&gt;"&amp;G46)</f>
        <v>3</v>
      </c>
      <c r="I46" s="2">
        <f>AVERAGEIF(A:A,A46,G:G)</f>
        <v>49.012727272727268</v>
      </c>
      <c r="J46" s="2">
        <f t="shared" si="16"/>
        <v>7.7572727272727349</v>
      </c>
      <c r="K46" s="2">
        <f t="shared" si="17"/>
        <v>97.757272727272735</v>
      </c>
      <c r="L46" s="2">
        <f t="shared" si="18"/>
        <v>352.63600006661477</v>
      </c>
      <c r="M46" s="2">
        <f>SUMIF(A:A,A46,L:L)</f>
        <v>4127.7728676308234</v>
      </c>
      <c r="N46" s="3">
        <f t="shared" si="19"/>
        <v>8.5430088179491756E-2</v>
      </c>
      <c r="O46" s="6">
        <f t="shared" si="20"/>
        <v>11.705477792542638</v>
      </c>
      <c r="P46" s="3">
        <f t="shared" si="21"/>
        <v>8.5430088179491756E-2</v>
      </c>
      <c r="Q46" s="3">
        <f>IF(ISNUMBER(P46),SUMIF(A:A,A46,P:P),"")</f>
        <v>0.90768333484508978</v>
      </c>
      <c r="R46" s="3">
        <f t="shared" si="22"/>
        <v>9.4118824153658964E-2</v>
      </c>
      <c r="S46" s="7">
        <f t="shared" si="23"/>
        <v>10.624867118690242</v>
      </c>
    </row>
    <row r="47" spans="1:19" x14ac:dyDescent="0.3">
      <c r="A47" s="1">
        <v>30</v>
      </c>
      <c r="B47" s="5">
        <v>0.8125</v>
      </c>
      <c r="C47" s="1" t="s">
        <v>19</v>
      </c>
      <c r="D47" s="1">
        <v>8</v>
      </c>
      <c r="E47" s="1">
        <v>6</v>
      </c>
      <c r="F47" s="1" t="s">
        <v>60</v>
      </c>
      <c r="G47" s="1">
        <v>56.05</v>
      </c>
      <c r="H47" s="1">
        <f>1+COUNTIFS(A:A,A47,G:G,"&gt;"&amp;G47)</f>
        <v>4</v>
      </c>
      <c r="I47" s="2">
        <f>AVERAGEIF(A:A,A47,G:G)</f>
        <v>49.012727272727268</v>
      </c>
      <c r="J47" s="2">
        <f t="shared" si="16"/>
        <v>7.0372727272727289</v>
      </c>
      <c r="K47" s="2">
        <f t="shared" si="17"/>
        <v>97.037272727272722</v>
      </c>
      <c r="L47" s="2">
        <f t="shared" si="18"/>
        <v>337.72648895871646</v>
      </c>
      <c r="M47" s="2">
        <f>SUMIF(A:A,A47,L:L)</f>
        <v>4127.7728676308234</v>
      </c>
      <c r="N47" s="3">
        <f t="shared" si="19"/>
        <v>8.1818089267241573E-2</v>
      </c>
      <c r="O47" s="6">
        <f t="shared" si="20"/>
        <v>12.222236047748687</v>
      </c>
      <c r="P47" s="3">
        <f t="shared" si="21"/>
        <v>8.1818089267241573E-2</v>
      </c>
      <c r="Q47" s="3">
        <f>IF(ISNUMBER(P47),SUMIF(A:A,A47,P:P),"")</f>
        <v>0.90768333484508978</v>
      </c>
      <c r="R47" s="3">
        <f t="shared" si="22"/>
        <v>9.0139463980800194E-2</v>
      </c>
      <c r="S47" s="7">
        <f t="shared" si="23"/>
        <v>11.093919975084399</v>
      </c>
    </row>
    <row r="48" spans="1:19" x14ac:dyDescent="0.3">
      <c r="A48" s="1">
        <v>30</v>
      </c>
      <c r="B48" s="5">
        <v>0.8125</v>
      </c>
      <c r="C48" s="1" t="s">
        <v>19</v>
      </c>
      <c r="D48" s="1">
        <v>8</v>
      </c>
      <c r="E48" s="1">
        <v>3</v>
      </c>
      <c r="F48" s="1" t="s">
        <v>57</v>
      </c>
      <c r="G48" s="1">
        <v>52.94</v>
      </c>
      <c r="H48" s="1">
        <f>1+COUNTIFS(A:A,A48,G:G,"&gt;"&amp;G48)</f>
        <v>5</v>
      </c>
      <c r="I48" s="2">
        <f>AVERAGEIF(A:A,A48,G:G)</f>
        <v>49.012727272727268</v>
      </c>
      <c r="J48" s="2">
        <f t="shared" si="16"/>
        <v>3.9272727272727295</v>
      </c>
      <c r="K48" s="2">
        <f t="shared" si="17"/>
        <v>93.927272727272737</v>
      </c>
      <c r="L48" s="2">
        <f t="shared" si="18"/>
        <v>280.23719333959104</v>
      </c>
      <c r="M48" s="2">
        <f>SUMIF(A:A,A48,L:L)</f>
        <v>4127.7728676308234</v>
      </c>
      <c r="N48" s="3">
        <f t="shared" si="19"/>
        <v>6.7890652496205781E-2</v>
      </c>
      <c r="O48" s="6">
        <f t="shared" si="20"/>
        <v>14.729568257660908</v>
      </c>
      <c r="P48" s="3">
        <f t="shared" si="21"/>
        <v>6.7890652496205781E-2</v>
      </c>
      <c r="Q48" s="3">
        <f>IF(ISNUMBER(P48),SUMIF(A:A,A48,P:P),"")</f>
        <v>0.90768333484508978</v>
      </c>
      <c r="R48" s="3">
        <f t="shared" si="22"/>
        <v>7.4795526027579176E-2</v>
      </c>
      <c r="S48" s="7">
        <f t="shared" si="23"/>
        <v>13.369783636942033</v>
      </c>
    </row>
    <row r="49" spans="1:19" x14ac:dyDescent="0.3">
      <c r="A49" s="1">
        <v>30</v>
      </c>
      <c r="B49" s="5">
        <v>0.8125</v>
      </c>
      <c r="C49" s="1" t="s">
        <v>19</v>
      </c>
      <c r="D49" s="1">
        <v>8</v>
      </c>
      <c r="E49" s="1">
        <v>11</v>
      </c>
      <c r="F49" s="1" t="s">
        <v>65</v>
      </c>
      <c r="G49" s="1">
        <v>50.48</v>
      </c>
      <c r="H49" s="1">
        <f>1+COUNTIFS(A:A,A49,G:G,"&gt;"&amp;G49)</f>
        <v>6</v>
      </c>
      <c r="I49" s="2">
        <f>AVERAGEIF(A:A,A49,G:G)</f>
        <v>49.012727272727268</v>
      </c>
      <c r="J49" s="2">
        <f t="shared" si="16"/>
        <v>1.4672727272727286</v>
      </c>
      <c r="K49" s="2">
        <f t="shared" si="17"/>
        <v>91.467272727272729</v>
      </c>
      <c r="L49" s="2">
        <f t="shared" si="18"/>
        <v>241.78196854753341</v>
      </c>
      <c r="M49" s="2">
        <f>SUMIF(A:A,A49,L:L)</f>
        <v>4127.7728676308234</v>
      </c>
      <c r="N49" s="3">
        <f t="shared" si="19"/>
        <v>5.8574436215601801E-2</v>
      </c>
      <c r="O49" s="6">
        <f t="shared" si="20"/>
        <v>17.072294069023261</v>
      </c>
      <c r="P49" s="3">
        <f t="shared" si="21"/>
        <v>5.8574436215601801E-2</v>
      </c>
      <c r="Q49" s="3">
        <f>IF(ISNUMBER(P49),SUMIF(A:A,A49,P:P),"")</f>
        <v>0.90768333484508978</v>
      </c>
      <c r="R49" s="3">
        <f t="shared" si="22"/>
        <v>6.4531796461371013E-2</v>
      </c>
      <c r="S49" s="7">
        <f t="shared" si="23"/>
        <v>15.49623681402708</v>
      </c>
    </row>
    <row r="50" spans="1:19" x14ac:dyDescent="0.3">
      <c r="A50" s="1">
        <v>30</v>
      </c>
      <c r="B50" s="5">
        <v>0.8125</v>
      </c>
      <c r="C50" s="1" t="s">
        <v>19</v>
      </c>
      <c r="D50" s="1">
        <v>8</v>
      </c>
      <c r="E50" s="1">
        <v>12</v>
      </c>
      <c r="F50" s="1" t="s">
        <v>66</v>
      </c>
      <c r="G50" s="1">
        <v>47.37</v>
      </c>
      <c r="H50" s="1">
        <f>1+COUNTIFS(A:A,A50,G:G,"&gt;"&amp;G50)</f>
        <v>7</v>
      </c>
      <c r="I50" s="2">
        <f>AVERAGEIF(A:A,A50,G:G)</f>
        <v>49.012727272727268</v>
      </c>
      <c r="J50" s="2">
        <f t="shared" si="16"/>
        <v>-1.6427272727272708</v>
      </c>
      <c r="K50" s="2">
        <f t="shared" si="17"/>
        <v>88.357272727272729</v>
      </c>
      <c r="L50" s="2">
        <f t="shared" si="18"/>
        <v>200.62477324413985</v>
      </c>
      <c r="M50" s="2">
        <f>SUMIF(A:A,A50,L:L)</f>
        <v>4127.7728676308234</v>
      </c>
      <c r="N50" s="3">
        <f t="shared" si="19"/>
        <v>4.8603636798284021E-2</v>
      </c>
      <c r="O50" s="6">
        <f t="shared" si="20"/>
        <v>20.574592064997606</v>
      </c>
      <c r="P50" s="3">
        <f t="shared" si="21"/>
        <v>4.8603636798284021E-2</v>
      </c>
      <c r="Q50" s="3">
        <f>IF(ISNUMBER(P50),SUMIF(A:A,A50,P:P),"")</f>
        <v>0.90768333484508978</v>
      </c>
      <c r="R50" s="3">
        <f t="shared" si="22"/>
        <v>5.354690885294152E-2</v>
      </c>
      <c r="S50" s="7">
        <f t="shared" si="23"/>
        <v>18.675214338634348</v>
      </c>
    </row>
    <row r="51" spans="1:19" x14ac:dyDescent="0.3">
      <c r="A51" s="1">
        <v>30</v>
      </c>
      <c r="B51" s="5">
        <v>0.8125</v>
      </c>
      <c r="C51" s="1" t="s">
        <v>19</v>
      </c>
      <c r="D51" s="1">
        <v>8</v>
      </c>
      <c r="E51" s="1">
        <v>2</v>
      </c>
      <c r="F51" s="1" t="s">
        <v>56</v>
      </c>
      <c r="G51" s="1">
        <v>46.55</v>
      </c>
      <c r="H51" s="1">
        <f>1+COUNTIFS(A:A,A51,G:G,"&gt;"&amp;G51)</f>
        <v>8</v>
      </c>
      <c r="I51" s="2">
        <f>AVERAGEIF(A:A,A51,G:G)</f>
        <v>49.012727272727268</v>
      </c>
      <c r="J51" s="2">
        <f t="shared" si="16"/>
        <v>-2.4627272727272711</v>
      </c>
      <c r="K51" s="2">
        <f t="shared" si="17"/>
        <v>87.537272727272722</v>
      </c>
      <c r="L51" s="2">
        <f t="shared" si="18"/>
        <v>190.99292082883244</v>
      </c>
      <c r="M51" s="2">
        <f>SUMIF(A:A,A51,L:L)</f>
        <v>4127.7728676308234</v>
      </c>
      <c r="N51" s="3">
        <f t="shared" si="19"/>
        <v>4.6270210826414665E-2</v>
      </c>
      <c r="O51" s="6">
        <f t="shared" si="20"/>
        <v>21.612177298079686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30</v>
      </c>
      <c r="B52" s="5">
        <v>0.8125</v>
      </c>
      <c r="C52" s="1" t="s">
        <v>19</v>
      </c>
      <c r="D52" s="1">
        <v>8</v>
      </c>
      <c r="E52" s="1">
        <v>5</v>
      </c>
      <c r="F52" s="1" t="s">
        <v>59</v>
      </c>
      <c r="G52" s="1">
        <v>32.93</v>
      </c>
      <c r="H52" s="1">
        <f>1+COUNTIFS(A:A,A52,G:G,"&gt;"&amp;G52)</f>
        <v>9</v>
      </c>
      <c r="I52" s="2">
        <f>AVERAGEIF(A:A,A52,G:G)</f>
        <v>49.012727272727268</v>
      </c>
      <c r="J52" s="2">
        <f t="shared" si="16"/>
        <v>-16.082727272727269</v>
      </c>
      <c r="K52" s="2">
        <f t="shared" si="17"/>
        <v>73.917272727272731</v>
      </c>
      <c r="L52" s="2">
        <f t="shared" si="18"/>
        <v>84.355192294057275</v>
      </c>
      <c r="M52" s="2">
        <f>SUMIF(A:A,A52,L:L)</f>
        <v>4127.7728676308234</v>
      </c>
      <c r="N52" s="3">
        <f t="shared" si="19"/>
        <v>2.0436006291807859E-2</v>
      </c>
      <c r="O52" s="6">
        <f t="shared" si="20"/>
        <v>48.933239974625963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30</v>
      </c>
      <c r="B53" s="5">
        <v>0.8125</v>
      </c>
      <c r="C53" s="1" t="s">
        <v>19</v>
      </c>
      <c r="D53" s="1">
        <v>8</v>
      </c>
      <c r="E53" s="1">
        <v>9</v>
      </c>
      <c r="F53" s="1" t="s">
        <v>63</v>
      </c>
      <c r="G53" s="1">
        <v>26.31</v>
      </c>
      <c r="H53" s="1">
        <f>1+COUNTIFS(A:A,A53,G:G,"&gt;"&amp;G53)</f>
        <v>10</v>
      </c>
      <c r="I53" s="2">
        <f>AVERAGEIF(A:A,A53,G:G)</f>
        <v>49.012727272727268</v>
      </c>
      <c r="J53" s="2">
        <f t="shared" si="16"/>
        <v>-22.70272727272727</v>
      </c>
      <c r="K53" s="2">
        <f t="shared" si="17"/>
        <v>67.297272727272727</v>
      </c>
      <c r="L53" s="2">
        <f t="shared" si="18"/>
        <v>56.703524179098487</v>
      </c>
      <c r="M53" s="2">
        <f>SUMIF(A:A,A53,L:L)</f>
        <v>4127.7728676308234</v>
      </c>
      <c r="N53" s="3">
        <f t="shared" si="19"/>
        <v>1.3737074688328004E-2</v>
      </c>
      <c r="O53" s="6">
        <f t="shared" si="20"/>
        <v>72.795702337534138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30</v>
      </c>
      <c r="B54" s="5">
        <v>0.8125</v>
      </c>
      <c r="C54" s="1" t="s">
        <v>19</v>
      </c>
      <c r="D54" s="1">
        <v>8</v>
      </c>
      <c r="E54" s="1">
        <v>10</v>
      </c>
      <c r="F54" s="1" t="s">
        <v>64</v>
      </c>
      <c r="G54" s="1">
        <v>23.88</v>
      </c>
      <c r="H54" s="1">
        <f>1+COUNTIFS(A:A,A54,G:G,"&gt;"&amp;G54)</f>
        <v>11</v>
      </c>
      <c r="I54" s="2">
        <f>AVERAGEIF(A:A,A54,G:G)</f>
        <v>49.012727272727268</v>
      </c>
      <c r="J54" s="2">
        <f t="shared" si="16"/>
        <v>-25.132727272727269</v>
      </c>
      <c r="K54" s="2">
        <f t="shared" si="17"/>
        <v>64.867272727272734</v>
      </c>
      <c r="L54" s="2">
        <f t="shared" si="18"/>
        <v>49.010588354609126</v>
      </c>
      <c r="M54" s="2">
        <f>SUMIF(A:A,A54,L:L)</f>
        <v>4127.7728676308234</v>
      </c>
      <c r="N54" s="3">
        <f t="shared" si="19"/>
        <v>1.1873373348359462E-2</v>
      </c>
      <c r="O54" s="6">
        <f t="shared" si="20"/>
        <v>84.222063154290481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</sheetData>
  <autoFilter ref="A7:S7" xr:uid="{00000000-0009-0000-0000-000000000000}"/>
  <sortState xmlns:xlrd2="http://schemas.microsoft.com/office/spreadsheetml/2017/richdata2" ref="A8:T54">
    <sortCondition ref="B8:B54"/>
    <sortCondition ref="H8:H5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21092022 -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2022-09-20T22:39:03Z</cp:lastPrinted>
  <dcterms:created xsi:type="dcterms:W3CDTF">2016-03-11T05:58:01Z</dcterms:created>
  <dcterms:modified xsi:type="dcterms:W3CDTF">2022-09-20T22:40:43Z</dcterms:modified>
</cp:coreProperties>
</file>