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34BFE0F-8DF4-4EC9-AB60-1A4368F275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2112022 - Port Lincol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02112022 - Port Lincoln'!$A$7:$S$26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1" l="1"/>
  <c r="I65" i="1"/>
  <c r="J65" i="1" s="1"/>
  <c r="K65" i="1" s="1"/>
  <c r="L65" i="1" s="1"/>
  <c r="H67" i="1"/>
  <c r="I67" i="1"/>
  <c r="J67" i="1" s="1"/>
  <c r="K67" i="1" s="1"/>
  <c r="L67" i="1" s="1"/>
  <c r="H69" i="1"/>
  <c r="I69" i="1"/>
  <c r="J69" i="1" s="1"/>
  <c r="K69" i="1" s="1"/>
  <c r="L69" i="1" s="1"/>
  <c r="H73" i="1"/>
  <c r="I73" i="1"/>
  <c r="J73" i="1" s="1"/>
  <c r="K73" i="1" s="1"/>
  <c r="L73" i="1" s="1"/>
  <c r="H74" i="1"/>
  <c r="I74" i="1"/>
  <c r="J74" i="1" s="1"/>
  <c r="K74" i="1" s="1"/>
  <c r="L74" i="1" s="1"/>
  <c r="H68" i="1"/>
  <c r="I68" i="1"/>
  <c r="J68" i="1" s="1"/>
  <c r="K68" i="1" s="1"/>
  <c r="L68" i="1" s="1"/>
  <c r="H70" i="1"/>
  <c r="I70" i="1"/>
  <c r="J70" i="1" s="1"/>
  <c r="K70" i="1" s="1"/>
  <c r="L70" i="1" s="1"/>
  <c r="H72" i="1"/>
  <c r="I72" i="1"/>
  <c r="J72" i="1" s="1"/>
  <c r="K72" i="1" s="1"/>
  <c r="L72" i="1" s="1"/>
  <c r="H66" i="1"/>
  <c r="I66" i="1"/>
  <c r="J66" i="1" s="1"/>
  <c r="K66" i="1" s="1"/>
  <c r="L66" i="1" s="1"/>
  <c r="H76" i="1"/>
  <c r="I76" i="1"/>
  <c r="J76" i="1" s="1"/>
  <c r="K76" i="1" s="1"/>
  <c r="L76" i="1" s="1"/>
  <c r="H71" i="1"/>
  <c r="I71" i="1"/>
  <c r="J71" i="1" s="1"/>
  <c r="K71" i="1" s="1"/>
  <c r="L71" i="1" s="1"/>
  <c r="H75" i="1"/>
  <c r="I75" i="1"/>
  <c r="J75" i="1" s="1"/>
  <c r="K75" i="1" s="1"/>
  <c r="L75" i="1" s="1"/>
  <c r="H83" i="1"/>
  <c r="I83" i="1"/>
  <c r="J83" i="1" s="1"/>
  <c r="K83" i="1" s="1"/>
  <c r="L83" i="1" s="1"/>
  <c r="H82" i="1"/>
  <c r="I82" i="1"/>
  <c r="J82" i="1" s="1"/>
  <c r="K82" i="1" s="1"/>
  <c r="L82" i="1" s="1"/>
  <c r="H85" i="1"/>
  <c r="I85" i="1"/>
  <c r="J85" i="1" s="1"/>
  <c r="K85" i="1" s="1"/>
  <c r="L85" i="1"/>
  <c r="H80" i="1"/>
  <c r="I80" i="1"/>
  <c r="J80" i="1" s="1"/>
  <c r="K80" i="1" s="1"/>
  <c r="L80" i="1" s="1"/>
  <c r="H87" i="1"/>
  <c r="I87" i="1"/>
  <c r="J87" i="1" s="1"/>
  <c r="K87" i="1" s="1"/>
  <c r="L87" i="1" s="1"/>
  <c r="H89" i="1"/>
  <c r="I89" i="1"/>
  <c r="J89" i="1" s="1"/>
  <c r="K89" i="1" s="1"/>
  <c r="L89" i="1" s="1"/>
  <c r="H79" i="1"/>
  <c r="I79" i="1"/>
  <c r="J79" i="1" s="1"/>
  <c r="K79" i="1" s="1"/>
  <c r="L79" i="1" s="1"/>
  <c r="H81" i="1"/>
  <c r="I81" i="1"/>
  <c r="J81" i="1" s="1"/>
  <c r="K81" i="1" s="1"/>
  <c r="L81" i="1" s="1"/>
  <c r="H86" i="1"/>
  <c r="I86" i="1"/>
  <c r="J86" i="1" s="1"/>
  <c r="K86" i="1" s="1"/>
  <c r="L86" i="1" s="1"/>
  <c r="H78" i="1"/>
  <c r="I78" i="1"/>
  <c r="J78" i="1" s="1"/>
  <c r="K78" i="1" s="1"/>
  <c r="L78" i="1" s="1"/>
  <c r="H88" i="1"/>
  <c r="I88" i="1"/>
  <c r="J88" i="1" s="1"/>
  <c r="K88" i="1" s="1"/>
  <c r="L88" i="1" s="1"/>
  <c r="H84" i="1"/>
  <c r="I84" i="1"/>
  <c r="J84" i="1" s="1"/>
  <c r="K84" i="1" s="1"/>
  <c r="L84" i="1" s="1"/>
  <c r="H58" i="1"/>
  <c r="I58" i="1"/>
  <c r="J58" i="1" s="1"/>
  <c r="K58" i="1" s="1"/>
  <c r="L58" i="1" s="1"/>
  <c r="H63" i="1"/>
  <c r="I63" i="1"/>
  <c r="J63" i="1" s="1"/>
  <c r="K63" i="1" s="1"/>
  <c r="L63" i="1" s="1"/>
  <c r="H60" i="1"/>
  <c r="I60" i="1"/>
  <c r="J60" i="1" s="1"/>
  <c r="K60" i="1" s="1"/>
  <c r="L60" i="1" s="1"/>
  <c r="H54" i="1"/>
  <c r="I54" i="1"/>
  <c r="J54" i="1" s="1"/>
  <c r="K54" i="1" s="1"/>
  <c r="L54" i="1" s="1"/>
  <c r="H55" i="1"/>
  <c r="I55" i="1"/>
  <c r="J55" i="1" s="1"/>
  <c r="K55" i="1" s="1"/>
  <c r="L55" i="1" s="1"/>
  <c r="H62" i="1"/>
  <c r="I62" i="1"/>
  <c r="J62" i="1" s="1"/>
  <c r="K62" i="1" s="1"/>
  <c r="L62" i="1" s="1"/>
  <c r="H56" i="1"/>
  <c r="I56" i="1"/>
  <c r="J56" i="1" s="1"/>
  <c r="K56" i="1" s="1"/>
  <c r="L56" i="1" s="1"/>
  <c r="H61" i="1"/>
  <c r="I61" i="1"/>
  <c r="J61" i="1" s="1"/>
  <c r="K61" i="1" s="1"/>
  <c r="L61" i="1" s="1"/>
  <c r="H59" i="1"/>
  <c r="I59" i="1"/>
  <c r="J59" i="1" s="1"/>
  <c r="K59" i="1" s="1"/>
  <c r="L59" i="1" s="1"/>
  <c r="H57" i="1"/>
  <c r="I57" i="1"/>
  <c r="J57" i="1" s="1"/>
  <c r="K57" i="1" s="1"/>
  <c r="L57" i="1" s="1"/>
  <c r="H52" i="1"/>
  <c r="I52" i="1"/>
  <c r="J52" i="1" s="1"/>
  <c r="K52" i="1" s="1"/>
  <c r="L52" i="1" s="1"/>
  <c r="H53" i="1"/>
  <c r="I53" i="1"/>
  <c r="J53" i="1" s="1"/>
  <c r="K53" i="1" s="1"/>
  <c r="L53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10" i="1"/>
  <c r="I10" i="1"/>
  <c r="J10" i="1" s="1"/>
  <c r="K10" i="1" s="1"/>
  <c r="L10" i="1" s="1"/>
  <c r="H14" i="1"/>
  <c r="I14" i="1"/>
  <c r="J14" i="1" s="1"/>
  <c r="K14" i="1" s="1"/>
  <c r="L14" i="1" s="1"/>
  <c r="H15" i="1"/>
  <c r="I15" i="1"/>
  <c r="J15" i="1" s="1"/>
  <c r="K15" i="1" s="1"/>
  <c r="L15" i="1" s="1"/>
  <c r="H13" i="1"/>
  <c r="I13" i="1"/>
  <c r="J13" i="1" s="1"/>
  <c r="K13" i="1" s="1"/>
  <c r="L13" i="1" s="1"/>
  <c r="H19" i="1"/>
  <c r="I19" i="1"/>
  <c r="J19" i="1" s="1"/>
  <c r="K19" i="1" s="1"/>
  <c r="L19" i="1" s="1"/>
  <c r="H17" i="1"/>
  <c r="I17" i="1"/>
  <c r="J17" i="1" s="1"/>
  <c r="K17" i="1" s="1"/>
  <c r="L17" i="1" s="1"/>
  <c r="H20" i="1"/>
  <c r="I20" i="1"/>
  <c r="J20" i="1" s="1"/>
  <c r="K20" i="1" s="1"/>
  <c r="L20" i="1" s="1"/>
  <c r="H18" i="1"/>
  <c r="I18" i="1"/>
  <c r="J18" i="1" s="1"/>
  <c r="K18" i="1" s="1"/>
  <c r="L18" i="1" s="1"/>
  <c r="H25" i="1"/>
  <c r="I25" i="1"/>
  <c r="J25" i="1" s="1"/>
  <c r="K25" i="1" s="1"/>
  <c r="L25" i="1" s="1"/>
  <c r="H21" i="1"/>
  <c r="I21" i="1"/>
  <c r="J21" i="1" s="1"/>
  <c r="K21" i="1" s="1"/>
  <c r="L21" i="1" s="1"/>
  <c r="H23" i="1"/>
  <c r="I23" i="1"/>
  <c r="J23" i="1" s="1"/>
  <c r="K23" i="1" s="1"/>
  <c r="L23" i="1" s="1"/>
  <c r="H22" i="1"/>
  <c r="I22" i="1"/>
  <c r="J22" i="1" s="1"/>
  <c r="K22" i="1" s="1"/>
  <c r="L22" i="1" s="1"/>
  <c r="H24" i="1"/>
  <c r="I24" i="1"/>
  <c r="J24" i="1" s="1"/>
  <c r="K24" i="1" s="1"/>
  <c r="L24" i="1" s="1"/>
  <c r="H26" i="1"/>
  <c r="I26" i="1"/>
  <c r="J26" i="1" s="1"/>
  <c r="K26" i="1" s="1"/>
  <c r="L26" i="1" s="1"/>
  <c r="H31" i="1"/>
  <c r="I31" i="1"/>
  <c r="J31" i="1" s="1"/>
  <c r="K31" i="1" s="1"/>
  <c r="L31" i="1" s="1"/>
  <c r="H28" i="1"/>
  <c r="I28" i="1"/>
  <c r="J28" i="1" s="1"/>
  <c r="K28" i="1" s="1"/>
  <c r="L28" i="1" s="1"/>
  <c r="H29" i="1"/>
  <c r="I29" i="1"/>
  <c r="J29" i="1" s="1"/>
  <c r="K29" i="1" s="1"/>
  <c r="L29" i="1" s="1"/>
  <c r="H32" i="1"/>
  <c r="I32" i="1"/>
  <c r="J32" i="1" s="1"/>
  <c r="K32" i="1" s="1"/>
  <c r="L32" i="1" s="1"/>
  <c r="H35" i="1"/>
  <c r="I35" i="1"/>
  <c r="J35" i="1" s="1"/>
  <c r="K35" i="1" s="1"/>
  <c r="L35" i="1" s="1"/>
  <c r="H36" i="1"/>
  <c r="I36" i="1"/>
  <c r="J36" i="1" s="1"/>
  <c r="K36" i="1" s="1"/>
  <c r="L36" i="1" s="1"/>
  <c r="H30" i="1"/>
  <c r="I30" i="1"/>
  <c r="J30" i="1" s="1"/>
  <c r="K30" i="1" s="1"/>
  <c r="L30" i="1" s="1"/>
  <c r="H34" i="1"/>
  <c r="I34" i="1"/>
  <c r="J34" i="1" s="1"/>
  <c r="K34" i="1" s="1"/>
  <c r="L34" i="1" s="1"/>
  <c r="H33" i="1"/>
  <c r="I33" i="1"/>
  <c r="J33" i="1" s="1"/>
  <c r="K33" i="1" s="1"/>
  <c r="L33" i="1" s="1"/>
  <c r="H37" i="1"/>
  <c r="I37" i="1"/>
  <c r="J37" i="1" s="1"/>
  <c r="K37" i="1" s="1"/>
  <c r="L37" i="1" s="1"/>
  <c r="H39" i="1"/>
  <c r="I39" i="1"/>
  <c r="J39" i="1" s="1"/>
  <c r="K39" i="1" s="1"/>
  <c r="L39" i="1" s="1"/>
  <c r="H47" i="1"/>
  <c r="I47" i="1"/>
  <c r="J47" i="1" s="1"/>
  <c r="K47" i="1" s="1"/>
  <c r="L47" i="1" s="1"/>
  <c r="H40" i="1"/>
  <c r="I40" i="1"/>
  <c r="J40" i="1" s="1"/>
  <c r="K40" i="1" s="1"/>
  <c r="L40" i="1" s="1"/>
  <c r="H49" i="1"/>
  <c r="I49" i="1"/>
  <c r="J49" i="1" s="1"/>
  <c r="K49" i="1" s="1"/>
  <c r="L49" i="1" s="1"/>
  <c r="H41" i="1"/>
  <c r="I41" i="1"/>
  <c r="J41" i="1" s="1"/>
  <c r="K41" i="1" s="1"/>
  <c r="L41" i="1" s="1"/>
  <c r="H46" i="1"/>
  <c r="I46" i="1"/>
  <c r="J46" i="1" s="1"/>
  <c r="K46" i="1" s="1"/>
  <c r="L46" i="1" s="1"/>
  <c r="H48" i="1"/>
  <c r="I48" i="1"/>
  <c r="J48" i="1" s="1"/>
  <c r="K48" i="1" s="1"/>
  <c r="L48" i="1" s="1"/>
  <c r="H42" i="1"/>
  <c r="I42" i="1"/>
  <c r="J42" i="1" s="1"/>
  <c r="K42" i="1" s="1"/>
  <c r="L42" i="1" s="1"/>
  <c r="H44" i="1"/>
  <c r="I44" i="1"/>
  <c r="J44" i="1" s="1"/>
  <c r="K44" i="1" s="1"/>
  <c r="L44" i="1" s="1"/>
  <c r="H45" i="1"/>
  <c r="I45" i="1"/>
  <c r="J45" i="1" s="1"/>
  <c r="K45" i="1" s="1"/>
  <c r="L45" i="1" s="1"/>
  <c r="H50" i="1"/>
  <c r="I50" i="1"/>
  <c r="J50" i="1" s="1"/>
  <c r="K50" i="1" s="1"/>
  <c r="L50" i="1" s="1"/>
  <c r="H43" i="1"/>
  <c r="I43" i="1"/>
  <c r="J43" i="1" s="1"/>
  <c r="K43" i="1" s="1"/>
  <c r="L43" i="1" s="1"/>
  <c r="M89" i="1" l="1"/>
  <c r="N89" i="1" s="1"/>
  <c r="O89" i="1" s="1"/>
  <c r="P89" i="1" s="1"/>
  <c r="M81" i="1"/>
  <c r="N81" i="1" s="1"/>
  <c r="O81" i="1" s="1"/>
  <c r="P81" i="1" s="1"/>
  <c r="M88" i="1"/>
  <c r="N88" i="1" s="1"/>
  <c r="O88" i="1" s="1"/>
  <c r="P88" i="1" s="1"/>
  <c r="M86" i="1"/>
  <c r="N86" i="1" s="1"/>
  <c r="O86" i="1" s="1"/>
  <c r="P86" i="1" s="1"/>
  <c r="M78" i="1"/>
  <c r="N78" i="1" s="1"/>
  <c r="O78" i="1" s="1"/>
  <c r="P78" i="1" s="1"/>
  <c r="M79" i="1"/>
  <c r="N79" i="1" s="1"/>
  <c r="O79" i="1" s="1"/>
  <c r="P79" i="1" s="1"/>
  <c r="M84" i="1"/>
  <c r="N84" i="1" s="1"/>
  <c r="O84" i="1" s="1"/>
  <c r="P84" i="1" s="1"/>
  <c r="M75" i="1"/>
  <c r="N75" i="1" s="1"/>
  <c r="O75" i="1" s="1"/>
  <c r="P75" i="1" s="1"/>
  <c r="M72" i="1"/>
  <c r="N72" i="1" s="1"/>
  <c r="O72" i="1" s="1"/>
  <c r="P72" i="1" s="1"/>
  <c r="M76" i="1"/>
  <c r="N76" i="1" s="1"/>
  <c r="O76" i="1" s="1"/>
  <c r="P76" i="1" s="1"/>
  <c r="M71" i="1"/>
  <c r="N71" i="1" s="1"/>
  <c r="O71" i="1" s="1"/>
  <c r="P71" i="1" s="1"/>
  <c r="M66" i="1"/>
  <c r="N66" i="1" s="1"/>
  <c r="O66" i="1" s="1"/>
  <c r="P66" i="1" s="1"/>
  <c r="M73" i="1"/>
  <c r="N73" i="1" s="1"/>
  <c r="O73" i="1" s="1"/>
  <c r="P73" i="1" s="1"/>
  <c r="M68" i="1"/>
  <c r="N68" i="1" s="1"/>
  <c r="O68" i="1" s="1"/>
  <c r="P68" i="1" s="1"/>
  <c r="M67" i="1"/>
  <c r="N67" i="1" s="1"/>
  <c r="O67" i="1" s="1"/>
  <c r="P67" i="1" s="1"/>
  <c r="M70" i="1"/>
  <c r="N70" i="1" s="1"/>
  <c r="O70" i="1" s="1"/>
  <c r="P70" i="1" s="1"/>
  <c r="M69" i="1"/>
  <c r="N69" i="1" s="1"/>
  <c r="O69" i="1" s="1"/>
  <c r="P69" i="1" s="1"/>
  <c r="M74" i="1"/>
  <c r="N74" i="1" s="1"/>
  <c r="O74" i="1" s="1"/>
  <c r="P74" i="1" s="1"/>
  <c r="M85" i="1"/>
  <c r="N85" i="1" s="1"/>
  <c r="O85" i="1" s="1"/>
  <c r="P85" i="1" s="1"/>
  <c r="M87" i="1"/>
  <c r="N87" i="1" s="1"/>
  <c r="O87" i="1" s="1"/>
  <c r="P87" i="1" s="1"/>
  <c r="M83" i="1"/>
  <c r="N83" i="1" s="1"/>
  <c r="O83" i="1" s="1"/>
  <c r="P83" i="1" s="1"/>
  <c r="M82" i="1"/>
  <c r="N82" i="1" s="1"/>
  <c r="O82" i="1" s="1"/>
  <c r="P82" i="1" s="1"/>
  <c r="M80" i="1"/>
  <c r="N80" i="1" s="1"/>
  <c r="O80" i="1" s="1"/>
  <c r="P80" i="1" s="1"/>
  <c r="M65" i="1"/>
  <c r="N65" i="1" s="1"/>
  <c r="O65" i="1" s="1"/>
  <c r="P65" i="1" s="1"/>
  <c r="M61" i="1"/>
  <c r="N61" i="1" s="1"/>
  <c r="O61" i="1" s="1"/>
  <c r="P61" i="1" s="1"/>
  <c r="M62" i="1"/>
  <c r="N62" i="1" s="1"/>
  <c r="O62" i="1" s="1"/>
  <c r="P62" i="1" s="1"/>
  <c r="M56" i="1"/>
  <c r="N56" i="1" s="1"/>
  <c r="O56" i="1" s="1"/>
  <c r="P56" i="1" s="1"/>
  <c r="M54" i="1"/>
  <c r="N54" i="1" s="1"/>
  <c r="O54" i="1" s="1"/>
  <c r="P54" i="1" s="1"/>
  <c r="M63" i="1"/>
  <c r="N63" i="1" s="1"/>
  <c r="O63" i="1" s="1"/>
  <c r="P63" i="1" s="1"/>
  <c r="M60" i="1"/>
  <c r="N60" i="1" s="1"/>
  <c r="O60" i="1" s="1"/>
  <c r="P60" i="1" s="1"/>
  <c r="M55" i="1"/>
  <c r="N55" i="1" s="1"/>
  <c r="O55" i="1" s="1"/>
  <c r="P55" i="1" s="1"/>
  <c r="M58" i="1"/>
  <c r="N58" i="1" s="1"/>
  <c r="O58" i="1" s="1"/>
  <c r="P58" i="1" s="1"/>
  <c r="M59" i="1"/>
  <c r="N59" i="1" s="1"/>
  <c r="O59" i="1" s="1"/>
  <c r="P59" i="1" s="1"/>
  <c r="M53" i="1"/>
  <c r="N53" i="1" s="1"/>
  <c r="O53" i="1" s="1"/>
  <c r="P53" i="1" s="1"/>
  <c r="M57" i="1"/>
  <c r="N57" i="1" s="1"/>
  <c r="O57" i="1" s="1"/>
  <c r="P57" i="1" s="1"/>
  <c r="M52" i="1"/>
  <c r="N52" i="1" s="1"/>
  <c r="O52" i="1" s="1"/>
  <c r="P52" i="1" s="1"/>
  <c r="M43" i="1"/>
  <c r="N43" i="1" s="1"/>
  <c r="O43" i="1" s="1"/>
  <c r="P43" i="1" s="1"/>
  <c r="M44" i="1"/>
  <c r="N44" i="1" s="1"/>
  <c r="O44" i="1" s="1"/>
  <c r="P44" i="1" s="1"/>
  <c r="M42" i="1"/>
  <c r="N42" i="1" s="1"/>
  <c r="O42" i="1" s="1"/>
  <c r="P42" i="1" s="1"/>
  <c r="M50" i="1"/>
  <c r="N50" i="1" s="1"/>
  <c r="O50" i="1" s="1"/>
  <c r="P50" i="1" s="1"/>
  <c r="M45" i="1"/>
  <c r="N45" i="1" s="1"/>
  <c r="O45" i="1" s="1"/>
  <c r="P45" i="1" s="1"/>
  <c r="M46" i="1"/>
  <c r="N46" i="1" s="1"/>
  <c r="O46" i="1" s="1"/>
  <c r="P46" i="1" s="1"/>
  <c r="M48" i="1"/>
  <c r="N48" i="1" s="1"/>
  <c r="O48" i="1" s="1"/>
  <c r="P48" i="1" s="1"/>
  <c r="M49" i="1"/>
  <c r="N49" i="1" s="1"/>
  <c r="O49" i="1" s="1"/>
  <c r="P49" i="1" s="1"/>
  <c r="M41" i="1"/>
  <c r="N41" i="1" s="1"/>
  <c r="O41" i="1" s="1"/>
  <c r="P41" i="1" s="1"/>
  <c r="M39" i="1"/>
  <c r="N39" i="1" s="1"/>
  <c r="O39" i="1" s="1"/>
  <c r="P39" i="1" s="1"/>
  <c r="M14" i="1"/>
  <c r="N14" i="1" s="1"/>
  <c r="O14" i="1" s="1"/>
  <c r="P14" i="1" s="1"/>
  <c r="M11" i="1"/>
  <c r="N11" i="1" s="1"/>
  <c r="O11" i="1" s="1"/>
  <c r="P11" i="1" s="1"/>
  <c r="M10" i="1"/>
  <c r="N10" i="1" s="1"/>
  <c r="O10" i="1" s="1"/>
  <c r="P10" i="1" s="1"/>
  <c r="M12" i="1"/>
  <c r="N12" i="1" s="1"/>
  <c r="O12" i="1" s="1"/>
  <c r="P12" i="1" s="1"/>
  <c r="M15" i="1"/>
  <c r="N15" i="1" s="1"/>
  <c r="O15" i="1" s="1"/>
  <c r="P15" i="1" s="1"/>
  <c r="M21" i="1"/>
  <c r="N21" i="1" s="1"/>
  <c r="O21" i="1" s="1"/>
  <c r="P21" i="1" s="1"/>
  <c r="M17" i="1"/>
  <c r="N17" i="1" s="1"/>
  <c r="O17" i="1" s="1"/>
  <c r="P17" i="1" s="1"/>
  <c r="M25" i="1"/>
  <c r="N25" i="1" s="1"/>
  <c r="O25" i="1" s="1"/>
  <c r="P25" i="1" s="1"/>
  <c r="M18" i="1"/>
  <c r="N18" i="1" s="1"/>
  <c r="O18" i="1" s="1"/>
  <c r="P18" i="1" s="1"/>
  <c r="M26" i="1"/>
  <c r="N26" i="1" s="1"/>
  <c r="O26" i="1" s="1"/>
  <c r="P26" i="1" s="1"/>
  <c r="M24" i="1"/>
  <c r="N24" i="1" s="1"/>
  <c r="O24" i="1" s="1"/>
  <c r="P24" i="1" s="1"/>
  <c r="M22" i="1"/>
  <c r="N22" i="1" s="1"/>
  <c r="O22" i="1" s="1"/>
  <c r="P22" i="1" s="1"/>
  <c r="M23" i="1"/>
  <c r="N23" i="1" s="1"/>
  <c r="O23" i="1" s="1"/>
  <c r="P23" i="1" s="1"/>
  <c r="M47" i="1"/>
  <c r="N47" i="1" s="1"/>
  <c r="O47" i="1" s="1"/>
  <c r="P47" i="1" s="1"/>
  <c r="M33" i="1"/>
  <c r="N33" i="1" s="1"/>
  <c r="O33" i="1" s="1"/>
  <c r="P33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9" i="1"/>
  <c r="N19" i="1" s="1"/>
  <c r="O19" i="1" s="1"/>
  <c r="P19" i="1" s="1"/>
  <c r="M40" i="1"/>
  <c r="N40" i="1" s="1"/>
  <c r="O40" i="1" s="1"/>
  <c r="P40" i="1" s="1"/>
  <c r="M28" i="1"/>
  <c r="N28" i="1" s="1"/>
  <c r="O28" i="1" s="1"/>
  <c r="P28" i="1" s="1"/>
  <c r="M35" i="1"/>
  <c r="N35" i="1" s="1"/>
  <c r="O35" i="1" s="1"/>
  <c r="P35" i="1" s="1"/>
  <c r="M34" i="1"/>
  <c r="N34" i="1" s="1"/>
  <c r="O34" i="1" s="1"/>
  <c r="P34" i="1" s="1"/>
  <c r="M31" i="1"/>
  <c r="N31" i="1" s="1"/>
  <c r="O31" i="1" s="1"/>
  <c r="P31" i="1" s="1"/>
  <c r="M32" i="1"/>
  <c r="N32" i="1" s="1"/>
  <c r="O32" i="1" s="1"/>
  <c r="P32" i="1" s="1"/>
  <c r="M30" i="1"/>
  <c r="N30" i="1" s="1"/>
  <c r="O30" i="1" s="1"/>
  <c r="P30" i="1" s="1"/>
  <c r="M37" i="1"/>
  <c r="N37" i="1" s="1"/>
  <c r="O37" i="1" s="1"/>
  <c r="P37" i="1" s="1"/>
  <c r="M29" i="1"/>
  <c r="N29" i="1" s="1"/>
  <c r="O29" i="1" s="1"/>
  <c r="P29" i="1" s="1"/>
  <c r="M36" i="1"/>
  <c r="N36" i="1" s="1"/>
  <c r="O36" i="1" s="1"/>
  <c r="P36" i="1" s="1"/>
  <c r="M20" i="1"/>
  <c r="N20" i="1" s="1"/>
  <c r="O20" i="1" s="1"/>
  <c r="P20" i="1" s="1"/>
  <c r="Q86" i="1" l="1"/>
  <c r="R86" i="1" s="1"/>
  <c r="S86" i="1" s="1"/>
  <c r="Q76" i="1"/>
  <c r="R76" i="1" s="1"/>
  <c r="S76" i="1" s="1"/>
  <c r="Q72" i="1"/>
  <c r="R72" i="1" s="1"/>
  <c r="S72" i="1" s="1"/>
  <c r="Q67" i="1"/>
  <c r="R67" i="1" s="1"/>
  <c r="S67" i="1" s="1"/>
  <c r="Q80" i="1"/>
  <c r="R80" i="1" s="1"/>
  <c r="S80" i="1" s="1"/>
  <c r="Q70" i="1"/>
  <c r="R70" i="1" s="1"/>
  <c r="S70" i="1" s="1"/>
  <c r="Q68" i="1"/>
  <c r="R68" i="1" s="1"/>
  <c r="S68" i="1" s="1"/>
  <c r="Q84" i="1"/>
  <c r="R84" i="1" s="1"/>
  <c r="S84" i="1" s="1"/>
  <c r="Q85" i="1"/>
  <c r="R85" i="1" s="1"/>
  <c r="S85" i="1" s="1"/>
  <c r="Q79" i="1"/>
  <c r="R79" i="1" s="1"/>
  <c r="S79" i="1" s="1"/>
  <c r="Q71" i="1"/>
  <c r="R71" i="1" s="1"/>
  <c r="S71" i="1" s="1"/>
  <c r="Q75" i="1"/>
  <c r="R75" i="1" s="1"/>
  <c r="S75" i="1" s="1"/>
  <c r="Q83" i="1"/>
  <c r="R83" i="1" s="1"/>
  <c r="S83" i="1" s="1"/>
  <c r="Q66" i="1"/>
  <c r="R66" i="1" s="1"/>
  <c r="S66" i="1" s="1"/>
  <c r="Q89" i="1"/>
  <c r="R89" i="1" s="1"/>
  <c r="S89" i="1" s="1"/>
  <c r="Q73" i="1"/>
  <c r="R73" i="1" s="1"/>
  <c r="S73" i="1" s="1"/>
  <c r="Q87" i="1"/>
  <c r="R87" i="1" s="1"/>
  <c r="S87" i="1" s="1"/>
  <c r="Q78" i="1"/>
  <c r="R78" i="1" s="1"/>
  <c r="S78" i="1" s="1"/>
  <c r="Q65" i="1"/>
  <c r="R65" i="1" s="1"/>
  <c r="S65" i="1" s="1"/>
  <c r="Q82" i="1"/>
  <c r="R82" i="1" s="1"/>
  <c r="S82" i="1" s="1"/>
  <c r="Q69" i="1"/>
  <c r="R69" i="1" s="1"/>
  <c r="S69" i="1" s="1"/>
  <c r="Q74" i="1"/>
  <c r="R74" i="1" s="1"/>
  <c r="S74" i="1" s="1"/>
  <c r="Q81" i="1"/>
  <c r="R81" i="1" s="1"/>
  <c r="S81" i="1" s="1"/>
  <c r="Q88" i="1"/>
  <c r="R88" i="1" s="1"/>
  <c r="S88" i="1" s="1"/>
  <c r="Q61" i="1"/>
  <c r="R61" i="1" s="1"/>
  <c r="S61" i="1" s="1"/>
  <c r="Q62" i="1"/>
  <c r="R62" i="1" s="1"/>
  <c r="S62" i="1" s="1"/>
  <c r="Q60" i="1"/>
  <c r="R60" i="1" s="1"/>
  <c r="S60" i="1" s="1"/>
  <c r="Q55" i="1"/>
  <c r="R55" i="1" s="1"/>
  <c r="S55" i="1" s="1"/>
  <c r="Q54" i="1"/>
  <c r="R54" i="1" s="1"/>
  <c r="S54" i="1" s="1"/>
  <c r="Q58" i="1"/>
  <c r="R58" i="1" s="1"/>
  <c r="S58" i="1" s="1"/>
  <c r="Q56" i="1"/>
  <c r="R56" i="1" s="1"/>
  <c r="S56" i="1" s="1"/>
  <c r="Q63" i="1"/>
  <c r="R63" i="1" s="1"/>
  <c r="S63" i="1" s="1"/>
  <c r="Q57" i="1"/>
  <c r="R57" i="1" s="1"/>
  <c r="S57" i="1" s="1"/>
  <c r="Q53" i="1"/>
  <c r="R53" i="1" s="1"/>
  <c r="S53" i="1" s="1"/>
  <c r="Q59" i="1"/>
  <c r="R59" i="1" s="1"/>
  <c r="S59" i="1" s="1"/>
  <c r="Q52" i="1"/>
  <c r="R52" i="1" s="1"/>
  <c r="S52" i="1" s="1"/>
  <c r="Q43" i="1"/>
  <c r="R43" i="1" s="1"/>
  <c r="S43" i="1" s="1"/>
  <c r="Q50" i="1"/>
  <c r="R50" i="1" s="1"/>
  <c r="S50" i="1" s="1"/>
  <c r="Q44" i="1"/>
  <c r="R44" i="1" s="1"/>
  <c r="S44" i="1" s="1"/>
  <c r="Q42" i="1"/>
  <c r="R42" i="1" s="1"/>
  <c r="S42" i="1" s="1"/>
  <c r="Q45" i="1"/>
  <c r="R45" i="1" s="1"/>
  <c r="S45" i="1" s="1"/>
  <c r="Q11" i="1"/>
  <c r="R11" i="1" s="1"/>
  <c r="S11" i="1" s="1"/>
  <c r="Q47" i="1"/>
  <c r="R47" i="1" s="1"/>
  <c r="S47" i="1" s="1"/>
  <c r="Q18" i="1"/>
  <c r="R18" i="1" s="1"/>
  <c r="S18" i="1" s="1"/>
  <c r="Q29" i="1"/>
  <c r="R29" i="1" s="1"/>
  <c r="S29" i="1" s="1"/>
  <c r="Q9" i="1"/>
  <c r="R9" i="1" s="1"/>
  <c r="S9" i="1" s="1"/>
  <c r="Q37" i="1"/>
  <c r="R37" i="1" s="1"/>
  <c r="S37" i="1" s="1"/>
  <c r="Q30" i="1"/>
  <c r="R30" i="1" s="1"/>
  <c r="S30" i="1" s="1"/>
  <c r="Q21" i="1"/>
  <c r="R21" i="1" s="1"/>
  <c r="S21" i="1" s="1"/>
  <c r="Q19" i="1"/>
  <c r="R19" i="1" s="1"/>
  <c r="S19" i="1" s="1"/>
  <c r="Q32" i="1"/>
  <c r="R32" i="1" s="1"/>
  <c r="S32" i="1" s="1"/>
  <c r="Q17" i="1"/>
  <c r="R17" i="1" s="1"/>
  <c r="S17" i="1" s="1"/>
  <c r="Q31" i="1"/>
  <c r="R31" i="1" s="1"/>
  <c r="S31" i="1" s="1"/>
  <c r="Q25" i="1"/>
  <c r="R25" i="1" s="1"/>
  <c r="S25" i="1" s="1"/>
  <c r="Q14" i="1"/>
  <c r="R14" i="1" s="1"/>
  <c r="S14" i="1" s="1"/>
  <c r="Q22" i="1"/>
  <c r="R22" i="1" s="1"/>
  <c r="S22" i="1" s="1"/>
  <c r="Q8" i="1"/>
  <c r="R8" i="1" s="1"/>
  <c r="S8" i="1" s="1"/>
  <c r="Q35" i="1"/>
  <c r="R35" i="1" s="1"/>
  <c r="S35" i="1" s="1"/>
  <c r="Q48" i="1"/>
  <c r="R48" i="1" s="1"/>
  <c r="S48" i="1" s="1"/>
  <c r="Q40" i="1"/>
  <c r="R40" i="1" s="1"/>
  <c r="S40" i="1" s="1"/>
  <c r="Q46" i="1"/>
  <c r="R46" i="1" s="1"/>
  <c r="S46" i="1" s="1"/>
  <c r="Q34" i="1"/>
  <c r="R34" i="1" s="1"/>
  <c r="S34" i="1" s="1"/>
  <c r="Q24" i="1"/>
  <c r="R24" i="1" s="1"/>
  <c r="S24" i="1" s="1"/>
  <c r="Q39" i="1"/>
  <c r="R39" i="1" s="1"/>
  <c r="S39" i="1" s="1"/>
  <c r="Q15" i="1"/>
  <c r="R15" i="1" s="1"/>
  <c r="S15" i="1" s="1"/>
  <c r="Q26" i="1"/>
  <c r="R26" i="1" s="1"/>
  <c r="S26" i="1" s="1"/>
  <c r="Q49" i="1"/>
  <c r="R49" i="1" s="1"/>
  <c r="S49" i="1" s="1"/>
  <c r="Q33" i="1"/>
  <c r="R33" i="1" s="1"/>
  <c r="S33" i="1" s="1"/>
  <c r="Q28" i="1"/>
  <c r="R28" i="1" s="1"/>
  <c r="S28" i="1" s="1"/>
  <c r="Q10" i="1"/>
  <c r="R10" i="1" s="1"/>
  <c r="S10" i="1" s="1"/>
  <c r="Q23" i="1"/>
  <c r="R23" i="1" s="1"/>
  <c r="S23" i="1" s="1"/>
  <c r="Q36" i="1"/>
  <c r="R36" i="1" s="1"/>
  <c r="S36" i="1" s="1"/>
  <c r="Q12" i="1"/>
  <c r="R12" i="1" s="1"/>
  <c r="S12" i="1" s="1"/>
  <c r="Q20" i="1"/>
  <c r="R20" i="1" s="1"/>
  <c r="S20" i="1" s="1"/>
  <c r="Q13" i="1"/>
  <c r="R13" i="1" s="1"/>
  <c r="S13" i="1" s="1"/>
  <c r="Q41" i="1"/>
  <c r="R41" i="1" s="1"/>
  <c r="S41" i="1" s="1"/>
</calcChain>
</file>

<file path=xl/sharedStrings.xml><?xml version="1.0" encoding="utf-8"?>
<sst xmlns="http://schemas.openxmlformats.org/spreadsheetml/2006/main" count="171" uniqueCount="96">
  <si>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</si>
  <si>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</si>
  <si>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</si>
  <si>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</si>
  <si>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</si>
  <si>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</si>
  <si>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</si>
  <si>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</si>
  <si>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</si>
  <si>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</si>
  <si>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</si>
  <si>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</si>
  <si>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</si>
  <si>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</si>
  <si>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</si>
  <si>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</si>
  <si>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</si>
  <si>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</si>
  <si>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</si>
  <si>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Port Lincoln</t>
  </si>
  <si>
    <t xml:space="preserve">My Mate Sonny       </t>
  </si>
  <si>
    <t xml:space="preserve">Midnight Brawler    </t>
  </si>
  <si>
    <t xml:space="preserve">Exalted Traveller   </t>
  </si>
  <si>
    <t xml:space="preserve">Red Dynamo          </t>
  </si>
  <si>
    <t xml:space="preserve">Marina              </t>
  </si>
  <si>
    <t xml:space="preserve">Choncape            </t>
  </si>
  <si>
    <t xml:space="preserve">Near Magic          </t>
  </si>
  <si>
    <t xml:space="preserve">Almarhoe            </t>
  </si>
  <si>
    <t xml:space="preserve">Mount Madeira       </t>
  </si>
  <si>
    <t xml:space="preserve">Allusion            </t>
  </si>
  <si>
    <t xml:space="preserve">Foraoise            </t>
  </si>
  <si>
    <t xml:space="preserve">Shinseki            </t>
  </si>
  <si>
    <t xml:space="preserve">Miss Hendrix        </t>
  </si>
  <si>
    <t xml:space="preserve">Givepeace A Chance  </t>
  </si>
  <si>
    <t xml:space="preserve">Vancouver Velvet    </t>
  </si>
  <si>
    <t xml:space="preserve">Jay Pee Bee         </t>
  </si>
  <si>
    <t xml:space="preserve">Em Bryan            </t>
  </si>
  <si>
    <t xml:space="preserve">Lean Thy Arms       </t>
  </si>
  <si>
    <t xml:space="preserve">Artful Ambition     </t>
  </si>
  <si>
    <t xml:space="preserve">Messerschmitt       </t>
  </si>
  <si>
    <t xml:space="preserve">A Thousand Degrees  </t>
  </si>
  <si>
    <t xml:space="preserve">Riverside Rock      </t>
  </si>
  <si>
    <t xml:space="preserve">Another Bit         </t>
  </si>
  <si>
    <t xml:space="preserve">Defactor            </t>
  </si>
  <si>
    <t xml:space="preserve">Exalted Maxine      </t>
  </si>
  <si>
    <t xml:space="preserve">Quiero              </t>
  </si>
  <si>
    <t xml:space="preserve">Zakybree            </t>
  </si>
  <si>
    <t xml:space="preserve">Celeritate Regem    </t>
  </si>
  <si>
    <t xml:space="preserve">Oriedos             </t>
  </si>
  <si>
    <t xml:space="preserve">Alkaamel            </t>
  </si>
  <si>
    <t xml:space="preserve">Sassy Maneuver      </t>
  </si>
  <si>
    <t xml:space="preserve">Finch N Chips       </t>
  </si>
  <si>
    <t xml:space="preserve">Tajavedo            </t>
  </si>
  <si>
    <t xml:space="preserve">Angels Wish         </t>
  </si>
  <si>
    <t xml:space="preserve">Compardy            </t>
  </si>
  <si>
    <t xml:space="preserve">Highly Righteous    </t>
  </si>
  <si>
    <t xml:space="preserve">Miss Parmigiana     </t>
  </si>
  <si>
    <t xml:space="preserve">Oddsock             </t>
  </si>
  <si>
    <t xml:space="preserve">Wife Free Zone      </t>
  </si>
  <si>
    <t xml:space="preserve">Goodarchie          </t>
  </si>
  <si>
    <t xml:space="preserve">Valley Rattler      </t>
  </si>
  <si>
    <t xml:space="preserve">Bignota             </t>
  </si>
  <si>
    <t xml:space="preserve">Boniface            </t>
  </si>
  <si>
    <t xml:space="preserve">Miss Catastrophi    </t>
  </si>
  <si>
    <t xml:space="preserve">The Albion          </t>
  </si>
  <si>
    <t xml:space="preserve">Commando Miss       </t>
  </si>
  <si>
    <t xml:space="preserve">Our Journeyman      </t>
  </si>
  <si>
    <t xml:space="preserve">Proud Mary          </t>
  </si>
  <si>
    <t xml:space="preserve">Scouts Honour       </t>
  </si>
  <si>
    <t xml:space="preserve">Hardashian          </t>
  </si>
  <si>
    <t xml:space="preserve">Roar                </t>
  </si>
  <si>
    <t xml:space="preserve">Showbag             </t>
  </si>
  <si>
    <t xml:space="preserve">Ahso                </t>
  </si>
  <si>
    <t xml:space="preserve">Fearless Al         </t>
  </si>
  <si>
    <t xml:space="preserve">Crowned King        </t>
  </si>
  <si>
    <t xml:space="preserve">Brazilliant         </t>
  </si>
  <si>
    <t xml:space="preserve">Linas Magic         </t>
  </si>
  <si>
    <t xml:space="preserve">Mr Whitacre         </t>
  </si>
  <si>
    <t xml:space="preserve">Sino Witness        </t>
  </si>
  <si>
    <t xml:space="preserve">Sorridere           </t>
  </si>
  <si>
    <t xml:space="preserve">Augusta Rock        </t>
  </si>
  <si>
    <t xml:space="preserve">Gottabiton          </t>
  </si>
  <si>
    <t xml:space="preserve">Smart Charge        </t>
  </si>
  <si>
    <t xml:space="preserve">Axecapital          </t>
  </si>
  <si>
    <t xml:space="preserve">Strawberry Swing    </t>
  </si>
  <si>
    <t xml:space="preserve">Spinola Bay         </t>
  </si>
  <si>
    <t xml:space="preserve">Kurimuzon           </t>
  </si>
  <si>
    <t xml:space="preserve">Virtue              </t>
  </si>
  <si>
    <t xml:space="preserve">Attack The Pin      </t>
  </si>
  <si>
    <t xml:space="preserve">Little Miss Rich    </t>
  </si>
  <si>
    <t xml:space="preserve">Perfect Zed         </t>
  </si>
  <si>
    <t xml:space="preserve">Effortkat           </t>
  </si>
  <si>
    <t xml:space="preserve">Isa Secret          </t>
  </si>
  <si>
    <t xml:space="preserve">Star Parfait        </t>
  </si>
  <si>
    <t xml:space="preserve">Waterhead           </t>
  </si>
  <si>
    <t xml:space="preserve">Nordic Lass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</si>
</sst>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127155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85444-D55C-8C5B-65BE-931027300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6520" cy="104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B77" sqref="A77:XFD7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2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2.218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0.60069444444444442</v>
      </c>
      <c r="C8" s="1" t="s">
        <v>19</v>
      </c>
      <c r="D8" s="1">
        <v>3</v>
      </c>
      <c r="E8" s="1">
        <v>1</v>
      </c>
      <c r="F8" s="1" t="s">
        <v>20</v>
      </c>
      <c r="G8" s="1">
        <v>57.9</v>
      </c>
      <c r="H8" s="1">
        <f>1+COUNTIFS(A:A,A8,G:G,"&gt;"&amp;G8)</f>
        <v>1</v>
      </c>
      <c r="I8" s="2">
        <f>AVERAGEIF(A:A,A8,G:G)</f>
        <v>46.106249999999996</v>
      </c>
      <c r="J8" s="2">
        <f t="shared" ref="J8:J26" si="0">G8-I8</f>
        <v>11.793750000000003</v>
      </c>
      <c r="K8" s="2">
        <f t="shared" ref="K8:K26" si="1">90+J8</f>
        <v>101.79375</v>
      </c>
      <c r="L8" s="2">
        <f t="shared" ref="L8:L26" si="2">EXP(0.06*K8)</f>
        <v>449.27042981010931</v>
      </c>
      <c r="M8" s="2">
        <f>SUMIF(A:A,A8,L:L)</f>
        <v>2045.9897089941069</v>
      </c>
      <c r="N8" s="3">
        <f t="shared" ref="N8:N26" si="3">L8/M8</f>
        <v>0.21958586977985789</v>
      </c>
      <c r="O8" s="6">
        <f t="shared" ref="O8:O26" si="4">1/N8</f>
        <v>4.5540270920097594</v>
      </c>
      <c r="P8" s="3">
        <f t="shared" ref="P8:P26" si="5">IF(O8&gt;21,"",N8)</f>
        <v>0.21958586977985789</v>
      </c>
      <c r="Q8" s="3">
        <f>IF(ISNUMBER(P8),SUMIF(A:A,A8,P:P),"")</f>
        <v>0.96333057277296441</v>
      </c>
      <c r="R8" s="3">
        <f t="shared" ref="R8:R26" si="6">IFERROR(P8*(1/Q8),"")</f>
        <v>0.22794446266537144</v>
      </c>
      <c r="S8" s="7">
        <f t="shared" ref="S8:S26" si="7">IFERROR(1/R8,"")</f>
        <v>4.3870335269693594</v>
      </c>
    </row>
    <row r="9" spans="1:19" x14ac:dyDescent="0.3">
      <c r="A9" s="1">
        <v>3</v>
      </c>
      <c r="B9" s="5">
        <v>0.60069444444444442</v>
      </c>
      <c r="C9" s="1" t="s">
        <v>19</v>
      </c>
      <c r="D9" s="1">
        <v>3</v>
      </c>
      <c r="E9" s="1">
        <v>3</v>
      </c>
      <c r="F9" s="1" t="s">
        <v>22</v>
      </c>
      <c r="G9" s="1">
        <v>54.03</v>
      </c>
      <c r="H9" s="1">
        <f>1+COUNTIFS(A:A,A9,G:G,"&gt;"&amp;G9)</f>
        <v>2</v>
      </c>
      <c r="I9" s="2">
        <f>AVERAGEIF(A:A,A9,G:G)</f>
        <v>46.106249999999996</v>
      </c>
      <c r="J9" s="2">
        <f t="shared" si="0"/>
        <v>7.9237500000000054</v>
      </c>
      <c r="K9" s="2">
        <f t="shared" si="1"/>
        <v>97.923750000000013</v>
      </c>
      <c r="L9" s="2">
        <f t="shared" si="2"/>
        <v>356.17600330959721</v>
      </c>
      <c r="M9" s="2">
        <f>SUMIF(A:A,A9,L:L)</f>
        <v>2045.9897089941069</v>
      </c>
      <c r="N9" s="3">
        <f t="shared" si="3"/>
        <v>0.17408494370419295</v>
      </c>
      <c r="O9" s="6">
        <f t="shared" si="4"/>
        <v>5.7443221609056039</v>
      </c>
      <c r="P9" s="3">
        <f t="shared" si="5"/>
        <v>0.17408494370419295</v>
      </c>
      <c r="Q9" s="3">
        <f>IF(ISNUMBER(P9),SUMIF(A:A,A9,P:P),"")</f>
        <v>0.96333057277296441</v>
      </c>
      <c r="R9" s="3">
        <f t="shared" si="6"/>
        <v>0.18071153207884422</v>
      </c>
      <c r="S9" s="7">
        <f t="shared" si="7"/>
        <v>5.5336811574576279</v>
      </c>
    </row>
    <row r="10" spans="1:19" x14ac:dyDescent="0.3">
      <c r="A10" s="1">
        <v>3</v>
      </c>
      <c r="B10" s="5">
        <v>0.60069444444444442</v>
      </c>
      <c r="C10" s="1" t="s">
        <v>19</v>
      </c>
      <c r="D10" s="1">
        <v>3</v>
      </c>
      <c r="E10" s="1">
        <v>5</v>
      </c>
      <c r="F10" s="1" t="s">
        <v>24</v>
      </c>
      <c r="G10" s="1">
        <v>53.39</v>
      </c>
      <c r="H10" s="1">
        <f>1+COUNTIFS(A:A,A10,G:G,"&gt;"&amp;G10)</f>
        <v>3</v>
      </c>
      <c r="I10" s="2">
        <f>AVERAGEIF(A:A,A10,G:G)</f>
        <v>46.106249999999996</v>
      </c>
      <c r="J10" s="2">
        <f t="shared" si="0"/>
        <v>7.2837500000000048</v>
      </c>
      <c r="K10" s="2">
        <f t="shared" si="1"/>
        <v>97.283749999999998</v>
      </c>
      <c r="L10" s="2">
        <f t="shared" si="2"/>
        <v>342.75811694996975</v>
      </c>
      <c r="M10" s="2">
        <f>SUMIF(A:A,A10,L:L)</f>
        <v>2045.9897089941069</v>
      </c>
      <c r="N10" s="3">
        <f t="shared" si="3"/>
        <v>0.16752680399281372</v>
      </c>
      <c r="O10" s="6">
        <f t="shared" si="4"/>
        <v>5.9691940403930603</v>
      </c>
      <c r="P10" s="3">
        <f t="shared" si="5"/>
        <v>0.16752680399281372</v>
      </c>
      <c r="Q10" s="3">
        <f>IF(ISNUMBER(P10),SUMIF(A:A,A10,P:P),"")</f>
        <v>0.96333057277296441</v>
      </c>
      <c r="R10" s="3">
        <f t="shared" si="6"/>
        <v>0.17390375508438893</v>
      </c>
      <c r="S10" s="7">
        <f t="shared" si="7"/>
        <v>5.750307113924813</v>
      </c>
    </row>
    <row r="11" spans="1:19" x14ac:dyDescent="0.3">
      <c r="A11" s="1">
        <v>3</v>
      </c>
      <c r="B11" s="5">
        <v>0.60069444444444442</v>
      </c>
      <c r="C11" s="1" t="s">
        <v>19</v>
      </c>
      <c r="D11" s="1">
        <v>3</v>
      </c>
      <c r="E11" s="1">
        <v>2</v>
      </c>
      <c r="F11" s="1" t="s">
        <v>21</v>
      </c>
      <c r="G11" s="1">
        <v>53.22</v>
      </c>
      <c r="H11" s="1">
        <f>1+COUNTIFS(A:A,A11,G:G,"&gt;"&amp;G11)</f>
        <v>4</v>
      </c>
      <c r="I11" s="2">
        <f>AVERAGEIF(A:A,A11,G:G)</f>
        <v>46.106249999999996</v>
      </c>
      <c r="J11" s="2">
        <f t="shared" si="0"/>
        <v>7.1137500000000031</v>
      </c>
      <c r="K11" s="2">
        <f t="shared" si="1"/>
        <v>97.11375000000001</v>
      </c>
      <c r="L11" s="2">
        <f t="shared" si="2"/>
        <v>339.27975396565512</v>
      </c>
      <c r="M11" s="2">
        <f>SUMIF(A:A,A11,L:L)</f>
        <v>2045.9897089941069</v>
      </c>
      <c r="N11" s="3">
        <f t="shared" si="3"/>
        <v>0.16582671578170305</v>
      </c>
      <c r="O11" s="6">
        <f t="shared" si="4"/>
        <v>6.030391395536145</v>
      </c>
      <c r="P11" s="3">
        <f t="shared" si="5"/>
        <v>0.16582671578170305</v>
      </c>
      <c r="Q11" s="3">
        <f>IF(ISNUMBER(P11),SUMIF(A:A,A11,P:P),"")</f>
        <v>0.96333057277296441</v>
      </c>
      <c r="R11" s="3">
        <f t="shared" si="6"/>
        <v>0.17213895257613163</v>
      </c>
      <c r="S11" s="7">
        <f t="shared" si="7"/>
        <v>5.8092603971069918</v>
      </c>
    </row>
    <row r="12" spans="1:19" x14ac:dyDescent="0.3">
      <c r="A12" s="1">
        <v>3</v>
      </c>
      <c r="B12" s="5">
        <v>0.60069444444444442</v>
      </c>
      <c r="C12" s="1" t="s">
        <v>19</v>
      </c>
      <c r="D12" s="1">
        <v>3</v>
      </c>
      <c r="E12" s="1">
        <v>4</v>
      </c>
      <c r="F12" s="1" t="s">
        <v>23</v>
      </c>
      <c r="G12" s="1">
        <v>42.78</v>
      </c>
      <c r="H12" s="1">
        <f>1+COUNTIFS(A:A,A12,G:G,"&gt;"&amp;G12)</f>
        <v>5</v>
      </c>
      <c r="I12" s="2">
        <f>AVERAGEIF(A:A,A12,G:G)</f>
        <v>46.106249999999996</v>
      </c>
      <c r="J12" s="2">
        <f t="shared" si="0"/>
        <v>-3.3262499999999946</v>
      </c>
      <c r="K12" s="2">
        <f t="shared" si="1"/>
        <v>86.673750000000013</v>
      </c>
      <c r="L12" s="2">
        <f t="shared" si="2"/>
        <v>181.34929895141713</v>
      </c>
      <c r="M12" s="2">
        <f>SUMIF(A:A,A12,L:L)</f>
        <v>2045.9897089941069</v>
      </c>
      <c r="N12" s="3">
        <f t="shared" si="3"/>
        <v>8.863646681809359E-2</v>
      </c>
      <c r="O12" s="6">
        <f t="shared" si="4"/>
        <v>11.282038148612974</v>
      </c>
      <c r="P12" s="3">
        <f t="shared" si="5"/>
        <v>8.863646681809359E-2</v>
      </c>
      <c r="Q12" s="3">
        <f>IF(ISNUMBER(P12),SUMIF(A:A,A12,P:P),"")</f>
        <v>0.96333057277296441</v>
      </c>
      <c r="R12" s="3">
        <f t="shared" si="6"/>
        <v>9.201043683577062E-2</v>
      </c>
      <c r="S12" s="7">
        <f t="shared" si="7"/>
        <v>10.868332271749773</v>
      </c>
    </row>
    <row r="13" spans="1:19" x14ac:dyDescent="0.3">
      <c r="A13" s="1">
        <v>3</v>
      </c>
      <c r="B13" s="5">
        <v>0.60069444444444442</v>
      </c>
      <c r="C13" s="1" t="s">
        <v>19</v>
      </c>
      <c r="D13" s="1">
        <v>3</v>
      </c>
      <c r="E13" s="1">
        <v>8</v>
      </c>
      <c r="F13" s="1" t="s">
        <v>27</v>
      </c>
      <c r="G13" s="1">
        <v>40.130000000000003</v>
      </c>
      <c r="H13" s="1">
        <f>1+COUNTIFS(A:A,A13,G:G,"&gt;"&amp;G13)</f>
        <v>6</v>
      </c>
      <c r="I13" s="2">
        <f>AVERAGEIF(A:A,A13,G:G)</f>
        <v>46.106249999999996</v>
      </c>
      <c r="J13" s="2">
        <f t="shared" si="0"/>
        <v>-5.9762499999999932</v>
      </c>
      <c r="K13" s="2">
        <f t="shared" si="1"/>
        <v>84.023750000000007</v>
      </c>
      <c r="L13" s="2">
        <f t="shared" si="2"/>
        <v>154.69029170716325</v>
      </c>
      <c r="M13" s="2">
        <f>SUMIF(A:A,A13,L:L)</f>
        <v>2045.9897089941069</v>
      </c>
      <c r="N13" s="3">
        <f t="shared" si="3"/>
        <v>7.5606583467722033E-2</v>
      </c>
      <c r="O13" s="6">
        <f t="shared" si="4"/>
        <v>13.226361437518468</v>
      </c>
      <c r="P13" s="3">
        <f t="shared" si="5"/>
        <v>7.5606583467722033E-2</v>
      </c>
      <c r="Q13" s="3">
        <f>IF(ISNUMBER(P13),SUMIF(A:A,A13,P:P),"")</f>
        <v>0.96333057277296441</v>
      </c>
      <c r="R13" s="3">
        <f t="shared" si="6"/>
        <v>7.8484567608071557E-2</v>
      </c>
      <c r="S13" s="7">
        <f t="shared" si="7"/>
        <v>12.741358339306917</v>
      </c>
    </row>
    <row r="14" spans="1:19" x14ac:dyDescent="0.3">
      <c r="A14" s="1">
        <v>3</v>
      </c>
      <c r="B14" s="5">
        <v>0.60069444444444442</v>
      </c>
      <c r="C14" s="1" t="s">
        <v>19</v>
      </c>
      <c r="D14" s="1">
        <v>3</v>
      </c>
      <c r="E14" s="1">
        <v>6</v>
      </c>
      <c r="F14" s="1" t="s">
        <v>25</v>
      </c>
      <c r="G14" s="1">
        <v>39.33</v>
      </c>
      <c r="H14" s="1">
        <f>1+COUNTIFS(A:A,A14,G:G,"&gt;"&amp;G14)</f>
        <v>7</v>
      </c>
      <c r="I14" s="2">
        <f>AVERAGEIF(A:A,A14,G:G)</f>
        <v>46.106249999999996</v>
      </c>
      <c r="J14" s="2">
        <f t="shared" si="0"/>
        <v>-6.7762499999999974</v>
      </c>
      <c r="K14" s="2">
        <f t="shared" si="1"/>
        <v>83.223749999999995</v>
      </c>
      <c r="L14" s="2">
        <f t="shared" si="2"/>
        <v>147.44054355897228</v>
      </c>
      <c r="M14" s="2">
        <f>SUMIF(A:A,A14,L:L)</f>
        <v>2045.9897089941069</v>
      </c>
      <c r="N14" s="3">
        <f t="shared" si="3"/>
        <v>7.2063189228581279E-2</v>
      </c>
      <c r="O14" s="6">
        <f t="shared" si="4"/>
        <v>13.876710296959573</v>
      </c>
      <c r="P14" s="3">
        <f t="shared" si="5"/>
        <v>7.2063189228581279E-2</v>
      </c>
      <c r="Q14" s="3">
        <f>IF(ISNUMBER(P14),SUMIF(A:A,A14,P:P),"")</f>
        <v>0.96333057277296441</v>
      </c>
      <c r="R14" s="3">
        <f t="shared" si="6"/>
        <v>7.4806293151421621E-2</v>
      </c>
      <c r="S14" s="7">
        <f t="shared" si="7"/>
        <v>13.367859278574558</v>
      </c>
    </row>
    <row r="15" spans="1:19" x14ac:dyDescent="0.3">
      <c r="A15" s="1">
        <v>3</v>
      </c>
      <c r="B15" s="5">
        <v>0.60069444444444442</v>
      </c>
      <c r="C15" s="1" t="s">
        <v>19</v>
      </c>
      <c r="D15" s="1">
        <v>3</v>
      </c>
      <c r="E15" s="1">
        <v>7</v>
      </c>
      <c r="F15" s="1" t="s">
        <v>26</v>
      </c>
      <c r="G15" s="1">
        <v>28.07</v>
      </c>
      <c r="H15" s="1">
        <f>1+COUNTIFS(A:A,A15,G:G,"&gt;"&amp;G15)</f>
        <v>8</v>
      </c>
      <c r="I15" s="2">
        <f>AVERAGEIF(A:A,A15,G:G)</f>
        <v>46.106249999999996</v>
      </c>
      <c r="J15" s="2">
        <f t="shared" si="0"/>
        <v>-18.036249999999995</v>
      </c>
      <c r="K15" s="2">
        <f t="shared" si="1"/>
        <v>71.963750000000005</v>
      </c>
      <c r="L15" s="2">
        <f t="shared" si="2"/>
        <v>75.025270741223039</v>
      </c>
      <c r="M15" s="2">
        <f>SUMIF(A:A,A15,L:L)</f>
        <v>2045.9897089941069</v>
      </c>
      <c r="N15" s="3">
        <f t="shared" si="3"/>
        <v>3.6669427227035548E-2</v>
      </c>
      <c r="O15" s="6">
        <f t="shared" si="4"/>
        <v>27.270674117939929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6</v>
      </c>
      <c r="B17" s="5">
        <v>0.625</v>
      </c>
      <c r="C17" s="1" t="s">
        <v>19</v>
      </c>
      <c r="D17" s="1">
        <v>4</v>
      </c>
      <c r="E17" s="1">
        <v>2</v>
      </c>
      <c r="F17" s="1" t="s">
        <v>29</v>
      </c>
      <c r="G17" s="1">
        <v>64.52</v>
      </c>
      <c r="H17" s="1">
        <f>1+COUNTIFS(A:A,A17,G:G,"&gt;"&amp;G17)</f>
        <v>1</v>
      </c>
      <c r="I17" s="2">
        <f>AVERAGEIF(A:A,A17,G:G)</f>
        <v>47.681000000000004</v>
      </c>
      <c r="J17" s="2">
        <f t="shared" si="0"/>
        <v>16.838999999999992</v>
      </c>
      <c r="K17" s="2">
        <f t="shared" si="1"/>
        <v>106.839</v>
      </c>
      <c r="L17" s="2">
        <f t="shared" si="2"/>
        <v>608.10040005327187</v>
      </c>
      <c r="M17" s="2">
        <f>SUMIF(A:A,A17,L:L)</f>
        <v>2860.1503281997243</v>
      </c>
      <c r="N17" s="3">
        <f t="shared" si="3"/>
        <v>0.2126113421583791</v>
      </c>
      <c r="O17" s="6">
        <f t="shared" si="4"/>
        <v>4.7034179355073018</v>
      </c>
      <c r="P17" s="3">
        <f t="shared" si="5"/>
        <v>0.2126113421583791</v>
      </c>
      <c r="Q17" s="3">
        <f>IF(ISNUMBER(P17),SUMIF(A:A,A17,P:P),"")</f>
        <v>0.90313480516352029</v>
      </c>
      <c r="R17" s="3">
        <f t="shared" si="6"/>
        <v>0.23541484719978653</v>
      </c>
      <c r="S17" s="7">
        <f t="shared" si="7"/>
        <v>4.2478204407869935</v>
      </c>
    </row>
    <row r="18" spans="1:19" x14ac:dyDescent="0.3">
      <c r="A18" s="1">
        <v>6</v>
      </c>
      <c r="B18" s="5">
        <v>0.625</v>
      </c>
      <c r="C18" s="1" t="s">
        <v>19</v>
      </c>
      <c r="D18" s="1">
        <v>4</v>
      </c>
      <c r="E18" s="1">
        <v>4</v>
      </c>
      <c r="F18" s="1" t="s">
        <v>31</v>
      </c>
      <c r="G18" s="1">
        <v>62.08</v>
      </c>
      <c r="H18" s="1">
        <f>1+COUNTIFS(A:A,A18,G:G,"&gt;"&amp;G18)</f>
        <v>2</v>
      </c>
      <c r="I18" s="2">
        <f>AVERAGEIF(A:A,A18,G:G)</f>
        <v>47.681000000000004</v>
      </c>
      <c r="J18" s="2">
        <f t="shared" si="0"/>
        <v>14.398999999999994</v>
      </c>
      <c r="K18" s="2">
        <f t="shared" si="1"/>
        <v>104.399</v>
      </c>
      <c r="L18" s="2">
        <f t="shared" si="2"/>
        <v>525.28448919165851</v>
      </c>
      <c r="M18" s="2">
        <f>SUMIF(A:A,A18,L:L)</f>
        <v>2860.1503281997243</v>
      </c>
      <c r="N18" s="3">
        <f t="shared" si="3"/>
        <v>0.18365625191536361</v>
      </c>
      <c r="O18" s="6">
        <f t="shared" si="4"/>
        <v>5.4449548521813531</v>
      </c>
      <c r="P18" s="3">
        <f t="shared" si="5"/>
        <v>0.18365625191536361</v>
      </c>
      <c r="Q18" s="3">
        <f>IF(ISNUMBER(P18),SUMIF(A:A,A18,P:P),"")</f>
        <v>0.90313480516352029</v>
      </c>
      <c r="R18" s="3">
        <f t="shared" si="6"/>
        <v>0.20335419570294502</v>
      </c>
      <c r="S18" s="7">
        <f t="shared" si="7"/>
        <v>4.9175282395489699</v>
      </c>
    </row>
    <row r="19" spans="1:19" x14ac:dyDescent="0.3">
      <c r="A19" s="1">
        <v>6</v>
      </c>
      <c r="B19" s="5">
        <v>0.625</v>
      </c>
      <c r="C19" s="1" t="s">
        <v>19</v>
      </c>
      <c r="D19" s="1">
        <v>4</v>
      </c>
      <c r="E19" s="1">
        <v>1</v>
      </c>
      <c r="F19" s="1" t="s">
        <v>28</v>
      </c>
      <c r="G19" s="1">
        <v>61.51</v>
      </c>
      <c r="H19" s="1">
        <f>1+COUNTIFS(A:A,A19,G:G,"&gt;"&amp;G19)</f>
        <v>3</v>
      </c>
      <c r="I19" s="2">
        <f>AVERAGEIF(A:A,A19,G:G)</f>
        <v>47.681000000000004</v>
      </c>
      <c r="J19" s="2">
        <f t="shared" si="0"/>
        <v>13.828999999999994</v>
      </c>
      <c r="K19" s="2">
        <f t="shared" si="1"/>
        <v>103.82899999999999</v>
      </c>
      <c r="L19" s="2">
        <f t="shared" si="2"/>
        <v>507.62348423073263</v>
      </c>
      <c r="M19" s="2">
        <f>SUMIF(A:A,A19,L:L)</f>
        <v>2860.1503281997243</v>
      </c>
      <c r="N19" s="3">
        <f t="shared" si="3"/>
        <v>0.17748139992006925</v>
      </c>
      <c r="O19" s="6">
        <f t="shared" si="4"/>
        <v>5.6343932403641244</v>
      </c>
      <c r="P19" s="3">
        <f t="shared" si="5"/>
        <v>0.17748139992006925</v>
      </c>
      <c r="Q19" s="3">
        <f>IF(ISNUMBER(P19),SUMIF(A:A,A19,P:P),"")</f>
        <v>0.90313480516352029</v>
      </c>
      <c r="R19" s="3">
        <f t="shared" si="6"/>
        <v>0.19651706357162788</v>
      </c>
      <c r="S19" s="7">
        <f t="shared" si="7"/>
        <v>5.0886166413509084</v>
      </c>
    </row>
    <row r="20" spans="1:19" x14ac:dyDescent="0.3">
      <c r="A20" s="1">
        <v>6</v>
      </c>
      <c r="B20" s="5">
        <v>0.625</v>
      </c>
      <c r="C20" s="1" t="s">
        <v>19</v>
      </c>
      <c r="D20" s="1">
        <v>4</v>
      </c>
      <c r="E20" s="1">
        <v>3</v>
      </c>
      <c r="F20" s="1" t="s">
        <v>30</v>
      </c>
      <c r="G20" s="1">
        <v>55.64</v>
      </c>
      <c r="H20" s="1">
        <f>1+COUNTIFS(A:A,A20,G:G,"&gt;"&amp;G20)</f>
        <v>4</v>
      </c>
      <c r="I20" s="2">
        <f>AVERAGEIF(A:A,A20,G:G)</f>
        <v>47.681000000000004</v>
      </c>
      <c r="J20" s="2">
        <f t="shared" si="0"/>
        <v>7.9589999999999961</v>
      </c>
      <c r="K20" s="2">
        <f t="shared" si="1"/>
        <v>97.959000000000003</v>
      </c>
      <c r="L20" s="2">
        <f t="shared" si="2"/>
        <v>356.93011274621745</v>
      </c>
      <c r="M20" s="2">
        <f>SUMIF(A:A,A20,L:L)</f>
        <v>2860.1503281997243</v>
      </c>
      <c r="N20" s="3">
        <f t="shared" si="3"/>
        <v>0.12479417925241761</v>
      </c>
      <c r="O20" s="6">
        <f t="shared" si="4"/>
        <v>8.0131942530534914</v>
      </c>
      <c r="P20" s="3">
        <f t="shared" si="5"/>
        <v>0.12479417925241761</v>
      </c>
      <c r="Q20" s="3">
        <f>IF(ISNUMBER(P20),SUMIF(A:A,A20,P:P),"")</f>
        <v>0.90313480516352029</v>
      </c>
      <c r="R20" s="3">
        <f t="shared" si="6"/>
        <v>0.13817890589414564</v>
      </c>
      <c r="S20" s="7">
        <f t="shared" si="7"/>
        <v>7.2369946304689039</v>
      </c>
    </row>
    <row r="21" spans="1:19" x14ac:dyDescent="0.3">
      <c r="A21" s="1">
        <v>6</v>
      </c>
      <c r="B21" s="5">
        <v>0.625</v>
      </c>
      <c r="C21" s="1" t="s">
        <v>19</v>
      </c>
      <c r="D21" s="1">
        <v>4</v>
      </c>
      <c r="E21" s="1">
        <v>6</v>
      </c>
      <c r="F21" s="1" t="s">
        <v>33</v>
      </c>
      <c r="G21" s="1">
        <v>47.56</v>
      </c>
      <c r="H21" s="1">
        <f>1+COUNTIFS(A:A,A21,G:G,"&gt;"&amp;G21)</f>
        <v>5</v>
      </c>
      <c r="I21" s="2">
        <f>AVERAGEIF(A:A,A21,G:G)</f>
        <v>47.681000000000004</v>
      </c>
      <c r="J21" s="2">
        <f t="shared" si="0"/>
        <v>-0.12100000000000222</v>
      </c>
      <c r="K21" s="2">
        <f t="shared" si="1"/>
        <v>89.878999999999991</v>
      </c>
      <c r="L21" s="2">
        <f t="shared" si="2"/>
        <v>219.80482642808829</v>
      </c>
      <c r="M21" s="2">
        <f>SUMIF(A:A,A21,L:L)</f>
        <v>2860.1503281997243</v>
      </c>
      <c r="N21" s="3">
        <f t="shared" si="3"/>
        <v>7.6850794960291791E-2</v>
      </c>
      <c r="O21" s="6">
        <f t="shared" si="4"/>
        <v>13.012227141133572</v>
      </c>
      <c r="P21" s="3">
        <f t="shared" si="5"/>
        <v>7.6850794960291791E-2</v>
      </c>
      <c r="Q21" s="3">
        <f>IF(ISNUMBER(P21),SUMIF(A:A,A21,P:P),"")</f>
        <v>0.90313480516352029</v>
      </c>
      <c r="R21" s="3">
        <f t="shared" si="6"/>
        <v>8.5093381985624286E-2</v>
      </c>
      <c r="S21" s="7">
        <f t="shared" si="7"/>
        <v>11.751795223851138</v>
      </c>
    </row>
    <row r="22" spans="1:19" x14ac:dyDescent="0.3">
      <c r="A22" s="1">
        <v>6</v>
      </c>
      <c r="B22" s="5">
        <v>0.625</v>
      </c>
      <c r="C22" s="1" t="s">
        <v>19</v>
      </c>
      <c r="D22" s="1">
        <v>4</v>
      </c>
      <c r="E22" s="1">
        <v>8</v>
      </c>
      <c r="F22" s="1" t="s">
        <v>35</v>
      </c>
      <c r="G22" s="1">
        <v>45.95</v>
      </c>
      <c r="H22" s="1">
        <f>1+COUNTIFS(A:A,A22,G:G,"&gt;"&amp;G22)</f>
        <v>6</v>
      </c>
      <c r="I22" s="2">
        <f>AVERAGEIF(A:A,A22,G:G)</f>
        <v>47.681000000000004</v>
      </c>
      <c r="J22" s="2">
        <f t="shared" si="0"/>
        <v>-1.7310000000000016</v>
      </c>
      <c r="K22" s="2">
        <f t="shared" si="1"/>
        <v>88.269000000000005</v>
      </c>
      <c r="L22" s="2">
        <f t="shared" si="2"/>
        <v>199.56500043899734</v>
      </c>
      <c r="M22" s="2">
        <f>SUMIF(A:A,A22,L:L)</f>
        <v>2860.1503281997243</v>
      </c>
      <c r="N22" s="3">
        <f t="shared" si="3"/>
        <v>6.9774304683002566E-2</v>
      </c>
      <c r="O22" s="6">
        <f t="shared" si="4"/>
        <v>14.3319235432468</v>
      </c>
      <c r="P22" s="3">
        <f t="shared" si="5"/>
        <v>6.9774304683002566E-2</v>
      </c>
      <c r="Q22" s="3">
        <f>IF(ISNUMBER(P22),SUMIF(A:A,A22,P:P),"")</f>
        <v>0.90313480516352029</v>
      </c>
      <c r="R22" s="3">
        <f t="shared" si="6"/>
        <v>7.725790688619219E-2</v>
      </c>
      <c r="S22" s="7">
        <f t="shared" si="7"/>
        <v>12.943658976848667</v>
      </c>
    </row>
    <row r="23" spans="1:19" x14ac:dyDescent="0.3">
      <c r="A23" s="1">
        <v>6</v>
      </c>
      <c r="B23" s="5">
        <v>0.625</v>
      </c>
      <c r="C23" s="1" t="s">
        <v>19</v>
      </c>
      <c r="D23" s="1">
        <v>4</v>
      </c>
      <c r="E23" s="1">
        <v>7</v>
      </c>
      <c r="F23" s="1" t="s">
        <v>34</v>
      </c>
      <c r="G23" s="1">
        <v>42.86</v>
      </c>
      <c r="H23" s="1">
        <f>1+COUNTIFS(A:A,A23,G:G,"&gt;"&amp;G23)</f>
        <v>7</v>
      </c>
      <c r="I23" s="2">
        <f>AVERAGEIF(A:A,A23,G:G)</f>
        <v>47.681000000000004</v>
      </c>
      <c r="J23" s="2">
        <f t="shared" si="0"/>
        <v>-4.8210000000000051</v>
      </c>
      <c r="K23" s="2">
        <f t="shared" si="1"/>
        <v>85.179000000000002</v>
      </c>
      <c r="L23" s="2">
        <f t="shared" si="2"/>
        <v>165.79299630807037</v>
      </c>
      <c r="M23" s="2">
        <f>SUMIF(A:A,A23,L:L)</f>
        <v>2860.1503281997243</v>
      </c>
      <c r="N23" s="3">
        <f t="shared" si="3"/>
        <v>5.7966532273996278E-2</v>
      </c>
      <c r="O23" s="6">
        <f t="shared" si="4"/>
        <v>17.251333843349446</v>
      </c>
      <c r="P23" s="3">
        <f t="shared" si="5"/>
        <v>5.7966532273996278E-2</v>
      </c>
      <c r="Q23" s="3">
        <f>IF(ISNUMBER(P23),SUMIF(A:A,A23,P:P),"")</f>
        <v>0.90313480516352029</v>
      </c>
      <c r="R23" s="3">
        <f t="shared" si="6"/>
        <v>6.4183698759678456E-2</v>
      </c>
      <c r="S23" s="7">
        <f t="shared" si="7"/>
        <v>15.580280029424246</v>
      </c>
    </row>
    <row r="24" spans="1:19" x14ac:dyDescent="0.3">
      <c r="A24" s="1">
        <v>6</v>
      </c>
      <c r="B24" s="5">
        <v>0.625</v>
      </c>
      <c r="C24" s="1" t="s">
        <v>19</v>
      </c>
      <c r="D24" s="1">
        <v>4</v>
      </c>
      <c r="E24" s="1">
        <v>9</v>
      </c>
      <c r="F24" s="1" t="s">
        <v>36</v>
      </c>
      <c r="G24" s="1">
        <v>38.340000000000003</v>
      </c>
      <c r="H24" s="1">
        <f>1+COUNTIFS(A:A,A24,G:G,"&gt;"&amp;G24)</f>
        <v>8</v>
      </c>
      <c r="I24" s="2">
        <f>AVERAGEIF(A:A,A24,G:G)</f>
        <v>47.681000000000004</v>
      </c>
      <c r="J24" s="2">
        <f t="shared" si="0"/>
        <v>-9.3410000000000011</v>
      </c>
      <c r="K24" s="2">
        <f t="shared" si="1"/>
        <v>80.658999999999992</v>
      </c>
      <c r="L24" s="2">
        <f t="shared" si="2"/>
        <v>126.41118920672484</v>
      </c>
      <c r="M24" s="2">
        <f>SUMIF(A:A,A24,L:L)</f>
        <v>2860.1503281997243</v>
      </c>
      <c r="N24" s="3">
        <f t="shared" si="3"/>
        <v>4.4197393388861604E-2</v>
      </c>
      <c r="O24" s="6">
        <f t="shared" si="4"/>
        <v>22.625768700921054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6</v>
      </c>
      <c r="B25" s="5">
        <v>0.625</v>
      </c>
      <c r="C25" s="1" t="s">
        <v>19</v>
      </c>
      <c r="D25" s="1">
        <v>4</v>
      </c>
      <c r="E25" s="1">
        <v>5</v>
      </c>
      <c r="F25" s="1" t="s">
        <v>32</v>
      </c>
      <c r="G25" s="1">
        <v>33.42</v>
      </c>
      <c r="H25" s="1">
        <f>1+COUNTIFS(A:A,A25,G:G,"&gt;"&amp;G25)</f>
        <v>9</v>
      </c>
      <c r="I25" s="2">
        <f>AVERAGEIF(A:A,A25,G:G)</f>
        <v>47.681000000000004</v>
      </c>
      <c r="J25" s="2">
        <f t="shared" si="0"/>
        <v>-14.261000000000003</v>
      </c>
      <c r="K25" s="2">
        <f t="shared" si="1"/>
        <v>75.739000000000004</v>
      </c>
      <c r="L25" s="2">
        <f t="shared" si="2"/>
        <v>94.098301831078601</v>
      </c>
      <c r="M25" s="2">
        <f>SUMIF(A:A,A25,L:L)</f>
        <v>2860.1503281997243</v>
      </c>
      <c r="N25" s="3">
        <f t="shared" si="3"/>
        <v>3.289977484865534E-2</v>
      </c>
      <c r="O25" s="6">
        <f t="shared" si="4"/>
        <v>30.395344788837406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6</v>
      </c>
      <c r="B26" s="5">
        <v>0.625</v>
      </c>
      <c r="C26" s="1" t="s">
        <v>19</v>
      </c>
      <c r="D26" s="1">
        <v>4</v>
      </c>
      <c r="E26" s="1">
        <v>10</v>
      </c>
      <c r="F26" s="1" t="s">
        <v>37</v>
      </c>
      <c r="G26" s="1">
        <v>24.93</v>
      </c>
      <c r="H26" s="1">
        <f>1+COUNTIFS(A:A,A26,G:G,"&gt;"&amp;G26)</f>
        <v>10</v>
      </c>
      <c r="I26" s="2">
        <f>AVERAGEIF(A:A,A26,G:G)</f>
        <v>47.681000000000004</v>
      </c>
      <c r="J26" s="2">
        <f t="shared" si="0"/>
        <v>-22.751000000000005</v>
      </c>
      <c r="K26" s="2">
        <f t="shared" si="1"/>
        <v>67.248999999999995</v>
      </c>
      <c r="L26" s="2">
        <f t="shared" si="2"/>
        <v>56.539527764883886</v>
      </c>
      <c r="M26" s="2">
        <f>SUMIF(A:A,A26,L:L)</f>
        <v>2860.1503281997243</v>
      </c>
      <c r="N26" s="3">
        <f t="shared" si="3"/>
        <v>1.9768026598962644E-2</v>
      </c>
      <c r="O26" s="6">
        <f t="shared" si="4"/>
        <v>50.586738893424823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9</v>
      </c>
      <c r="B28" s="5">
        <v>0.65277777777777779</v>
      </c>
      <c r="C28" s="1" t="s">
        <v>19</v>
      </c>
      <c r="D28" s="1">
        <v>5</v>
      </c>
      <c r="E28" s="1">
        <v>2</v>
      </c>
      <c r="F28" s="1" t="s">
        <v>39</v>
      </c>
      <c r="G28" s="1">
        <v>63.29</v>
      </c>
      <c r="H28" s="1">
        <f>1+COUNTIFS(A:A,A28,G:G,"&gt;"&amp;G28)</f>
        <v>1</v>
      </c>
      <c r="I28" s="2">
        <f>AVERAGEIF(A:A,A28,G:G)</f>
        <v>47.666000000000004</v>
      </c>
      <c r="J28" s="2">
        <f t="shared" ref="J28:J50" si="8">G28-I28</f>
        <v>15.623999999999995</v>
      </c>
      <c r="K28" s="2">
        <f t="shared" ref="K28:K50" si="9">90+J28</f>
        <v>105.624</v>
      </c>
      <c r="L28" s="2">
        <f t="shared" ref="L28:L50" si="10">EXP(0.06*K28)</f>
        <v>565.34716851874805</v>
      </c>
      <c r="M28" s="2">
        <f>SUMIF(A:A,A28,L:L)</f>
        <v>2673.3665660235083</v>
      </c>
      <c r="N28" s="3">
        <f t="shared" ref="N28:N50" si="11">L28/M28</f>
        <v>0.21147386808224811</v>
      </c>
      <c r="O28" s="6">
        <f t="shared" ref="O28:O50" si="12">1/N28</f>
        <v>4.7287166450801008</v>
      </c>
      <c r="P28" s="3">
        <f t="shared" ref="P28:P50" si="13">IF(O28&gt;21,"",N28)</f>
        <v>0.21147386808224811</v>
      </c>
      <c r="Q28" s="3">
        <f>IF(ISNUMBER(P28),SUMIF(A:A,A28,P:P),"")</f>
        <v>0.88005974374431784</v>
      </c>
      <c r="R28" s="3">
        <f t="shared" ref="R28:R50" si="14">IFERROR(P28*(1/Q28),"")</f>
        <v>0.24029489996043638</v>
      </c>
      <c r="S28" s="7">
        <f t="shared" ref="S28:S50" si="15">IFERROR(1/R28,"")</f>
        <v>4.1615531589086832</v>
      </c>
    </row>
    <row r="29" spans="1:19" x14ac:dyDescent="0.3">
      <c r="A29" s="1">
        <v>9</v>
      </c>
      <c r="B29" s="5">
        <v>0.65277777777777779</v>
      </c>
      <c r="C29" s="1" t="s">
        <v>19</v>
      </c>
      <c r="D29" s="1">
        <v>5</v>
      </c>
      <c r="E29" s="1">
        <v>3</v>
      </c>
      <c r="F29" s="1" t="s">
        <v>40</v>
      </c>
      <c r="G29" s="1">
        <v>61.9</v>
      </c>
      <c r="H29" s="1">
        <f>1+COUNTIFS(A:A,A29,G:G,"&gt;"&amp;G29)</f>
        <v>2</v>
      </c>
      <c r="I29" s="2">
        <f>AVERAGEIF(A:A,A29,G:G)</f>
        <v>47.666000000000004</v>
      </c>
      <c r="J29" s="2">
        <f t="shared" si="8"/>
        <v>14.233999999999995</v>
      </c>
      <c r="K29" s="2">
        <f t="shared" si="9"/>
        <v>104.23399999999999</v>
      </c>
      <c r="L29" s="2">
        <f t="shared" si="10"/>
        <v>520.10982957771341</v>
      </c>
      <c r="M29" s="2">
        <f>SUMIF(A:A,A29,L:L)</f>
        <v>2673.3665660235083</v>
      </c>
      <c r="N29" s="3">
        <f t="shared" si="11"/>
        <v>0.19455238057807739</v>
      </c>
      <c r="O29" s="6">
        <f t="shared" si="12"/>
        <v>5.1400039260824251</v>
      </c>
      <c r="P29" s="3">
        <f t="shared" si="13"/>
        <v>0.19455238057807739</v>
      </c>
      <c r="Q29" s="3">
        <f>IF(ISNUMBER(P29),SUMIF(A:A,A29,P:P),"")</f>
        <v>0.88005974374431784</v>
      </c>
      <c r="R29" s="3">
        <f t="shared" si="14"/>
        <v>0.22106724226508917</v>
      </c>
      <c r="S29" s="7">
        <f t="shared" si="15"/>
        <v>4.5235105380328866</v>
      </c>
    </row>
    <row r="30" spans="1:19" x14ac:dyDescent="0.3">
      <c r="A30" s="1">
        <v>9</v>
      </c>
      <c r="B30" s="5">
        <v>0.65277777777777779</v>
      </c>
      <c r="C30" s="1" t="s">
        <v>19</v>
      </c>
      <c r="D30" s="1">
        <v>5</v>
      </c>
      <c r="E30" s="1">
        <v>7</v>
      </c>
      <c r="F30" s="1" t="s">
        <v>44</v>
      </c>
      <c r="G30" s="1">
        <v>55.22</v>
      </c>
      <c r="H30" s="1">
        <f>1+COUNTIFS(A:A,A30,G:G,"&gt;"&amp;G30)</f>
        <v>3</v>
      </c>
      <c r="I30" s="2">
        <f>AVERAGEIF(A:A,A30,G:G)</f>
        <v>47.666000000000004</v>
      </c>
      <c r="J30" s="2">
        <f t="shared" si="8"/>
        <v>7.5539999999999949</v>
      </c>
      <c r="K30" s="2">
        <f t="shared" si="9"/>
        <v>97.554000000000002</v>
      </c>
      <c r="L30" s="2">
        <f t="shared" si="10"/>
        <v>348.36124440526612</v>
      </c>
      <c r="M30" s="2">
        <f>SUMIF(A:A,A30,L:L)</f>
        <v>2673.3665660235083</v>
      </c>
      <c r="N30" s="3">
        <f t="shared" si="11"/>
        <v>0.13030807253770479</v>
      </c>
      <c r="O30" s="6">
        <f t="shared" si="12"/>
        <v>7.6741216451547833</v>
      </c>
      <c r="P30" s="3">
        <f t="shared" si="13"/>
        <v>0.13030807253770479</v>
      </c>
      <c r="Q30" s="3">
        <f>IF(ISNUMBER(P30),SUMIF(A:A,A30,P:P),"")</f>
        <v>0.88005974374431784</v>
      </c>
      <c r="R30" s="3">
        <f t="shared" si="14"/>
        <v>0.14806730277571128</v>
      </c>
      <c r="S30" s="7">
        <f t="shared" si="15"/>
        <v>6.753685528497642</v>
      </c>
    </row>
    <row r="31" spans="1:19" x14ac:dyDescent="0.3">
      <c r="A31" s="1">
        <v>9</v>
      </c>
      <c r="B31" s="5">
        <v>0.65277777777777779</v>
      </c>
      <c r="C31" s="1" t="s">
        <v>19</v>
      </c>
      <c r="D31" s="1">
        <v>5</v>
      </c>
      <c r="E31" s="1">
        <v>1</v>
      </c>
      <c r="F31" s="1" t="s">
        <v>38</v>
      </c>
      <c r="G31" s="1">
        <v>54.68</v>
      </c>
      <c r="H31" s="1">
        <f>1+COUNTIFS(A:A,A31,G:G,"&gt;"&amp;G31)</f>
        <v>4</v>
      </c>
      <c r="I31" s="2">
        <f>AVERAGEIF(A:A,A31,G:G)</f>
        <v>47.666000000000004</v>
      </c>
      <c r="J31" s="2">
        <f t="shared" si="8"/>
        <v>7.0139999999999958</v>
      </c>
      <c r="K31" s="2">
        <f t="shared" si="9"/>
        <v>97.013999999999996</v>
      </c>
      <c r="L31" s="2">
        <f t="shared" si="10"/>
        <v>337.25522907215532</v>
      </c>
      <c r="M31" s="2">
        <f>SUMIF(A:A,A31,L:L)</f>
        <v>2673.3665660235083</v>
      </c>
      <c r="N31" s="3">
        <f t="shared" si="11"/>
        <v>0.12615375435543233</v>
      </c>
      <c r="O31" s="6">
        <f t="shared" si="12"/>
        <v>7.926835036415536</v>
      </c>
      <c r="P31" s="3">
        <f t="shared" si="13"/>
        <v>0.12615375435543233</v>
      </c>
      <c r="Q31" s="3">
        <f>IF(ISNUMBER(P31),SUMIF(A:A,A31,P:P),"")</f>
        <v>0.88005974374431784</v>
      </c>
      <c r="R31" s="3">
        <f t="shared" si="14"/>
        <v>0.14334680713686132</v>
      </c>
      <c r="S31" s="7">
        <f t="shared" si="15"/>
        <v>6.9760884108513368</v>
      </c>
    </row>
    <row r="32" spans="1:19" x14ac:dyDescent="0.3">
      <c r="A32" s="1">
        <v>9</v>
      </c>
      <c r="B32" s="5">
        <v>0.65277777777777779</v>
      </c>
      <c r="C32" s="1" t="s">
        <v>19</v>
      </c>
      <c r="D32" s="1">
        <v>5</v>
      </c>
      <c r="E32" s="1">
        <v>4</v>
      </c>
      <c r="F32" s="1" t="s">
        <v>41</v>
      </c>
      <c r="G32" s="1">
        <v>48.14</v>
      </c>
      <c r="H32" s="1">
        <f>1+COUNTIFS(A:A,A32,G:G,"&gt;"&amp;G32)</f>
        <v>5</v>
      </c>
      <c r="I32" s="2">
        <f>AVERAGEIF(A:A,A32,G:G)</f>
        <v>47.666000000000004</v>
      </c>
      <c r="J32" s="2">
        <f t="shared" si="8"/>
        <v>0.47399999999999665</v>
      </c>
      <c r="K32" s="2">
        <f t="shared" si="9"/>
        <v>90.47399999999999</v>
      </c>
      <c r="L32" s="2">
        <f t="shared" si="10"/>
        <v>227.79361006884224</v>
      </c>
      <c r="M32" s="2">
        <f>SUMIF(A:A,A32,L:L)</f>
        <v>2673.3665660235083</v>
      </c>
      <c r="N32" s="3">
        <f t="shared" si="11"/>
        <v>8.5208520583719735E-2</v>
      </c>
      <c r="O32" s="6">
        <f t="shared" si="12"/>
        <v>11.735915529920183</v>
      </c>
      <c r="P32" s="3">
        <f t="shared" si="13"/>
        <v>8.5208520583719735E-2</v>
      </c>
      <c r="Q32" s="3">
        <f>IF(ISNUMBER(P32),SUMIF(A:A,A32,P:P),"")</f>
        <v>0.88005974374431784</v>
      </c>
      <c r="R32" s="3">
        <f t="shared" si="14"/>
        <v>9.6821291042344521E-2</v>
      </c>
      <c r="S32" s="7">
        <f t="shared" si="15"/>
        <v>10.328306813866517</v>
      </c>
    </row>
    <row r="33" spans="1:19" x14ac:dyDescent="0.3">
      <c r="A33" s="1">
        <v>9</v>
      </c>
      <c r="B33" s="5">
        <v>0.65277777777777779</v>
      </c>
      <c r="C33" s="1" t="s">
        <v>19</v>
      </c>
      <c r="D33" s="1">
        <v>5</v>
      </c>
      <c r="E33" s="1">
        <v>9</v>
      </c>
      <c r="F33" s="1" t="s">
        <v>46</v>
      </c>
      <c r="G33" s="1">
        <v>46.54</v>
      </c>
      <c r="H33" s="1">
        <f>1+COUNTIFS(A:A,A33,G:G,"&gt;"&amp;G33)</f>
        <v>6</v>
      </c>
      <c r="I33" s="2">
        <f>AVERAGEIF(A:A,A33,G:G)</f>
        <v>47.666000000000004</v>
      </c>
      <c r="J33" s="2">
        <f t="shared" si="8"/>
        <v>-1.1260000000000048</v>
      </c>
      <c r="K33" s="2">
        <f t="shared" si="9"/>
        <v>88.873999999999995</v>
      </c>
      <c r="L33" s="2">
        <f t="shared" si="10"/>
        <v>206.94229783792926</v>
      </c>
      <c r="M33" s="2">
        <f>SUMIF(A:A,A33,L:L)</f>
        <v>2673.3665660235083</v>
      </c>
      <c r="N33" s="3">
        <f t="shared" si="11"/>
        <v>7.7408874812759029E-2</v>
      </c>
      <c r="O33" s="6">
        <f t="shared" si="12"/>
        <v>12.918415393827344</v>
      </c>
      <c r="P33" s="3">
        <f t="shared" si="13"/>
        <v>7.7408874812759029E-2</v>
      </c>
      <c r="Q33" s="3">
        <f>IF(ISNUMBER(P33),SUMIF(A:A,A33,P:P),"")</f>
        <v>0.88005974374431784</v>
      </c>
      <c r="R33" s="3">
        <f t="shared" si="14"/>
        <v>8.7958658901285333E-2</v>
      </c>
      <c r="S33" s="7">
        <f t="shared" si="15"/>
        <v>11.368977341074343</v>
      </c>
    </row>
    <row r="34" spans="1:19" x14ac:dyDescent="0.3">
      <c r="A34" s="1">
        <v>9</v>
      </c>
      <c r="B34" s="5">
        <v>0.65277777777777779</v>
      </c>
      <c r="C34" s="1" t="s">
        <v>19</v>
      </c>
      <c r="D34" s="1">
        <v>5</v>
      </c>
      <c r="E34" s="1">
        <v>8</v>
      </c>
      <c r="F34" s="1" t="s">
        <v>45</v>
      </c>
      <c r="G34" s="1">
        <v>40.83</v>
      </c>
      <c r="H34" s="1">
        <f>1+COUNTIFS(A:A,A34,G:G,"&gt;"&amp;G34)</f>
        <v>7</v>
      </c>
      <c r="I34" s="2">
        <f>AVERAGEIF(A:A,A34,G:G)</f>
        <v>47.666000000000004</v>
      </c>
      <c r="J34" s="2">
        <f t="shared" si="8"/>
        <v>-6.8360000000000056</v>
      </c>
      <c r="K34" s="2">
        <f t="shared" si="9"/>
        <v>83.163999999999987</v>
      </c>
      <c r="L34" s="2">
        <f t="shared" si="10"/>
        <v>146.91291554862127</v>
      </c>
      <c r="M34" s="2">
        <f>SUMIF(A:A,A34,L:L)</f>
        <v>2673.3665660235083</v>
      </c>
      <c r="N34" s="3">
        <f t="shared" si="11"/>
        <v>5.4954272794376445E-2</v>
      </c>
      <c r="O34" s="6">
        <f t="shared" si="12"/>
        <v>18.196947191744687</v>
      </c>
      <c r="P34" s="3">
        <f t="shared" si="13"/>
        <v>5.4954272794376445E-2</v>
      </c>
      <c r="Q34" s="3">
        <f>IF(ISNUMBER(P34),SUMIF(A:A,A34,P:P),"")</f>
        <v>0.88005974374431784</v>
      </c>
      <c r="R34" s="3">
        <f t="shared" si="14"/>
        <v>6.244379791827203E-2</v>
      </c>
      <c r="S34" s="7">
        <f t="shared" si="15"/>
        <v>16.014400682495712</v>
      </c>
    </row>
    <row r="35" spans="1:19" x14ac:dyDescent="0.3">
      <c r="A35" s="1">
        <v>9</v>
      </c>
      <c r="B35" s="5">
        <v>0.65277777777777779</v>
      </c>
      <c r="C35" s="1" t="s">
        <v>19</v>
      </c>
      <c r="D35" s="1">
        <v>5</v>
      </c>
      <c r="E35" s="1">
        <v>5</v>
      </c>
      <c r="F35" s="1" t="s">
        <v>42</v>
      </c>
      <c r="G35" s="1">
        <v>38.15</v>
      </c>
      <c r="H35" s="1">
        <f>1+COUNTIFS(A:A,A35,G:G,"&gt;"&amp;G35)</f>
        <v>8</v>
      </c>
      <c r="I35" s="2">
        <f>AVERAGEIF(A:A,A35,G:G)</f>
        <v>47.666000000000004</v>
      </c>
      <c r="J35" s="2">
        <f t="shared" si="8"/>
        <v>-9.5160000000000053</v>
      </c>
      <c r="K35" s="2">
        <f t="shared" si="9"/>
        <v>80.483999999999995</v>
      </c>
      <c r="L35" s="2">
        <f t="shared" si="10"/>
        <v>125.09081581128851</v>
      </c>
      <c r="M35" s="2">
        <f>SUMIF(A:A,A35,L:L)</f>
        <v>2673.3665660235083</v>
      </c>
      <c r="N35" s="3">
        <f t="shared" si="11"/>
        <v>4.6791494066357874E-2</v>
      </c>
      <c r="O35" s="6">
        <f t="shared" si="12"/>
        <v>21.371405635858494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9</v>
      </c>
      <c r="B36" s="5">
        <v>0.65277777777777779</v>
      </c>
      <c r="C36" s="1" t="s">
        <v>19</v>
      </c>
      <c r="D36" s="1">
        <v>5</v>
      </c>
      <c r="E36" s="1">
        <v>6</v>
      </c>
      <c r="F36" s="1" t="s">
        <v>43</v>
      </c>
      <c r="G36" s="1">
        <v>35.68</v>
      </c>
      <c r="H36" s="1">
        <f>1+COUNTIFS(A:A,A36,G:G,"&gt;"&amp;G36)</f>
        <v>9</v>
      </c>
      <c r="I36" s="2">
        <f>AVERAGEIF(A:A,A36,G:G)</f>
        <v>47.666000000000004</v>
      </c>
      <c r="J36" s="2">
        <f t="shared" si="8"/>
        <v>-11.986000000000004</v>
      </c>
      <c r="K36" s="2">
        <f t="shared" si="9"/>
        <v>78.013999999999996</v>
      </c>
      <c r="L36" s="2">
        <f t="shared" si="10"/>
        <v>107.86063746429025</v>
      </c>
      <c r="M36" s="2">
        <f>SUMIF(A:A,A36,L:L)</f>
        <v>2673.3665660235083</v>
      </c>
      <c r="N36" s="3">
        <f t="shared" si="11"/>
        <v>4.034637031640867E-2</v>
      </c>
      <c r="O36" s="6">
        <f t="shared" si="12"/>
        <v>24.785377027913338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9</v>
      </c>
      <c r="B37" s="5">
        <v>0.65277777777777779</v>
      </c>
      <c r="C37" s="1" t="s">
        <v>19</v>
      </c>
      <c r="D37" s="1">
        <v>5</v>
      </c>
      <c r="E37" s="1">
        <v>10</v>
      </c>
      <c r="F37" s="1" t="s">
        <v>47</v>
      </c>
      <c r="G37" s="1">
        <v>32.229999999999997</v>
      </c>
      <c r="H37" s="1">
        <f>1+COUNTIFS(A:A,A37,G:G,"&gt;"&amp;G37)</f>
        <v>10</v>
      </c>
      <c r="I37" s="2">
        <f>AVERAGEIF(A:A,A37,G:G)</f>
        <v>47.666000000000004</v>
      </c>
      <c r="J37" s="2">
        <f t="shared" si="8"/>
        <v>-15.436000000000007</v>
      </c>
      <c r="K37" s="2">
        <f t="shared" si="9"/>
        <v>74.563999999999993</v>
      </c>
      <c r="L37" s="2">
        <f t="shared" si="10"/>
        <v>87.692817718653487</v>
      </c>
      <c r="M37" s="2">
        <f>SUMIF(A:A,A37,L:L)</f>
        <v>2673.3665660235083</v>
      </c>
      <c r="N37" s="3">
        <f t="shared" si="11"/>
        <v>3.2802391872915476E-2</v>
      </c>
      <c r="O37" s="6">
        <f t="shared" si="12"/>
        <v>30.485581779348458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12</v>
      </c>
      <c r="B39" s="5">
        <v>0.68055555555555547</v>
      </c>
      <c r="C39" s="1" t="s">
        <v>19</v>
      </c>
      <c r="D39" s="1">
        <v>6</v>
      </c>
      <c r="E39" s="1">
        <v>1</v>
      </c>
      <c r="F39" s="1" t="s">
        <v>48</v>
      </c>
      <c r="G39" s="1">
        <v>57.43</v>
      </c>
      <c r="H39" s="1">
        <f>1+COUNTIFS(A:A,A39,G:G,"&gt;"&amp;G39)</f>
        <v>1</v>
      </c>
      <c r="I39" s="2">
        <f>AVERAGEIF(A:A,A39,G:G)</f>
        <v>47.910833333333336</v>
      </c>
      <c r="J39" s="2">
        <f t="shared" si="8"/>
        <v>9.5191666666666634</v>
      </c>
      <c r="K39" s="2">
        <f t="shared" si="9"/>
        <v>99.519166666666663</v>
      </c>
      <c r="L39" s="2">
        <f t="shared" si="10"/>
        <v>391.95616125364239</v>
      </c>
      <c r="M39" s="2">
        <f>SUMIF(A:A,A39,L:L)</f>
        <v>2805.1757193588883</v>
      </c>
      <c r="N39" s="3">
        <f t="shared" si="11"/>
        <v>0.13972606370028842</v>
      </c>
      <c r="O39" s="6">
        <f t="shared" si="12"/>
        <v>7.1568608856325762</v>
      </c>
      <c r="P39" s="3">
        <f t="shared" si="13"/>
        <v>0.13972606370028842</v>
      </c>
      <c r="Q39" s="3">
        <f>IF(ISNUMBER(P39),SUMIF(A:A,A39,P:P),"")</f>
        <v>0.95658157813680222</v>
      </c>
      <c r="R39" s="3">
        <f t="shared" si="14"/>
        <v>0.14606811054467744</v>
      </c>
      <c r="S39" s="7">
        <f t="shared" si="15"/>
        <v>6.8461212804839615</v>
      </c>
    </row>
    <row r="40" spans="1:19" x14ac:dyDescent="0.3">
      <c r="A40" s="1">
        <v>12</v>
      </c>
      <c r="B40" s="5">
        <v>0.68055555555555547</v>
      </c>
      <c r="C40" s="1" t="s">
        <v>19</v>
      </c>
      <c r="D40" s="1">
        <v>6</v>
      </c>
      <c r="E40" s="1">
        <v>3</v>
      </c>
      <c r="F40" s="1" t="s">
        <v>50</v>
      </c>
      <c r="G40" s="1">
        <v>55.64</v>
      </c>
      <c r="H40" s="1">
        <f>1+COUNTIFS(A:A,A40,G:G,"&gt;"&amp;G40)</f>
        <v>2</v>
      </c>
      <c r="I40" s="2">
        <f>AVERAGEIF(A:A,A40,G:G)</f>
        <v>47.910833333333336</v>
      </c>
      <c r="J40" s="2">
        <f t="shared" si="8"/>
        <v>7.7291666666666643</v>
      </c>
      <c r="K40" s="2">
        <f t="shared" si="9"/>
        <v>97.729166666666657</v>
      </c>
      <c r="L40" s="2">
        <f t="shared" si="10"/>
        <v>352.0418286745541</v>
      </c>
      <c r="M40" s="2">
        <f>SUMIF(A:A,A40,L:L)</f>
        <v>2805.1757193588883</v>
      </c>
      <c r="N40" s="3">
        <f t="shared" si="11"/>
        <v>0.12549724648087709</v>
      </c>
      <c r="O40" s="6">
        <f t="shared" si="12"/>
        <v>7.9683023177116246</v>
      </c>
      <c r="P40" s="3">
        <f t="shared" si="13"/>
        <v>0.12549724648087709</v>
      </c>
      <c r="Q40" s="3">
        <f>IF(ISNUMBER(P40),SUMIF(A:A,A40,P:P),"")</f>
        <v>0.95658157813680222</v>
      </c>
      <c r="R40" s="3">
        <f t="shared" si="14"/>
        <v>0.13119345944892274</v>
      </c>
      <c r="S40" s="7">
        <f t="shared" si="15"/>
        <v>7.6223312061477255</v>
      </c>
    </row>
    <row r="41" spans="1:19" x14ac:dyDescent="0.3">
      <c r="A41" s="1">
        <v>12</v>
      </c>
      <c r="B41" s="5">
        <v>0.68055555555555547</v>
      </c>
      <c r="C41" s="1" t="s">
        <v>19</v>
      </c>
      <c r="D41" s="1">
        <v>6</v>
      </c>
      <c r="E41" s="1">
        <v>5</v>
      </c>
      <c r="F41" s="1" t="s">
        <v>52</v>
      </c>
      <c r="G41" s="1">
        <v>52.2</v>
      </c>
      <c r="H41" s="1">
        <f>1+COUNTIFS(A:A,A41,G:G,"&gt;"&amp;G41)</f>
        <v>3</v>
      </c>
      <c r="I41" s="2">
        <f>AVERAGEIF(A:A,A41,G:G)</f>
        <v>47.910833333333336</v>
      </c>
      <c r="J41" s="2">
        <f t="shared" si="8"/>
        <v>4.2891666666666666</v>
      </c>
      <c r="K41" s="2">
        <f t="shared" si="9"/>
        <v>94.289166666666659</v>
      </c>
      <c r="L41" s="2">
        <f t="shared" si="10"/>
        <v>286.38870601392</v>
      </c>
      <c r="M41" s="2">
        <f>SUMIF(A:A,A41,L:L)</f>
        <v>2805.1757193588883</v>
      </c>
      <c r="N41" s="3">
        <f t="shared" si="11"/>
        <v>0.10209296481411617</v>
      </c>
      <c r="O41" s="6">
        <f t="shared" si="12"/>
        <v>9.7949942174833602</v>
      </c>
      <c r="P41" s="3">
        <f t="shared" si="13"/>
        <v>0.10209296481411617</v>
      </c>
      <c r="Q41" s="3">
        <f>IF(ISNUMBER(P41),SUMIF(A:A,A41,P:P),"")</f>
        <v>0.95658157813680222</v>
      </c>
      <c r="R41" s="3">
        <f t="shared" si="14"/>
        <v>0.10672687740126614</v>
      </c>
      <c r="S41" s="7">
        <f t="shared" si="15"/>
        <v>9.3697110264010828</v>
      </c>
    </row>
    <row r="42" spans="1:19" x14ac:dyDescent="0.3">
      <c r="A42" s="1">
        <v>12</v>
      </c>
      <c r="B42" s="5">
        <v>0.68055555555555547</v>
      </c>
      <c r="C42" s="1" t="s">
        <v>19</v>
      </c>
      <c r="D42" s="1">
        <v>6</v>
      </c>
      <c r="E42" s="1">
        <v>8</v>
      </c>
      <c r="F42" s="1" t="s">
        <v>55</v>
      </c>
      <c r="G42" s="1">
        <v>51.88</v>
      </c>
      <c r="H42" s="1">
        <f>1+COUNTIFS(A:A,A42,G:G,"&gt;"&amp;G42)</f>
        <v>4</v>
      </c>
      <c r="I42" s="2">
        <f>AVERAGEIF(A:A,A42,G:G)</f>
        <v>47.910833333333336</v>
      </c>
      <c r="J42" s="2">
        <f t="shared" si="8"/>
        <v>3.9691666666666663</v>
      </c>
      <c r="K42" s="2">
        <f t="shared" si="9"/>
        <v>93.969166666666666</v>
      </c>
      <c r="L42" s="2">
        <f t="shared" si="10"/>
        <v>280.94249380229564</v>
      </c>
      <c r="M42" s="2">
        <f>SUMIF(A:A,A42,L:L)</f>
        <v>2805.1757193588883</v>
      </c>
      <c r="N42" s="3">
        <f t="shared" si="11"/>
        <v>0.10015147780706726</v>
      </c>
      <c r="O42" s="6">
        <f t="shared" si="12"/>
        <v>9.9848751301144976</v>
      </c>
      <c r="P42" s="3">
        <f t="shared" si="13"/>
        <v>0.10015147780706726</v>
      </c>
      <c r="Q42" s="3">
        <f>IF(ISNUMBER(P42),SUMIF(A:A,A42,P:P),"")</f>
        <v>0.95658157813680222</v>
      </c>
      <c r="R42" s="3">
        <f t="shared" si="14"/>
        <v>0.10469726795506451</v>
      </c>
      <c r="S42" s="7">
        <f t="shared" si="15"/>
        <v>9.5513476094638357</v>
      </c>
    </row>
    <row r="43" spans="1:19" x14ac:dyDescent="0.3">
      <c r="A43" s="1">
        <v>12</v>
      </c>
      <c r="B43" s="5">
        <v>0.68055555555555547</v>
      </c>
      <c r="C43" s="1" t="s">
        <v>19</v>
      </c>
      <c r="D43" s="1">
        <v>6</v>
      </c>
      <c r="E43" s="1">
        <v>12</v>
      </c>
      <c r="F43" s="1" t="s">
        <v>59</v>
      </c>
      <c r="G43" s="1">
        <v>50.69</v>
      </c>
      <c r="H43" s="1">
        <f>1+COUNTIFS(A:A,A43,G:G,"&gt;"&amp;G43)</f>
        <v>5</v>
      </c>
      <c r="I43" s="2">
        <f>AVERAGEIF(A:A,A43,G:G)</f>
        <v>47.910833333333336</v>
      </c>
      <c r="J43" s="2">
        <f t="shared" si="8"/>
        <v>2.7791666666666615</v>
      </c>
      <c r="K43" s="2">
        <f t="shared" si="9"/>
        <v>92.779166666666669</v>
      </c>
      <c r="L43" s="2">
        <f t="shared" si="10"/>
        <v>261.58257289757535</v>
      </c>
      <c r="M43" s="2">
        <f>SUMIF(A:A,A43,L:L)</f>
        <v>2805.1757193588883</v>
      </c>
      <c r="N43" s="3">
        <f t="shared" si="11"/>
        <v>9.3249977565526276E-2</v>
      </c>
      <c r="O43" s="6">
        <f t="shared" si="12"/>
        <v>10.723863169804037</v>
      </c>
      <c r="P43" s="3">
        <f t="shared" si="13"/>
        <v>9.3249977565526276E-2</v>
      </c>
      <c r="Q43" s="3">
        <f>IF(ISNUMBER(P43),SUMIF(A:A,A43,P:P),"")</f>
        <v>0.95658157813680222</v>
      </c>
      <c r="R43" s="3">
        <f t="shared" si="14"/>
        <v>9.7482514504571044E-2</v>
      </c>
      <c r="S43" s="7">
        <f t="shared" si="15"/>
        <v>10.258249954694277</v>
      </c>
    </row>
    <row r="44" spans="1:19" x14ac:dyDescent="0.3">
      <c r="A44" s="1">
        <v>12</v>
      </c>
      <c r="B44" s="5">
        <v>0.68055555555555547</v>
      </c>
      <c r="C44" s="1" t="s">
        <v>19</v>
      </c>
      <c r="D44" s="1">
        <v>6</v>
      </c>
      <c r="E44" s="1">
        <v>9</v>
      </c>
      <c r="F44" s="1" t="s">
        <v>56</v>
      </c>
      <c r="G44" s="1">
        <v>46.92</v>
      </c>
      <c r="H44" s="1">
        <f>1+COUNTIFS(A:A,A44,G:G,"&gt;"&amp;G44)</f>
        <v>6</v>
      </c>
      <c r="I44" s="2">
        <f>AVERAGEIF(A:A,A44,G:G)</f>
        <v>47.910833333333336</v>
      </c>
      <c r="J44" s="2">
        <f t="shared" si="8"/>
        <v>-0.99083333333333456</v>
      </c>
      <c r="K44" s="2">
        <f t="shared" si="9"/>
        <v>89.009166666666658</v>
      </c>
      <c r="L44" s="2">
        <f t="shared" si="10"/>
        <v>208.62742382308531</v>
      </c>
      <c r="M44" s="2">
        <f>SUMIF(A:A,A44,L:L)</f>
        <v>2805.1757193588883</v>
      </c>
      <c r="N44" s="3">
        <f t="shared" si="11"/>
        <v>7.4372319132566242E-2</v>
      </c>
      <c r="O44" s="6">
        <f t="shared" si="12"/>
        <v>13.44586281110224</v>
      </c>
      <c r="P44" s="3">
        <f t="shared" si="13"/>
        <v>7.4372319132566242E-2</v>
      </c>
      <c r="Q44" s="3">
        <f>IF(ISNUMBER(P44),SUMIF(A:A,A44,P:P),"")</f>
        <v>0.95658157813680222</v>
      </c>
      <c r="R44" s="3">
        <f t="shared" si="14"/>
        <v>7.7748015258067349E-2</v>
      </c>
      <c r="S44" s="7">
        <f t="shared" si="15"/>
        <v>12.862064667255121</v>
      </c>
    </row>
    <row r="45" spans="1:19" x14ac:dyDescent="0.3">
      <c r="A45" s="1">
        <v>12</v>
      </c>
      <c r="B45" s="5">
        <v>0.68055555555555547</v>
      </c>
      <c r="C45" s="1" t="s">
        <v>19</v>
      </c>
      <c r="D45" s="1">
        <v>6</v>
      </c>
      <c r="E45" s="1">
        <v>10</v>
      </c>
      <c r="F45" s="1" t="s">
        <v>57</v>
      </c>
      <c r="G45" s="1">
        <v>46.46</v>
      </c>
      <c r="H45" s="1">
        <f>1+COUNTIFS(A:A,A45,G:G,"&gt;"&amp;G45)</f>
        <v>7</v>
      </c>
      <c r="I45" s="2">
        <f>AVERAGEIF(A:A,A45,G:G)</f>
        <v>47.910833333333336</v>
      </c>
      <c r="J45" s="2">
        <f t="shared" si="8"/>
        <v>-1.4508333333333354</v>
      </c>
      <c r="K45" s="2">
        <f t="shared" si="9"/>
        <v>88.549166666666665</v>
      </c>
      <c r="L45" s="2">
        <f t="shared" si="10"/>
        <v>202.94804290476458</v>
      </c>
      <c r="M45" s="2">
        <f>SUMIF(A:A,A45,L:L)</f>
        <v>2805.1757193588883</v>
      </c>
      <c r="N45" s="3">
        <f t="shared" si="11"/>
        <v>7.2347711233985562E-2</v>
      </c>
      <c r="O45" s="6">
        <f t="shared" si="12"/>
        <v>13.822137327410669</v>
      </c>
      <c r="P45" s="3">
        <f t="shared" si="13"/>
        <v>7.2347711233985562E-2</v>
      </c>
      <c r="Q45" s="3">
        <f>IF(ISNUMBER(P45),SUMIF(A:A,A45,P:P),"")</f>
        <v>0.95658157813680222</v>
      </c>
      <c r="R45" s="3">
        <f t="shared" si="14"/>
        <v>7.5631512133969833E-2</v>
      </c>
      <c r="S45" s="7">
        <f t="shared" si="15"/>
        <v>13.222001937878098</v>
      </c>
    </row>
    <row r="46" spans="1:19" x14ac:dyDescent="0.3">
      <c r="A46" s="1">
        <v>12</v>
      </c>
      <c r="B46" s="5">
        <v>0.68055555555555547</v>
      </c>
      <c r="C46" s="1" t="s">
        <v>19</v>
      </c>
      <c r="D46" s="1">
        <v>6</v>
      </c>
      <c r="E46" s="1">
        <v>6</v>
      </c>
      <c r="F46" s="1" t="s">
        <v>53</v>
      </c>
      <c r="G46" s="1">
        <v>45.04</v>
      </c>
      <c r="H46" s="1">
        <f>1+COUNTIFS(A:A,A46,G:G,"&gt;"&amp;G46)</f>
        <v>8</v>
      </c>
      <c r="I46" s="2">
        <f>AVERAGEIF(A:A,A46,G:G)</f>
        <v>47.910833333333336</v>
      </c>
      <c r="J46" s="2">
        <f t="shared" si="8"/>
        <v>-2.8708333333333371</v>
      </c>
      <c r="K46" s="2">
        <f t="shared" si="9"/>
        <v>87.129166666666663</v>
      </c>
      <c r="L46" s="2">
        <f t="shared" si="10"/>
        <v>186.37299217711643</v>
      </c>
      <c r="M46" s="2">
        <f>SUMIF(A:A,A46,L:L)</f>
        <v>2805.1757193588883</v>
      </c>
      <c r="N46" s="3">
        <f t="shared" si="11"/>
        <v>6.6438972393398313E-2</v>
      </c>
      <c r="O46" s="6">
        <f t="shared" si="12"/>
        <v>15.051406786950315</v>
      </c>
      <c r="P46" s="3">
        <f t="shared" si="13"/>
        <v>6.6438972393398313E-2</v>
      </c>
      <c r="Q46" s="3">
        <f>IF(ISNUMBER(P46),SUMIF(A:A,A46,P:P),"")</f>
        <v>0.95658157813680222</v>
      </c>
      <c r="R46" s="3">
        <f t="shared" si="14"/>
        <v>6.9454580677589389E-2</v>
      </c>
      <c r="S46" s="7">
        <f t="shared" si="15"/>
        <v>14.39789845743991</v>
      </c>
    </row>
    <row r="47" spans="1:19" x14ac:dyDescent="0.3">
      <c r="A47" s="1">
        <v>12</v>
      </c>
      <c r="B47" s="5">
        <v>0.68055555555555547</v>
      </c>
      <c r="C47" s="1" t="s">
        <v>19</v>
      </c>
      <c r="D47" s="1">
        <v>6</v>
      </c>
      <c r="E47" s="1">
        <v>2</v>
      </c>
      <c r="F47" s="1" t="s">
        <v>49</v>
      </c>
      <c r="G47" s="1">
        <v>44.5</v>
      </c>
      <c r="H47" s="1">
        <f>1+COUNTIFS(A:A,A47,G:G,"&gt;"&amp;G47)</f>
        <v>9</v>
      </c>
      <c r="I47" s="2">
        <f>AVERAGEIF(A:A,A47,G:G)</f>
        <v>47.910833333333336</v>
      </c>
      <c r="J47" s="2">
        <f t="shared" si="8"/>
        <v>-3.4108333333333363</v>
      </c>
      <c r="K47" s="2">
        <f t="shared" si="9"/>
        <v>86.589166666666671</v>
      </c>
      <c r="L47" s="2">
        <f t="shared" si="10"/>
        <v>180.4312826958265</v>
      </c>
      <c r="M47" s="2">
        <f>SUMIF(A:A,A47,L:L)</f>
        <v>2805.1757193588883</v>
      </c>
      <c r="N47" s="3">
        <f t="shared" si="11"/>
        <v>6.4320848583796858E-2</v>
      </c>
      <c r="O47" s="6">
        <f t="shared" si="12"/>
        <v>15.547058566822317</v>
      </c>
      <c r="P47" s="3">
        <f t="shared" si="13"/>
        <v>6.4320848583796858E-2</v>
      </c>
      <c r="Q47" s="3">
        <f>IF(ISNUMBER(P47),SUMIF(A:A,A47,P:P),"")</f>
        <v>0.95658157813680222</v>
      </c>
      <c r="R47" s="3">
        <f t="shared" si="14"/>
        <v>6.7240317035039368E-2</v>
      </c>
      <c r="S47" s="7">
        <f t="shared" si="15"/>
        <v>14.872029819236181</v>
      </c>
    </row>
    <row r="48" spans="1:19" x14ac:dyDescent="0.3">
      <c r="A48" s="1">
        <v>12</v>
      </c>
      <c r="B48" s="5">
        <v>0.68055555555555547</v>
      </c>
      <c r="C48" s="1" t="s">
        <v>19</v>
      </c>
      <c r="D48" s="1">
        <v>6</v>
      </c>
      <c r="E48" s="1">
        <v>7</v>
      </c>
      <c r="F48" s="1" t="s">
        <v>54</v>
      </c>
      <c r="G48" s="1">
        <v>43.52</v>
      </c>
      <c r="H48" s="1">
        <f>1+COUNTIFS(A:A,A48,G:G,"&gt;"&amp;G48)</f>
        <v>10</v>
      </c>
      <c r="I48" s="2">
        <f>AVERAGEIF(A:A,A48,G:G)</f>
        <v>47.910833333333336</v>
      </c>
      <c r="J48" s="2">
        <f t="shared" si="8"/>
        <v>-4.3908333333333331</v>
      </c>
      <c r="K48" s="2">
        <f t="shared" si="9"/>
        <v>85.609166666666667</v>
      </c>
      <c r="L48" s="2">
        <f t="shared" si="10"/>
        <v>170.12781372546945</v>
      </c>
      <c r="M48" s="2">
        <f>SUMIF(A:A,A48,L:L)</f>
        <v>2805.1757193588883</v>
      </c>
      <c r="N48" s="3">
        <f t="shared" si="11"/>
        <v>6.0647827710540531E-2</v>
      </c>
      <c r="O48" s="6">
        <f t="shared" si="12"/>
        <v>16.488636736880206</v>
      </c>
      <c r="P48" s="3">
        <f t="shared" si="13"/>
        <v>6.0647827710540531E-2</v>
      </c>
      <c r="Q48" s="3">
        <f>IF(ISNUMBER(P48),SUMIF(A:A,A48,P:P),"")</f>
        <v>0.95658157813680222</v>
      </c>
      <c r="R48" s="3">
        <f t="shared" si="14"/>
        <v>6.3400580877449417E-2</v>
      </c>
      <c r="S48" s="7">
        <f t="shared" si="15"/>
        <v>15.772726151089321</v>
      </c>
    </row>
    <row r="49" spans="1:19" x14ac:dyDescent="0.3">
      <c r="A49" s="1">
        <v>12</v>
      </c>
      <c r="B49" s="5">
        <v>0.68055555555555547</v>
      </c>
      <c r="C49" s="1" t="s">
        <v>19</v>
      </c>
      <c r="D49" s="1">
        <v>6</v>
      </c>
      <c r="E49" s="1">
        <v>4</v>
      </c>
      <c r="F49" s="1" t="s">
        <v>51</v>
      </c>
      <c r="G49" s="1">
        <v>42.7</v>
      </c>
      <c r="H49" s="1">
        <f>1+COUNTIFS(A:A,A49,G:G,"&gt;"&amp;G49)</f>
        <v>11</v>
      </c>
      <c r="I49" s="2">
        <f>AVERAGEIF(A:A,A49,G:G)</f>
        <v>47.910833333333336</v>
      </c>
      <c r="J49" s="2">
        <f t="shared" si="8"/>
        <v>-5.2108333333333334</v>
      </c>
      <c r="K49" s="2">
        <f t="shared" si="9"/>
        <v>84.789166666666659</v>
      </c>
      <c r="L49" s="2">
        <f t="shared" si="10"/>
        <v>161.96009860711496</v>
      </c>
      <c r="M49" s="2">
        <f>SUMIF(A:A,A49,L:L)</f>
        <v>2805.1757193588883</v>
      </c>
      <c r="N49" s="3">
        <f t="shared" si="11"/>
        <v>5.7736168714639484E-2</v>
      </c>
      <c r="O49" s="6">
        <f t="shared" si="12"/>
        <v>17.320165543759778</v>
      </c>
      <c r="P49" s="3">
        <f t="shared" si="13"/>
        <v>5.7736168714639484E-2</v>
      </c>
      <c r="Q49" s="3">
        <f>IF(ISNUMBER(P49),SUMIF(A:A,A49,P:P),"")</f>
        <v>0.95658157813680222</v>
      </c>
      <c r="R49" s="3">
        <f t="shared" si="14"/>
        <v>6.0356764163382773E-2</v>
      </c>
      <c r="S49" s="7">
        <f t="shared" si="15"/>
        <v>16.568151289440394</v>
      </c>
    </row>
    <row r="50" spans="1:19" x14ac:dyDescent="0.3">
      <c r="A50" s="1">
        <v>12</v>
      </c>
      <c r="B50" s="5">
        <v>0.68055555555555547</v>
      </c>
      <c r="C50" s="1" t="s">
        <v>19</v>
      </c>
      <c r="D50" s="1">
        <v>6</v>
      </c>
      <c r="E50" s="1">
        <v>11</v>
      </c>
      <c r="F50" s="1" t="s">
        <v>58</v>
      </c>
      <c r="G50" s="1">
        <v>37.950000000000003</v>
      </c>
      <c r="H50" s="1">
        <f>1+COUNTIFS(A:A,A50,G:G,"&gt;"&amp;G50)</f>
        <v>12</v>
      </c>
      <c r="I50" s="2">
        <f>AVERAGEIF(A:A,A50,G:G)</f>
        <v>47.910833333333336</v>
      </c>
      <c r="J50" s="2">
        <f t="shared" si="8"/>
        <v>-9.9608333333333334</v>
      </c>
      <c r="K50" s="2">
        <f t="shared" si="9"/>
        <v>80.039166666666659</v>
      </c>
      <c r="L50" s="2">
        <f t="shared" si="10"/>
        <v>121.79630278352323</v>
      </c>
      <c r="M50" s="2">
        <f>SUMIF(A:A,A50,L:L)</f>
        <v>2805.1757193588883</v>
      </c>
      <c r="N50" s="3">
        <f t="shared" si="11"/>
        <v>4.3418421863197679E-2</v>
      </c>
      <c r="O50" s="6">
        <f t="shared" si="12"/>
        <v>23.03169846086967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14</v>
      </c>
      <c r="B52" s="5">
        <v>0.70486111111111116</v>
      </c>
      <c r="C52" s="1" t="s">
        <v>19</v>
      </c>
      <c r="D52" s="1">
        <v>7</v>
      </c>
      <c r="E52" s="1">
        <v>3</v>
      </c>
      <c r="F52" s="1" t="s">
        <v>62</v>
      </c>
      <c r="G52" s="1">
        <v>63.47</v>
      </c>
      <c r="H52" s="1">
        <f>1+COUNTIFS(A:A,A52,G:G,"&gt;"&amp;G52)</f>
        <v>1</v>
      </c>
      <c r="I52" s="2">
        <f>AVERAGEIF(A:A,A52,G:G)</f>
        <v>47.485000000000007</v>
      </c>
      <c r="J52" s="2">
        <f t="shared" ref="J52:J76" si="16">G52-I52</f>
        <v>15.984999999999992</v>
      </c>
      <c r="K52" s="2">
        <f t="shared" ref="K52:K76" si="17">90+J52</f>
        <v>105.98499999999999</v>
      </c>
      <c r="L52" s="2">
        <f t="shared" ref="L52:L76" si="18">EXP(0.06*K52)</f>
        <v>577.72616879250461</v>
      </c>
      <c r="M52" s="2">
        <f>SUMIF(A:A,A52,L:L)</f>
        <v>3012.6187754875609</v>
      </c>
      <c r="N52" s="3">
        <f t="shared" ref="N52:N76" si="19">L52/M52</f>
        <v>0.19176876061890893</v>
      </c>
      <c r="O52" s="6">
        <f t="shared" ref="O52:O76" si="20">1/N52</f>
        <v>5.2146136668591332</v>
      </c>
      <c r="P52" s="3">
        <f t="shared" ref="P52:P76" si="21">IF(O52&gt;21,"",N52)</f>
        <v>0.19176876061890893</v>
      </c>
      <c r="Q52" s="3">
        <f>IF(ISNUMBER(P52),SUMIF(A:A,A52,P:P),"")</f>
        <v>0.96932983756246094</v>
      </c>
      <c r="R52" s="3">
        <f t="shared" ref="R52:R76" si="22">IFERROR(P52*(1/Q52),"")</f>
        <v>0.1978364362549109</v>
      </c>
      <c r="S52" s="7">
        <f t="shared" ref="S52:S76" si="23">IFERROR(1/R52,"")</f>
        <v>5.0546806186475521</v>
      </c>
    </row>
    <row r="53" spans="1:19" x14ac:dyDescent="0.3">
      <c r="A53" s="1">
        <v>14</v>
      </c>
      <c r="B53" s="5">
        <v>0.70486111111111116</v>
      </c>
      <c r="C53" s="1" t="s">
        <v>19</v>
      </c>
      <c r="D53" s="1">
        <v>7</v>
      </c>
      <c r="E53" s="1">
        <v>4</v>
      </c>
      <c r="F53" s="1" t="s">
        <v>63</v>
      </c>
      <c r="G53" s="1">
        <v>59.46</v>
      </c>
      <c r="H53" s="1">
        <f>1+COUNTIFS(A:A,A53,G:G,"&gt;"&amp;G53)</f>
        <v>2</v>
      </c>
      <c r="I53" s="2">
        <f>AVERAGEIF(A:A,A53,G:G)</f>
        <v>47.485000000000007</v>
      </c>
      <c r="J53" s="2">
        <f t="shared" si="16"/>
        <v>11.974999999999994</v>
      </c>
      <c r="K53" s="2">
        <f t="shared" si="17"/>
        <v>101.97499999999999</v>
      </c>
      <c r="L53" s="2">
        <f t="shared" si="18"/>
        <v>454.18290892479115</v>
      </c>
      <c r="M53" s="2">
        <f>SUMIF(A:A,A53,L:L)</f>
        <v>3012.6187754875609</v>
      </c>
      <c r="N53" s="3">
        <f t="shared" si="19"/>
        <v>0.15076016674273246</v>
      </c>
      <c r="O53" s="6">
        <f t="shared" si="20"/>
        <v>6.6330518306368615</v>
      </c>
      <c r="P53" s="3">
        <f t="shared" si="21"/>
        <v>0.15076016674273246</v>
      </c>
      <c r="Q53" s="3">
        <f>IF(ISNUMBER(P53),SUMIF(A:A,A53,P:P),"")</f>
        <v>0.96932983756246094</v>
      </c>
      <c r="R53" s="3">
        <f t="shared" si="22"/>
        <v>0.1555303065072707</v>
      </c>
      <c r="S53" s="7">
        <f t="shared" si="23"/>
        <v>6.4296150535346124</v>
      </c>
    </row>
    <row r="54" spans="1:19" x14ac:dyDescent="0.3">
      <c r="A54" s="1">
        <v>14</v>
      </c>
      <c r="B54" s="5">
        <v>0.70486111111111116</v>
      </c>
      <c r="C54" s="1" t="s">
        <v>19</v>
      </c>
      <c r="D54" s="1">
        <v>7</v>
      </c>
      <c r="E54" s="1">
        <v>8</v>
      </c>
      <c r="F54" s="1" t="s">
        <v>67</v>
      </c>
      <c r="G54" s="1">
        <v>53.57</v>
      </c>
      <c r="H54" s="1">
        <f>1+COUNTIFS(A:A,A54,G:G,"&gt;"&amp;G54)</f>
        <v>3</v>
      </c>
      <c r="I54" s="2">
        <f>AVERAGEIF(A:A,A54,G:G)</f>
        <v>47.485000000000007</v>
      </c>
      <c r="J54" s="2">
        <f t="shared" si="16"/>
        <v>6.0849999999999937</v>
      </c>
      <c r="K54" s="2">
        <f t="shared" si="17"/>
        <v>96.084999999999994</v>
      </c>
      <c r="L54" s="2">
        <f t="shared" si="18"/>
        <v>318.97093953539911</v>
      </c>
      <c r="M54" s="2">
        <f>SUMIF(A:A,A54,L:L)</f>
        <v>3012.6187754875609</v>
      </c>
      <c r="N54" s="3">
        <f t="shared" si="19"/>
        <v>0.10587829503378733</v>
      </c>
      <c r="O54" s="6">
        <f t="shared" si="20"/>
        <v>9.4448064136363854</v>
      </c>
      <c r="P54" s="3">
        <f t="shared" si="21"/>
        <v>0.10587829503378733</v>
      </c>
      <c r="Q54" s="3">
        <f>IF(ISNUMBER(P54),SUMIF(A:A,A54,P:P),"")</f>
        <v>0.96932983756246094</v>
      </c>
      <c r="R54" s="3">
        <f t="shared" si="22"/>
        <v>0.10922834615308623</v>
      </c>
      <c r="S54" s="7">
        <f t="shared" si="23"/>
        <v>9.1551326667390462</v>
      </c>
    </row>
    <row r="55" spans="1:19" x14ac:dyDescent="0.3">
      <c r="A55" s="1">
        <v>14</v>
      </c>
      <c r="B55" s="5">
        <v>0.70486111111111116</v>
      </c>
      <c r="C55" s="1" t="s">
        <v>19</v>
      </c>
      <c r="D55" s="1">
        <v>7</v>
      </c>
      <c r="E55" s="1">
        <v>9</v>
      </c>
      <c r="F55" s="1" t="s">
        <v>68</v>
      </c>
      <c r="G55" s="1">
        <v>52</v>
      </c>
      <c r="H55" s="1">
        <f>1+COUNTIFS(A:A,A55,G:G,"&gt;"&amp;G55)</f>
        <v>4</v>
      </c>
      <c r="I55" s="2">
        <f>AVERAGEIF(A:A,A55,G:G)</f>
        <v>47.485000000000007</v>
      </c>
      <c r="J55" s="2">
        <f t="shared" si="16"/>
        <v>4.5149999999999935</v>
      </c>
      <c r="K55" s="2">
        <f t="shared" si="17"/>
        <v>94.514999999999986</v>
      </c>
      <c r="L55" s="2">
        <f t="shared" si="18"/>
        <v>290.29568297192043</v>
      </c>
      <c r="M55" s="2">
        <f>SUMIF(A:A,A55,L:L)</f>
        <v>3012.6187754875609</v>
      </c>
      <c r="N55" s="3">
        <f t="shared" si="19"/>
        <v>9.6359912954781038E-2</v>
      </c>
      <c r="O55" s="6">
        <f t="shared" si="20"/>
        <v>10.377759478355605</v>
      </c>
      <c r="P55" s="3">
        <f t="shared" si="21"/>
        <v>9.6359912954781038E-2</v>
      </c>
      <c r="Q55" s="3">
        <f>IF(ISNUMBER(P55),SUMIF(A:A,A55,P:P),"")</f>
        <v>0.96932983756246094</v>
      </c>
      <c r="R55" s="3">
        <f t="shared" si="22"/>
        <v>9.9408796903532715E-2</v>
      </c>
      <c r="S55" s="7">
        <f t="shared" si="23"/>
        <v>10.059471909416729</v>
      </c>
    </row>
    <row r="56" spans="1:19" x14ac:dyDescent="0.3">
      <c r="A56" s="1">
        <v>14</v>
      </c>
      <c r="B56" s="5">
        <v>0.70486111111111116</v>
      </c>
      <c r="C56" s="1" t="s">
        <v>19</v>
      </c>
      <c r="D56" s="1">
        <v>7</v>
      </c>
      <c r="E56" s="1">
        <v>11</v>
      </c>
      <c r="F56" s="1" t="s">
        <v>70</v>
      </c>
      <c r="G56" s="1">
        <v>47.45</v>
      </c>
      <c r="H56" s="1">
        <f>1+COUNTIFS(A:A,A56,G:G,"&gt;"&amp;G56)</f>
        <v>5</v>
      </c>
      <c r="I56" s="2">
        <f>AVERAGEIF(A:A,A56,G:G)</f>
        <v>47.485000000000007</v>
      </c>
      <c r="J56" s="2">
        <f t="shared" si="16"/>
        <v>-3.5000000000003695E-2</v>
      </c>
      <c r="K56" s="2">
        <f t="shared" si="17"/>
        <v>89.965000000000003</v>
      </c>
      <c r="L56" s="2">
        <f t="shared" si="18"/>
        <v>220.94195058974455</v>
      </c>
      <c r="M56" s="2">
        <f>SUMIF(A:A,A56,L:L)</f>
        <v>3012.6187754875609</v>
      </c>
      <c r="N56" s="3">
        <f t="shared" si="19"/>
        <v>7.3338834766435851E-2</v>
      </c>
      <c r="O56" s="6">
        <f t="shared" si="20"/>
        <v>13.63534071934367</v>
      </c>
      <c r="P56" s="3">
        <f t="shared" si="21"/>
        <v>7.3338834766435851E-2</v>
      </c>
      <c r="Q56" s="3">
        <f>IF(ISNUMBER(P56),SUMIF(A:A,A56,P:P),"")</f>
        <v>0.96932983756246094</v>
      </c>
      <c r="R56" s="3">
        <f t="shared" si="22"/>
        <v>7.5659318350148386E-2</v>
      </c>
      <c r="S56" s="7">
        <f t="shared" si="23"/>
        <v>13.217142604590208</v>
      </c>
    </row>
    <row r="57" spans="1:19" x14ac:dyDescent="0.3">
      <c r="A57" s="1">
        <v>14</v>
      </c>
      <c r="B57" s="5">
        <v>0.70486111111111116</v>
      </c>
      <c r="C57" s="1" t="s">
        <v>19</v>
      </c>
      <c r="D57" s="1">
        <v>7</v>
      </c>
      <c r="E57" s="1">
        <v>2</v>
      </c>
      <c r="F57" s="1" t="s">
        <v>61</v>
      </c>
      <c r="G57" s="1">
        <v>47</v>
      </c>
      <c r="H57" s="1">
        <f>1+COUNTIFS(A:A,A57,G:G,"&gt;"&amp;G57)</f>
        <v>6</v>
      </c>
      <c r="I57" s="2">
        <f>AVERAGEIF(A:A,A57,G:G)</f>
        <v>47.485000000000007</v>
      </c>
      <c r="J57" s="2">
        <f t="shared" si="16"/>
        <v>-0.48500000000000654</v>
      </c>
      <c r="K57" s="2">
        <f t="shared" si="17"/>
        <v>89.514999999999986</v>
      </c>
      <c r="L57" s="2">
        <f t="shared" si="18"/>
        <v>215.0563313308422</v>
      </c>
      <c r="M57" s="2">
        <f>SUMIF(A:A,A57,L:L)</f>
        <v>3012.6187754875609</v>
      </c>
      <c r="N57" s="3">
        <f t="shared" si="19"/>
        <v>7.1385179260206127E-2</v>
      </c>
      <c r="O57" s="6">
        <f t="shared" si="20"/>
        <v>14.008510034763656</v>
      </c>
      <c r="P57" s="3">
        <f t="shared" si="21"/>
        <v>7.1385179260206127E-2</v>
      </c>
      <c r="Q57" s="3">
        <f>IF(ISNUMBER(P57),SUMIF(A:A,A57,P:P),"")</f>
        <v>0.96932983756246094</v>
      </c>
      <c r="R57" s="3">
        <f t="shared" si="22"/>
        <v>7.3643848042185392E-2</v>
      </c>
      <c r="S57" s="7">
        <f t="shared" si="23"/>
        <v>13.57886675648956</v>
      </c>
    </row>
    <row r="58" spans="1:19" x14ac:dyDescent="0.3">
      <c r="A58" s="1">
        <v>14</v>
      </c>
      <c r="B58" s="5">
        <v>0.70486111111111116</v>
      </c>
      <c r="C58" s="1" t="s">
        <v>19</v>
      </c>
      <c r="D58" s="1">
        <v>7</v>
      </c>
      <c r="E58" s="1">
        <v>5</v>
      </c>
      <c r="F58" s="1" t="s">
        <v>64</v>
      </c>
      <c r="G58" s="1">
        <v>46.67</v>
      </c>
      <c r="H58" s="1">
        <f>1+COUNTIFS(A:A,A58,G:G,"&gt;"&amp;G58)</f>
        <v>7</v>
      </c>
      <c r="I58" s="2">
        <f>AVERAGEIF(A:A,A58,G:G)</f>
        <v>47.485000000000007</v>
      </c>
      <c r="J58" s="2">
        <f t="shared" si="16"/>
        <v>-0.81500000000000483</v>
      </c>
      <c r="K58" s="2">
        <f t="shared" si="17"/>
        <v>89.185000000000002</v>
      </c>
      <c r="L58" s="2">
        <f t="shared" si="18"/>
        <v>210.84009445908075</v>
      </c>
      <c r="M58" s="2">
        <f>SUMIF(A:A,A58,L:L)</f>
        <v>3012.6187754875609</v>
      </c>
      <c r="N58" s="3">
        <f t="shared" si="19"/>
        <v>6.9985653735746389E-2</v>
      </c>
      <c r="O58" s="6">
        <f t="shared" si="20"/>
        <v>14.288642694913237</v>
      </c>
      <c r="P58" s="3">
        <f t="shared" si="21"/>
        <v>6.9985653735746389E-2</v>
      </c>
      <c r="Q58" s="3">
        <f>IF(ISNUMBER(P58),SUMIF(A:A,A58,P:P),"")</f>
        <v>0.96932983756246094</v>
      </c>
      <c r="R58" s="3">
        <f t="shared" si="22"/>
        <v>7.2200040712392402E-2</v>
      </c>
      <c r="S58" s="7">
        <f t="shared" si="23"/>
        <v>13.850407702448292</v>
      </c>
    </row>
    <row r="59" spans="1:19" x14ac:dyDescent="0.3">
      <c r="A59" s="1">
        <v>14</v>
      </c>
      <c r="B59" s="5">
        <v>0.70486111111111116</v>
      </c>
      <c r="C59" s="1" t="s">
        <v>19</v>
      </c>
      <c r="D59" s="1">
        <v>7</v>
      </c>
      <c r="E59" s="1">
        <v>1</v>
      </c>
      <c r="F59" s="1" t="s">
        <v>60</v>
      </c>
      <c r="G59" s="1">
        <v>43.84</v>
      </c>
      <c r="H59" s="1">
        <f>1+COUNTIFS(A:A,A59,G:G,"&gt;"&amp;G59)</f>
        <v>8</v>
      </c>
      <c r="I59" s="2">
        <f>AVERAGEIF(A:A,A59,G:G)</f>
        <v>47.485000000000007</v>
      </c>
      <c r="J59" s="2">
        <f t="shared" si="16"/>
        <v>-3.6450000000000031</v>
      </c>
      <c r="K59" s="2">
        <f t="shared" si="17"/>
        <v>86.35499999999999</v>
      </c>
      <c r="L59" s="2">
        <f t="shared" si="18"/>
        <v>177.91394885471365</v>
      </c>
      <c r="M59" s="2">
        <f>SUMIF(A:A,A59,L:L)</f>
        <v>3012.6187754875609</v>
      </c>
      <c r="N59" s="3">
        <f t="shared" si="19"/>
        <v>5.9056243791058539E-2</v>
      </c>
      <c r="O59" s="6">
        <f t="shared" si="20"/>
        <v>16.933010564268326</v>
      </c>
      <c r="P59" s="3">
        <f t="shared" si="21"/>
        <v>5.9056243791058539E-2</v>
      </c>
      <c r="Q59" s="3">
        <f>IF(ISNUMBER(P59),SUMIF(A:A,A59,P:P),"")</f>
        <v>0.96932983756246094</v>
      </c>
      <c r="R59" s="3">
        <f t="shared" si="22"/>
        <v>6.0924817851027019E-2</v>
      </c>
      <c r="S59" s="7">
        <f t="shared" si="23"/>
        <v>16.413672379705652</v>
      </c>
    </row>
    <row r="60" spans="1:19" x14ac:dyDescent="0.3">
      <c r="A60" s="1">
        <v>14</v>
      </c>
      <c r="B60" s="5">
        <v>0.70486111111111116</v>
      </c>
      <c r="C60" s="1" t="s">
        <v>19</v>
      </c>
      <c r="D60" s="1">
        <v>7</v>
      </c>
      <c r="E60" s="1">
        <v>7</v>
      </c>
      <c r="F60" s="1" t="s">
        <v>66</v>
      </c>
      <c r="G60" s="1">
        <v>41.81</v>
      </c>
      <c r="H60" s="1">
        <f>1+COUNTIFS(A:A,A60,G:G,"&gt;"&amp;G60)</f>
        <v>9</v>
      </c>
      <c r="I60" s="2">
        <f>AVERAGEIF(A:A,A60,G:G)</f>
        <v>47.485000000000007</v>
      </c>
      <c r="J60" s="2">
        <f t="shared" si="16"/>
        <v>-5.6750000000000043</v>
      </c>
      <c r="K60" s="2">
        <f t="shared" si="17"/>
        <v>84.324999999999989</v>
      </c>
      <c r="L60" s="2">
        <f t="shared" si="18"/>
        <v>157.51174076073693</v>
      </c>
      <c r="M60" s="2">
        <f>SUMIF(A:A,A60,L:L)</f>
        <v>3012.6187754875609</v>
      </c>
      <c r="N60" s="3">
        <f t="shared" si="19"/>
        <v>5.2283993594657623E-2</v>
      </c>
      <c r="O60" s="6">
        <f t="shared" si="20"/>
        <v>19.126312495420777</v>
      </c>
      <c r="P60" s="3">
        <f t="shared" si="21"/>
        <v>5.2283993594657623E-2</v>
      </c>
      <c r="Q60" s="3">
        <f>IF(ISNUMBER(P60),SUMIF(A:A,A60,P:P),"")</f>
        <v>0.96932983756246094</v>
      </c>
      <c r="R60" s="3">
        <f t="shared" si="22"/>
        <v>5.3938289701402686E-2</v>
      </c>
      <c r="S60" s="7">
        <f t="shared" si="23"/>
        <v>18.539705384355088</v>
      </c>
    </row>
    <row r="61" spans="1:19" x14ac:dyDescent="0.3">
      <c r="A61" s="1">
        <v>14</v>
      </c>
      <c r="B61" s="5">
        <v>0.70486111111111116</v>
      </c>
      <c r="C61" s="1" t="s">
        <v>19</v>
      </c>
      <c r="D61" s="1">
        <v>7</v>
      </c>
      <c r="E61" s="1">
        <v>12</v>
      </c>
      <c r="F61" s="1" t="s">
        <v>71</v>
      </c>
      <c r="G61" s="1">
        <v>40.98</v>
      </c>
      <c r="H61" s="1">
        <f>1+COUNTIFS(A:A,A61,G:G,"&gt;"&amp;G61)</f>
        <v>10</v>
      </c>
      <c r="I61" s="2">
        <f>AVERAGEIF(A:A,A61,G:G)</f>
        <v>47.485000000000007</v>
      </c>
      <c r="J61" s="2">
        <f t="shared" si="16"/>
        <v>-6.5050000000000097</v>
      </c>
      <c r="K61" s="2">
        <f t="shared" si="17"/>
        <v>83.49499999999999</v>
      </c>
      <c r="L61" s="2">
        <f t="shared" si="18"/>
        <v>149.85977147324056</v>
      </c>
      <c r="M61" s="2">
        <f>SUMIF(A:A,A61,L:L)</f>
        <v>3012.6187754875609</v>
      </c>
      <c r="N61" s="3">
        <f t="shared" si="19"/>
        <v>4.9744020947020524E-2</v>
      </c>
      <c r="O61" s="6">
        <f t="shared" si="20"/>
        <v>20.102918520902083</v>
      </c>
      <c r="P61" s="3">
        <f t="shared" si="21"/>
        <v>4.9744020947020524E-2</v>
      </c>
      <c r="Q61" s="3">
        <f>IF(ISNUMBER(P61),SUMIF(A:A,A61,P:P),"")</f>
        <v>0.96932983756246094</v>
      </c>
      <c r="R61" s="3">
        <f t="shared" si="22"/>
        <v>5.1317950835094515E-2</v>
      </c>
      <c r="S61" s="7">
        <f t="shared" si="23"/>
        <v>19.486358744397403</v>
      </c>
    </row>
    <row r="62" spans="1:19" x14ac:dyDescent="0.3">
      <c r="A62" s="1">
        <v>14</v>
      </c>
      <c r="B62" s="5">
        <v>0.70486111111111116</v>
      </c>
      <c r="C62" s="1" t="s">
        <v>19</v>
      </c>
      <c r="D62" s="1">
        <v>7</v>
      </c>
      <c r="E62" s="1">
        <v>10</v>
      </c>
      <c r="F62" s="1" t="s">
        <v>69</v>
      </c>
      <c r="G62" s="1">
        <v>40.65</v>
      </c>
      <c r="H62" s="1">
        <f>1+COUNTIFS(A:A,A62,G:G,"&gt;"&amp;G62)</f>
        <v>11</v>
      </c>
      <c r="I62" s="2">
        <f>AVERAGEIF(A:A,A62,G:G)</f>
        <v>47.485000000000007</v>
      </c>
      <c r="J62" s="2">
        <f t="shared" si="16"/>
        <v>-6.835000000000008</v>
      </c>
      <c r="K62" s="2">
        <f t="shared" si="17"/>
        <v>83.164999999999992</v>
      </c>
      <c r="L62" s="2">
        <f t="shared" si="18"/>
        <v>146.92173058800279</v>
      </c>
      <c r="M62" s="2">
        <f>SUMIF(A:A,A62,L:L)</f>
        <v>3012.6187754875609</v>
      </c>
      <c r="N62" s="3">
        <f t="shared" si="19"/>
        <v>4.8768776117125885E-2</v>
      </c>
      <c r="O62" s="6">
        <f t="shared" si="20"/>
        <v>20.504923018743444</v>
      </c>
      <c r="P62" s="3">
        <f t="shared" si="21"/>
        <v>4.8768776117125885E-2</v>
      </c>
      <c r="Q62" s="3">
        <f>IF(ISNUMBER(P62),SUMIF(A:A,A62,P:P),"")</f>
        <v>0.96932983756246094</v>
      </c>
      <c r="R62" s="3">
        <f t="shared" si="22"/>
        <v>5.0311848688948835E-2</v>
      </c>
      <c r="S62" s="7">
        <f t="shared" si="23"/>
        <v>19.876033698989346</v>
      </c>
    </row>
    <row r="63" spans="1:19" x14ac:dyDescent="0.3">
      <c r="A63" s="1">
        <v>14</v>
      </c>
      <c r="B63" s="5">
        <v>0.70486111111111116</v>
      </c>
      <c r="C63" s="1" t="s">
        <v>19</v>
      </c>
      <c r="D63" s="1">
        <v>7</v>
      </c>
      <c r="E63" s="1">
        <v>6</v>
      </c>
      <c r="F63" s="1" t="s">
        <v>65</v>
      </c>
      <c r="G63" s="1">
        <v>32.92</v>
      </c>
      <c r="H63" s="1">
        <f>1+COUNTIFS(A:A,A63,G:G,"&gt;"&amp;G63)</f>
        <v>12</v>
      </c>
      <c r="I63" s="2">
        <f>AVERAGEIF(A:A,A63,G:G)</f>
        <v>47.485000000000007</v>
      </c>
      <c r="J63" s="2">
        <f t="shared" si="16"/>
        <v>-14.565000000000005</v>
      </c>
      <c r="K63" s="2">
        <f t="shared" si="17"/>
        <v>75.435000000000002</v>
      </c>
      <c r="L63" s="2">
        <f t="shared" si="18"/>
        <v>92.397507206584407</v>
      </c>
      <c r="M63" s="2">
        <f>SUMIF(A:A,A63,L:L)</f>
        <v>3012.6187754875609</v>
      </c>
      <c r="N63" s="3">
        <f t="shared" si="19"/>
        <v>3.0670162437539356E-2</v>
      </c>
      <c r="O63" s="6">
        <f t="shared" si="20"/>
        <v>32.604978928185595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/>
      <c r="B64" s="5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3"/>
      <c r="O64" s="6"/>
      <c r="P64" s="3"/>
      <c r="Q64" s="3"/>
      <c r="R64" s="3"/>
      <c r="S64" s="7"/>
    </row>
    <row r="65" spans="1:19" x14ac:dyDescent="0.3">
      <c r="A65" s="1">
        <v>17</v>
      </c>
      <c r="B65" s="5">
        <v>0.72916666666666663</v>
      </c>
      <c r="C65" s="1" t="s">
        <v>19</v>
      </c>
      <c r="D65" s="1">
        <v>8</v>
      </c>
      <c r="E65" s="1">
        <v>1</v>
      </c>
      <c r="F65" s="1" t="s">
        <v>72</v>
      </c>
      <c r="G65" s="1">
        <v>63.01</v>
      </c>
      <c r="H65" s="1">
        <f>1+COUNTIFS(A:A,A65,G:G,"&gt;"&amp;G65)</f>
        <v>1</v>
      </c>
      <c r="I65" s="2">
        <f>AVERAGEIF(A:A,A65,G:G)</f>
        <v>50.147500000000001</v>
      </c>
      <c r="J65" s="2">
        <f t="shared" si="16"/>
        <v>12.862499999999997</v>
      </c>
      <c r="K65" s="2">
        <f t="shared" si="17"/>
        <v>102.8625</v>
      </c>
      <c r="L65" s="2">
        <f t="shared" si="18"/>
        <v>479.02366442470844</v>
      </c>
      <c r="M65" s="2">
        <f>SUMIF(A:A,A65,L:L)</f>
        <v>2881.9814914676585</v>
      </c>
      <c r="N65" s="3">
        <f t="shared" si="19"/>
        <v>0.16621330353539643</v>
      </c>
      <c r="O65" s="6">
        <f t="shared" si="20"/>
        <v>6.0163655900566475</v>
      </c>
      <c r="P65" s="3">
        <f t="shared" si="21"/>
        <v>0.16621330353539643</v>
      </c>
      <c r="Q65" s="3">
        <f>IF(ISNUMBER(P65),SUMIF(A:A,A65,P:P),"")</f>
        <v>0.92403283767336997</v>
      </c>
      <c r="R65" s="3">
        <f t="shared" si="22"/>
        <v>0.17987813501726443</v>
      </c>
      <c r="S65" s="7">
        <f t="shared" si="23"/>
        <v>5.5593193686604625</v>
      </c>
    </row>
    <row r="66" spans="1:19" x14ac:dyDescent="0.3">
      <c r="A66" s="1">
        <v>17</v>
      </c>
      <c r="B66" s="5">
        <v>0.72916666666666663</v>
      </c>
      <c r="C66" s="1" t="s">
        <v>19</v>
      </c>
      <c r="D66" s="1">
        <v>8</v>
      </c>
      <c r="E66" s="1">
        <v>9</v>
      </c>
      <c r="F66" s="1" t="s">
        <v>80</v>
      </c>
      <c r="G66" s="1">
        <v>54.99</v>
      </c>
      <c r="H66" s="1">
        <f>1+COUNTIFS(A:A,A66,G:G,"&gt;"&amp;G66)</f>
        <v>2</v>
      </c>
      <c r="I66" s="2">
        <f>AVERAGEIF(A:A,A66,G:G)</f>
        <v>50.147500000000001</v>
      </c>
      <c r="J66" s="2">
        <f t="shared" si="16"/>
        <v>4.8425000000000011</v>
      </c>
      <c r="K66" s="2">
        <f t="shared" si="17"/>
        <v>94.842500000000001</v>
      </c>
      <c r="L66" s="2">
        <f t="shared" si="18"/>
        <v>296.05640689395233</v>
      </c>
      <c r="M66" s="2">
        <f>SUMIF(A:A,A66,L:L)</f>
        <v>2881.9814914676585</v>
      </c>
      <c r="N66" s="3">
        <f t="shared" si="19"/>
        <v>0.10272668570927727</v>
      </c>
      <c r="O66" s="6">
        <f t="shared" si="20"/>
        <v>9.7345689009188945</v>
      </c>
      <c r="P66" s="3">
        <f t="shared" si="21"/>
        <v>0.10272668570927727</v>
      </c>
      <c r="Q66" s="3">
        <f>IF(ISNUMBER(P66),SUMIF(A:A,A66,P:P),"")</f>
        <v>0.92403283767336997</v>
      </c>
      <c r="R66" s="3">
        <f t="shared" si="22"/>
        <v>0.111172115882736</v>
      </c>
      <c r="S66" s="7">
        <f t="shared" si="23"/>
        <v>8.9950613250430251</v>
      </c>
    </row>
    <row r="67" spans="1:19" x14ac:dyDescent="0.3">
      <c r="A67" s="1">
        <v>17</v>
      </c>
      <c r="B67" s="5">
        <v>0.72916666666666663</v>
      </c>
      <c r="C67" s="1" t="s">
        <v>19</v>
      </c>
      <c r="D67" s="1">
        <v>8</v>
      </c>
      <c r="E67" s="1">
        <v>2</v>
      </c>
      <c r="F67" s="1" t="s">
        <v>73</v>
      </c>
      <c r="G67" s="1">
        <v>53.94</v>
      </c>
      <c r="H67" s="1">
        <f>1+COUNTIFS(A:A,A67,G:G,"&gt;"&amp;G67)</f>
        <v>3</v>
      </c>
      <c r="I67" s="2">
        <f>AVERAGEIF(A:A,A67,G:G)</f>
        <v>50.147500000000001</v>
      </c>
      <c r="J67" s="2">
        <f t="shared" si="16"/>
        <v>3.7924999999999969</v>
      </c>
      <c r="K67" s="2">
        <f t="shared" si="17"/>
        <v>93.79249999999999</v>
      </c>
      <c r="L67" s="2">
        <f t="shared" si="18"/>
        <v>277.98023109693088</v>
      </c>
      <c r="M67" s="2">
        <f>SUMIF(A:A,A67,L:L)</f>
        <v>2881.9814914676585</v>
      </c>
      <c r="N67" s="3">
        <f t="shared" si="19"/>
        <v>9.6454551120440588E-2</v>
      </c>
      <c r="O67" s="6">
        <f t="shared" si="20"/>
        <v>10.36757714782502</v>
      </c>
      <c r="P67" s="3">
        <f t="shared" si="21"/>
        <v>9.6454551120440588E-2</v>
      </c>
      <c r="Q67" s="3">
        <f>IF(ISNUMBER(P67),SUMIF(A:A,A67,P:P),"")</f>
        <v>0.92403283767336997</v>
      </c>
      <c r="R67" s="3">
        <f t="shared" si="22"/>
        <v>0.10438433266430694</v>
      </c>
      <c r="S67" s="7">
        <f t="shared" si="23"/>
        <v>9.5799817317023361</v>
      </c>
    </row>
    <row r="68" spans="1:19" x14ac:dyDescent="0.3">
      <c r="A68" s="1">
        <v>17</v>
      </c>
      <c r="B68" s="5">
        <v>0.72916666666666663</v>
      </c>
      <c r="C68" s="1" t="s">
        <v>19</v>
      </c>
      <c r="D68" s="1">
        <v>8</v>
      </c>
      <c r="E68" s="1">
        <v>6</v>
      </c>
      <c r="F68" s="1" t="s">
        <v>77</v>
      </c>
      <c r="G68" s="1">
        <v>53.63</v>
      </c>
      <c r="H68" s="1">
        <f>1+COUNTIFS(A:A,A68,G:G,"&gt;"&amp;G68)</f>
        <v>4</v>
      </c>
      <c r="I68" s="2">
        <f>AVERAGEIF(A:A,A68,G:G)</f>
        <v>50.147500000000001</v>
      </c>
      <c r="J68" s="2">
        <f t="shared" si="16"/>
        <v>3.4825000000000017</v>
      </c>
      <c r="K68" s="2">
        <f t="shared" si="17"/>
        <v>93.482500000000002</v>
      </c>
      <c r="L68" s="2">
        <f t="shared" si="18"/>
        <v>272.85758707292706</v>
      </c>
      <c r="M68" s="2">
        <f>SUMIF(A:A,A68,L:L)</f>
        <v>2881.9814914676585</v>
      </c>
      <c r="N68" s="3">
        <f t="shared" si="19"/>
        <v>9.4677078211898386E-2</v>
      </c>
      <c r="O68" s="6">
        <f t="shared" si="20"/>
        <v>10.562218637143438</v>
      </c>
      <c r="P68" s="3">
        <f t="shared" si="21"/>
        <v>9.4677078211898386E-2</v>
      </c>
      <c r="Q68" s="3">
        <f>IF(ISNUMBER(P68),SUMIF(A:A,A68,P:P),"")</f>
        <v>0.92403283767336997</v>
      </c>
      <c r="R68" s="3">
        <f t="shared" si="22"/>
        <v>0.10246072904755917</v>
      </c>
      <c r="S68" s="7">
        <f t="shared" si="23"/>
        <v>9.7598368594062048</v>
      </c>
    </row>
    <row r="69" spans="1:19" x14ac:dyDescent="0.3">
      <c r="A69" s="1">
        <v>17</v>
      </c>
      <c r="B69" s="5">
        <v>0.72916666666666663</v>
      </c>
      <c r="C69" s="1" t="s">
        <v>19</v>
      </c>
      <c r="D69" s="1">
        <v>8</v>
      </c>
      <c r="E69" s="1">
        <v>3</v>
      </c>
      <c r="F69" s="1" t="s">
        <v>74</v>
      </c>
      <c r="G69" s="1">
        <v>53.56</v>
      </c>
      <c r="H69" s="1">
        <f>1+COUNTIFS(A:A,A69,G:G,"&gt;"&amp;G69)</f>
        <v>5</v>
      </c>
      <c r="I69" s="2">
        <f>AVERAGEIF(A:A,A69,G:G)</f>
        <v>50.147500000000001</v>
      </c>
      <c r="J69" s="2">
        <f t="shared" si="16"/>
        <v>3.4125000000000014</v>
      </c>
      <c r="K69" s="2">
        <f t="shared" si="17"/>
        <v>93.412499999999994</v>
      </c>
      <c r="L69" s="2">
        <f t="shared" si="18"/>
        <v>271.71398844542779</v>
      </c>
      <c r="M69" s="2">
        <f>SUMIF(A:A,A69,L:L)</f>
        <v>2881.9814914676585</v>
      </c>
      <c r="N69" s="3">
        <f t="shared" si="19"/>
        <v>9.4280268367392103E-2</v>
      </c>
      <c r="O69" s="6">
        <f t="shared" si="20"/>
        <v>10.606673244747162</v>
      </c>
      <c r="P69" s="3">
        <f t="shared" si="21"/>
        <v>9.4280268367392103E-2</v>
      </c>
      <c r="Q69" s="3">
        <f>IF(ISNUMBER(P69),SUMIF(A:A,A69,P:P),"")</f>
        <v>0.92403283767336997</v>
      </c>
      <c r="R69" s="3">
        <f t="shared" si="22"/>
        <v>0.10203129642533179</v>
      </c>
      <c r="S69" s="7">
        <f t="shared" si="23"/>
        <v>9.8009143766179303</v>
      </c>
    </row>
    <row r="70" spans="1:19" x14ac:dyDescent="0.3">
      <c r="A70" s="1">
        <v>17</v>
      </c>
      <c r="B70" s="5">
        <v>0.72916666666666663</v>
      </c>
      <c r="C70" s="1" t="s">
        <v>19</v>
      </c>
      <c r="D70" s="1">
        <v>8</v>
      </c>
      <c r="E70" s="1">
        <v>7</v>
      </c>
      <c r="F70" s="1" t="s">
        <v>78</v>
      </c>
      <c r="G70" s="1">
        <v>53.32</v>
      </c>
      <c r="H70" s="1">
        <f>1+COUNTIFS(A:A,A70,G:G,"&gt;"&amp;G70)</f>
        <v>6</v>
      </c>
      <c r="I70" s="2">
        <f>AVERAGEIF(A:A,A70,G:G)</f>
        <v>50.147500000000001</v>
      </c>
      <c r="J70" s="2">
        <f t="shared" si="16"/>
        <v>3.1724999999999994</v>
      </c>
      <c r="K70" s="2">
        <f t="shared" si="17"/>
        <v>93.172499999999999</v>
      </c>
      <c r="L70" s="2">
        <f t="shared" si="18"/>
        <v>267.82934358126704</v>
      </c>
      <c r="M70" s="2">
        <f>SUMIF(A:A,A70,L:L)</f>
        <v>2881.9814914676585</v>
      </c>
      <c r="N70" s="3">
        <f t="shared" si="19"/>
        <v>9.2932360729656896E-2</v>
      </c>
      <c r="O70" s="6">
        <f t="shared" si="20"/>
        <v>10.760514336970637</v>
      </c>
      <c r="P70" s="3">
        <f t="shared" si="21"/>
        <v>9.2932360729656896E-2</v>
      </c>
      <c r="Q70" s="3">
        <f>IF(ISNUMBER(P70),SUMIF(A:A,A70,P:P),"")</f>
        <v>0.92403283767336997</v>
      </c>
      <c r="R70" s="3">
        <f t="shared" si="22"/>
        <v>0.10057257376659044</v>
      </c>
      <c r="S70" s="7">
        <f t="shared" si="23"/>
        <v>9.9430685976159587</v>
      </c>
    </row>
    <row r="71" spans="1:19" x14ac:dyDescent="0.3">
      <c r="A71" s="1">
        <v>17</v>
      </c>
      <c r="B71" s="5">
        <v>0.72916666666666663</v>
      </c>
      <c r="C71" s="1" t="s">
        <v>19</v>
      </c>
      <c r="D71" s="1">
        <v>8</v>
      </c>
      <c r="E71" s="1">
        <v>11</v>
      </c>
      <c r="F71" s="1" t="s">
        <v>82</v>
      </c>
      <c r="G71" s="1">
        <v>51.32</v>
      </c>
      <c r="H71" s="1">
        <f>1+COUNTIFS(A:A,A71,G:G,"&gt;"&amp;G71)</f>
        <v>7</v>
      </c>
      <c r="I71" s="2">
        <f>AVERAGEIF(A:A,A71,G:G)</f>
        <v>50.147500000000001</v>
      </c>
      <c r="J71" s="2">
        <f t="shared" si="16"/>
        <v>1.1724999999999994</v>
      </c>
      <c r="K71" s="2">
        <f t="shared" si="17"/>
        <v>91.172499999999999</v>
      </c>
      <c r="L71" s="2">
        <f t="shared" si="18"/>
        <v>237.54331837476695</v>
      </c>
      <c r="M71" s="2">
        <f>SUMIF(A:A,A71,L:L)</f>
        <v>2881.9814914676585</v>
      </c>
      <c r="N71" s="3">
        <f t="shared" si="19"/>
        <v>8.2423609963503702E-2</v>
      </c>
      <c r="O71" s="6">
        <f t="shared" si="20"/>
        <v>12.132446036309128</v>
      </c>
      <c r="P71" s="3">
        <f t="shared" si="21"/>
        <v>8.2423609963503702E-2</v>
      </c>
      <c r="Q71" s="3">
        <f>IF(ISNUMBER(P71),SUMIF(A:A,A71,P:P),"")</f>
        <v>0.92403283767336997</v>
      </c>
      <c r="R71" s="3">
        <f t="shared" si="22"/>
        <v>8.9199871046832926E-2</v>
      </c>
      <c r="S71" s="7">
        <f t="shared" si="23"/>
        <v>11.210778538849754</v>
      </c>
    </row>
    <row r="72" spans="1:19" x14ac:dyDescent="0.3">
      <c r="A72" s="1">
        <v>17</v>
      </c>
      <c r="B72" s="5">
        <v>0.72916666666666663</v>
      </c>
      <c r="C72" s="1" t="s">
        <v>19</v>
      </c>
      <c r="D72" s="1">
        <v>8</v>
      </c>
      <c r="E72" s="1">
        <v>8</v>
      </c>
      <c r="F72" s="1" t="s">
        <v>79</v>
      </c>
      <c r="G72" s="1">
        <v>49.4</v>
      </c>
      <c r="H72" s="1">
        <f>1+COUNTIFS(A:A,A72,G:G,"&gt;"&amp;G72)</f>
        <v>8</v>
      </c>
      <c r="I72" s="2">
        <f>AVERAGEIF(A:A,A72,G:G)</f>
        <v>50.147500000000001</v>
      </c>
      <c r="J72" s="2">
        <f t="shared" si="16"/>
        <v>-0.74750000000000227</v>
      </c>
      <c r="K72" s="2">
        <f t="shared" si="17"/>
        <v>89.252499999999998</v>
      </c>
      <c r="L72" s="2">
        <f t="shared" si="18"/>
        <v>211.69572833068585</v>
      </c>
      <c r="M72" s="2">
        <f>SUMIF(A:A,A72,L:L)</f>
        <v>2881.9814914676585</v>
      </c>
      <c r="N72" s="3">
        <f t="shared" si="19"/>
        <v>7.3454922926267346E-2</v>
      </c>
      <c r="O72" s="6">
        <f t="shared" si="20"/>
        <v>13.613791426937864</v>
      </c>
      <c r="P72" s="3">
        <f t="shared" si="21"/>
        <v>7.3454922926267346E-2</v>
      </c>
      <c r="Q72" s="3">
        <f>IF(ISNUMBER(P72),SUMIF(A:A,A72,P:P),"")</f>
        <v>0.92403283767336997</v>
      </c>
      <c r="R72" s="3">
        <f t="shared" si="22"/>
        <v>7.9493844733072597E-2</v>
      </c>
      <c r="S72" s="7">
        <f t="shared" si="23"/>
        <v>12.579590323726791</v>
      </c>
    </row>
    <row r="73" spans="1:19" x14ac:dyDescent="0.3">
      <c r="A73" s="1">
        <v>17</v>
      </c>
      <c r="B73" s="5">
        <v>0.72916666666666663</v>
      </c>
      <c r="C73" s="1" t="s">
        <v>19</v>
      </c>
      <c r="D73" s="1">
        <v>8</v>
      </c>
      <c r="E73" s="1">
        <v>4</v>
      </c>
      <c r="F73" s="1" t="s">
        <v>75</v>
      </c>
      <c r="G73" s="1">
        <v>47.82</v>
      </c>
      <c r="H73" s="1">
        <f>1+COUNTIFS(A:A,A73,G:G,"&gt;"&amp;G73)</f>
        <v>9</v>
      </c>
      <c r="I73" s="2">
        <f>AVERAGEIF(A:A,A73,G:G)</f>
        <v>50.147500000000001</v>
      </c>
      <c r="J73" s="2">
        <f t="shared" si="16"/>
        <v>-2.3275000000000006</v>
      </c>
      <c r="K73" s="2">
        <f t="shared" si="17"/>
        <v>87.672499999999999</v>
      </c>
      <c r="L73" s="2">
        <f t="shared" si="18"/>
        <v>192.54887161006656</v>
      </c>
      <c r="M73" s="2">
        <f>SUMIF(A:A,A73,L:L)</f>
        <v>2881.9814914676585</v>
      </c>
      <c r="N73" s="3">
        <f t="shared" si="19"/>
        <v>6.6811279732407441E-2</v>
      </c>
      <c r="O73" s="6">
        <f t="shared" si="20"/>
        <v>14.967532488603725</v>
      </c>
      <c r="P73" s="3">
        <f t="shared" si="21"/>
        <v>6.6811279732407441E-2</v>
      </c>
      <c r="Q73" s="3">
        <f>IF(ISNUMBER(P73),SUMIF(A:A,A73,P:P),"")</f>
        <v>0.92403283767336997</v>
      </c>
      <c r="R73" s="3">
        <f t="shared" si="22"/>
        <v>7.2304010213134984E-2</v>
      </c>
      <c r="S73" s="7">
        <f t="shared" si="23"/>
        <v>13.830491518412858</v>
      </c>
    </row>
    <row r="74" spans="1:19" x14ac:dyDescent="0.3">
      <c r="A74" s="1">
        <v>17</v>
      </c>
      <c r="B74" s="5">
        <v>0.72916666666666663</v>
      </c>
      <c r="C74" s="1" t="s">
        <v>19</v>
      </c>
      <c r="D74" s="1">
        <v>8</v>
      </c>
      <c r="E74" s="1">
        <v>5</v>
      </c>
      <c r="F74" s="1" t="s">
        <v>76</v>
      </c>
      <c r="G74" s="1">
        <v>44.29</v>
      </c>
      <c r="H74" s="1">
        <f>1+COUNTIFS(A:A,A74,G:G,"&gt;"&amp;G74)</f>
        <v>10</v>
      </c>
      <c r="I74" s="2">
        <f>AVERAGEIF(A:A,A74,G:G)</f>
        <v>50.147500000000001</v>
      </c>
      <c r="J74" s="2">
        <f t="shared" si="16"/>
        <v>-5.8575000000000017</v>
      </c>
      <c r="K74" s="2">
        <f t="shared" si="17"/>
        <v>84.142499999999998</v>
      </c>
      <c r="L74" s="2">
        <f t="shared" si="18"/>
        <v>155.79639585225851</v>
      </c>
      <c r="M74" s="2">
        <f>SUMIF(A:A,A74,L:L)</f>
        <v>2881.9814914676585</v>
      </c>
      <c r="N74" s="3">
        <f t="shared" si="19"/>
        <v>5.4058777377129746E-2</v>
      </c>
      <c r="O74" s="6">
        <f t="shared" si="20"/>
        <v>18.49838358392217</v>
      </c>
      <c r="P74" s="3">
        <f t="shared" si="21"/>
        <v>5.4058777377129746E-2</v>
      </c>
      <c r="Q74" s="3">
        <f>IF(ISNUMBER(P74),SUMIF(A:A,A74,P:P),"")</f>
        <v>0.92403283767336997</v>
      </c>
      <c r="R74" s="3">
        <f t="shared" si="22"/>
        <v>5.8503091203170654E-2</v>
      </c>
      <c r="S74" s="7">
        <f t="shared" si="23"/>
        <v>17.093113875422084</v>
      </c>
    </row>
    <row r="75" spans="1:19" x14ac:dyDescent="0.3">
      <c r="A75" s="1">
        <v>17</v>
      </c>
      <c r="B75" s="5">
        <v>0.72916666666666663</v>
      </c>
      <c r="C75" s="1" t="s">
        <v>19</v>
      </c>
      <c r="D75" s="1">
        <v>8</v>
      </c>
      <c r="E75" s="1">
        <v>12</v>
      </c>
      <c r="F75" s="1" t="s">
        <v>83</v>
      </c>
      <c r="G75" s="1">
        <v>40.58</v>
      </c>
      <c r="H75" s="1">
        <f>1+COUNTIFS(A:A,A75,G:G,"&gt;"&amp;G75)</f>
        <v>11</v>
      </c>
      <c r="I75" s="2">
        <f>AVERAGEIF(A:A,A75,G:G)</f>
        <v>50.147500000000001</v>
      </c>
      <c r="J75" s="2">
        <f t="shared" si="16"/>
        <v>-9.5675000000000026</v>
      </c>
      <c r="K75" s="2">
        <f t="shared" si="17"/>
        <v>80.432500000000005</v>
      </c>
      <c r="L75" s="2">
        <f t="shared" si="18"/>
        <v>124.7048817656103</v>
      </c>
      <c r="M75" s="2">
        <f>SUMIF(A:A,A75,L:L)</f>
        <v>2881.9814914676585</v>
      </c>
      <c r="N75" s="3">
        <f t="shared" si="19"/>
        <v>4.3270535267075541E-2</v>
      </c>
      <c r="O75" s="6">
        <f t="shared" si="20"/>
        <v>23.110414369218535</v>
      </c>
      <c r="P75" s="3" t="str">
        <f t="shared" si="21"/>
        <v/>
      </c>
      <c r="Q75" s="3" t="str">
        <f>IF(ISNUMBER(P75),SUMIF(A:A,A75,P:P),"")</f>
        <v/>
      </c>
      <c r="R75" s="3" t="str">
        <f t="shared" si="22"/>
        <v/>
      </c>
      <c r="S75" s="7" t="str">
        <f t="shared" si="23"/>
        <v/>
      </c>
    </row>
    <row r="76" spans="1:19" x14ac:dyDescent="0.3">
      <c r="A76" s="1">
        <v>17</v>
      </c>
      <c r="B76" s="5">
        <v>0.72916666666666663</v>
      </c>
      <c r="C76" s="1" t="s">
        <v>19</v>
      </c>
      <c r="D76" s="1">
        <v>8</v>
      </c>
      <c r="E76" s="1">
        <v>10</v>
      </c>
      <c r="F76" s="1" t="s">
        <v>81</v>
      </c>
      <c r="G76" s="1">
        <v>35.909999999999997</v>
      </c>
      <c r="H76" s="1">
        <f>1+COUNTIFS(A:A,A76,G:G,"&gt;"&amp;G76)</f>
        <v>12</v>
      </c>
      <c r="I76" s="2">
        <f>AVERAGEIF(A:A,A76,G:G)</f>
        <v>50.147500000000001</v>
      </c>
      <c r="J76" s="2">
        <f t="shared" si="16"/>
        <v>-14.237500000000004</v>
      </c>
      <c r="K76" s="2">
        <f t="shared" si="17"/>
        <v>75.762499999999989</v>
      </c>
      <c r="L76" s="2">
        <f t="shared" si="18"/>
        <v>94.231074019055825</v>
      </c>
      <c r="M76" s="2">
        <f>SUMIF(A:A,A76,L:L)</f>
        <v>2881.9814914676585</v>
      </c>
      <c r="N76" s="3">
        <f t="shared" si="19"/>
        <v>3.2696627059554201E-2</v>
      </c>
      <c r="O76" s="6">
        <f t="shared" si="20"/>
        <v>30.58419445463236</v>
      </c>
      <c r="P76" s="3" t="str">
        <f t="shared" si="21"/>
        <v/>
      </c>
      <c r="Q76" s="3" t="str">
        <f>IF(ISNUMBER(P76),SUMIF(A:A,A76,P:P),"")</f>
        <v/>
      </c>
      <c r="R76" s="3" t="str">
        <f t="shared" si="22"/>
        <v/>
      </c>
      <c r="S76" s="7" t="str">
        <f t="shared" si="23"/>
        <v/>
      </c>
    </row>
    <row r="77" spans="1:19" x14ac:dyDescent="0.3">
      <c r="A77" s="1"/>
      <c r="B77" s="5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3"/>
      <c r="O77" s="6"/>
      <c r="P77" s="3"/>
      <c r="Q77" s="3"/>
      <c r="R77" s="3"/>
      <c r="S77" s="7"/>
    </row>
    <row r="78" spans="1:19" x14ac:dyDescent="0.3">
      <c r="A78" s="1">
        <v>20</v>
      </c>
      <c r="B78" s="5">
        <v>0.75347222222222221</v>
      </c>
      <c r="C78" s="1" t="s">
        <v>19</v>
      </c>
      <c r="D78" s="1">
        <v>9</v>
      </c>
      <c r="E78" s="1">
        <v>10</v>
      </c>
      <c r="F78" s="1" t="s">
        <v>93</v>
      </c>
      <c r="G78" s="1">
        <v>65.94</v>
      </c>
      <c r="H78" s="1">
        <f>1+COUNTIFS(A:A,A78,G:G,"&gt;"&amp;G78)</f>
        <v>1</v>
      </c>
      <c r="I78" s="2">
        <f>AVERAGEIF(A:A,A78,G:G)</f>
        <v>48.355833333333329</v>
      </c>
      <c r="J78" s="2">
        <f t="shared" ref="J78:J89" si="24">G78-I78</f>
        <v>17.584166666666668</v>
      </c>
      <c r="K78" s="2">
        <f t="shared" ref="K78:K89" si="25">90+J78</f>
        <v>107.58416666666668</v>
      </c>
      <c r="L78" s="2">
        <f t="shared" ref="L78:L89" si="26">EXP(0.06*K78)</f>
        <v>635.90552073393371</v>
      </c>
      <c r="M78" s="2">
        <f>SUMIF(A:A,A78,L:L)</f>
        <v>2972.8927451365939</v>
      </c>
      <c r="N78" s="3">
        <f t="shared" ref="N78:N89" si="27">L78/M78</f>
        <v>0.21390126561889003</v>
      </c>
      <c r="O78" s="6">
        <f t="shared" ref="O78:O89" si="28">1/N78</f>
        <v>4.6750541522354041</v>
      </c>
      <c r="P78" s="3">
        <f t="shared" ref="P78:P89" si="29">IF(O78&gt;21,"",N78)</f>
        <v>0.21390126561889003</v>
      </c>
      <c r="Q78" s="3">
        <f>IF(ISNUMBER(P78),SUMIF(A:A,A78,P:P),"")</f>
        <v>0.96301492203912997</v>
      </c>
      <c r="R78" s="3">
        <f t="shared" ref="R78:R89" si="30">IFERROR(P78*(1/Q78),"")</f>
        <v>0.2221162525352838</v>
      </c>
      <c r="S78" s="7">
        <f t="shared" ref="S78:S89" si="31">IFERROR(1/R78,"")</f>
        <v>4.502146909943689</v>
      </c>
    </row>
    <row r="79" spans="1:19" x14ac:dyDescent="0.3">
      <c r="A79" s="1">
        <v>20</v>
      </c>
      <c r="B79" s="5">
        <v>0.75347222222222221</v>
      </c>
      <c r="C79" s="1" t="s">
        <v>19</v>
      </c>
      <c r="D79" s="1">
        <v>9</v>
      </c>
      <c r="E79" s="1">
        <v>7</v>
      </c>
      <c r="F79" s="1" t="s">
        <v>90</v>
      </c>
      <c r="G79" s="1">
        <v>58.56</v>
      </c>
      <c r="H79" s="1">
        <f>1+COUNTIFS(A:A,A79,G:G,"&gt;"&amp;G79)</f>
        <v>2</v>
      </c>
      <c r="I79" s="2">
        <f>AVERAGEIF(A:A,A79,G:G)</f>
        <v>48.355833333333329</v>
      </c>
      <c r="J79" s="2">
        <f t="shared" si="24"/>
        <v>10.204166666666673</v>
      </c>
      <c r="K79" s="2">
        <f t="shared" si="25"/>
        <v>100.20416666666668</v>
      </c>
      <c r="L79" s="2">
        <f t="shared" si="26"/>
        <v>408.40118996068941</v>
      </c>
      <c r="M79" s="2">
        <f>SUMIF(A:A,A79,L:L)</f>
        <v>2972.8927451365939</v>
      </c>
      <c r="N79" s="3">
        <f t="shared" si="27"/>
        <v>0.13737501651507605</v>
      </c>
      <c r="O79" s="6">
        <f t="shared" si="28"/>
        <v>7.2793439838477196</v>
      </c>
      <c r="P79" s="3">
        <f t="shared" si="29"/>
        <v>0.13737501651507605</v>
      </c>
      <c r="Q79" s="3">
        <f>IF(ISNUMBER(P79),SUMIF(A:A,A79,P:P),"")</f>
        <v>0.96301492203912997</v>
      </c>
      <c r="R79" s="3">
        <f t="shared" si="30"/>
        <v>0.14265097390619055</v>
      </c>
      <c r="S79" s="7">
        <f t="shared" si="31"/>
        <v>7.0101168791011208</v>
      </c>
    </row>
    <row r="80" spans="1:19" x14ac:dyDescent="0.3">
      <c r="A80" s="1">
        <v>20</v>
      </c>
      <c r="B80" s="5">
        <v>0.75347222222222221</v>
      </c>
      <c r="C80" s="1" t="s">
        <v>19</v>
      </c>
      <c r="D80" s="1">
        <v>9</v>
      </c>
      <c r="E80" s="1">
        <v>4</v>
      </c>
      <c r="F80" s="1" t="s">
        <v>87</v>
      </c>
      <c r="G80" s="1">
        <v>51.8</v>
      </c>
      <c r="H80" s="1">
        <f>1+COUNTIFS(A:A,A80,G:G,"&gt;"&amp;G80)</f>
        <v>3</v>
      </c>
      <c r="I80" s="2">
        <f>AVERAGEIF(A:A,A80,G:G)</f>
        <v>48.355833333333329</v>
      </c>
      <c r="J80" s="2">
        <f t="shared" si="24"/>
        <v>3.4441666666666677</v>
      </c>
      <c r="K80" s="2">
        <f t="shared" si="25"/>
        <v>93.444166666666661</v>
      </c>
      <c r="L80" s="2">
        <f t="shared" si="26"/>
        <v>272.23073577798522</v>
      </c>
      <c r="M80" s="2">
        <f>SUMIF(A:A,A80,L:L)</f>
        <v>2972.8927451365939</v>
      </c>
      <c r="N80" s="3">
        <f t="shared" si="27"/>
        <v>9.157099132598448E-2</v>
      </c>
      <c r="O80" s="6">
        <f t="shared" si="28"/>
        <v>10.920488961838254</v>
      </c>
      <c r="P80" s="3">
        <f t="shared" si="29"/>
        <v>9.157099132598448E-2</v>
      </c>
      <c r="Q80" s="3">
        <f>IF(ISNUMBER(P80),SUMIF(A:A,A80,P:P),"")</f>
        <v>0.96301492203912997</v>
      </c>
      <c r="R80" s="3">
        <f t="shared" si="30"/>
        <v>9.5087821829477004E-2</v>
      </c>
      <c r="S80" s="7">
        <f t="shared" si="31"/>
        <v>10.516593826213846</v>
      </c>
    </row>
    <row r="81" spans="1:19" x14ac:dyDescent="0.3">
      <c r="A81" s="1">
        <v>20</v>
      </c>
      <c r="B81" s="5">
        <v>0.75347222222222221</v>
      </c>
      <c r="C81" s="1" t="s">
        <v>19</v>
      </c>
      <c r="D81" s="1">
        <v>9</v>
      </c>
      <c r="E81" s="1">
        <v>8</v>
      </c>
      <c r="F81" s="1" t="s">
        <v>91</v>
      </c>
      <c r="G81" s="1">
        <v>50.73</v>
      </c>
      <c r="H81" s="1">
        <f>1+COUNTIFS(A:A,A81,G:G,"&gt;"&amp;G81)</f>
        <v>4</v>
      </c>
      <c r="I81" s="2">
        <f>AVERAGEIF(A:A,A81,G:G)</f>
        <v>48.355833333333329</v>
      </c>
      <c r="J81" s="2">
        <f t="shared" si="24"/>
        <v>2.3741666666666674</v>
      </c>
      <c r="K81" s="2">
        <f t="shared" si="25"/>
        <v>92.374166666666667</v>
      </c>
      <c r="L81" s="2">
        <f t="shared" si="26"/>
        <v>255.30272553417748</v>
      </c>
      <c r="M81" s="2">
        <f>SUMIF(A:A,A81,L:L)</f>
        <v>2972.8927451365939</v>
      </c>
      <c r="N81" s="3">
        <f t="shared" si="27"/>
        <v>8.5876870583989809E-2</v>
      </c>
      <c r="O81" s="6">
        <f t="shared" si="28"/>
        <v>11.644578955889806</v>
      </c>
      <c r="P81" s="3">
        <f t="shared" si="29"/>
        <v>8.5876870583989809E-2</v>
      </c>
      <c r="Q81" s="3">
        <f>IF(ISNUMBER(P81),SUMIF(A:A,A81,P:P),"")</f>
        <v>0.96301492203912997</v>
      </c>
      <c r="R81" s="3">
        <f t="shared" si="30"/>
        <v>8.9175015483820716E-2</v>
      </c>
      <c r="S81" s="7">
        <f t="shared" si="31"/>
        <v>11.213903295384714</v>
      </c>
    </row>
    <row r="82" spans="1:19" x14ac:dyDescent="0.3">
      <c r="A82" s="1">
        <v>20</v>
      </c>
      <c r="B82" s="5">
        <v>0.75347222222222221</v>
      </c>
      <c r="C82" s="1" t="s">
        <v>19</v>
      </c>
      <c r="D82" s="1">
        <v>9</v>
      </c>
      <c r="E82" s="1">
        <v>2</v>
      </c>
      <c r="F82" s="1" t="s">
        <v>85</v>
      </c>
      <c r="G82" s="1">
        <v>47.35</v>
      </c>
      <c r="H82" s="1">
        <f>1+COUNTIFS(A:A,A82,G:G,"&gt;"&amp;G82)</f>
        <v>5</v>
      </c>
      <c r="I82" s="2">
        <f>AVERAGEIF(A:A,A82,G:G)</f>
        <v>48.355833333333329</v>
      </c>
      <c r="J82" s="2">
        <f t="shared" si="24"/>
        <v>-1.005833333333328</v>
      </c>
      <c r="K82" s="2">
        <f t="shared" si="25"/>
        <v>88.994166666666672</v>
      </c>
      <c r="L82" s="2">
        <f t="shared" si="26"/>
        <v>208.4397436104087</v>
      </c>
      <c r="M82" s="2">
        <f>SUMIF(A:A,A82,L:L)</f>
        <v>2972.8927451365939</v>
      </c>
      <c r="N82" s="3">
        <f t="shared" si="27"/>
        <v>7.0113442185695679E-2</v>
      </c>
      <c r="O82" s="6">
        <f t="shared" si="28"/>
        <v>14.262600277868211</v>
      </c>
      <c r="P82" s="3">
        <f t="shared" si="29"/>
        <v>7.0113442185695679E-2</v>
      </c>
      <c r="Q82" s="3">
        <f>IF(ISNUMBER(P82),SUMIF(A:A,A82,P:P),"")</f>
        <v>0.96301492203912997</v>
      </c>
      <c r="R82" s="3">
        <f t="shared" si="30"/>
        <v>7.2806184599127924E-2</v>
      </c>
      <c r="S82" s="7">
        <f t="shared" si="31"/>
        <v>13.735096894666528</v>
      </c>
    </row>
    <row r="83" spans="1:19" x14ac:dyDescent="0.3">
      <c r="A83" s="1">
        <v>20</v>
      </c>
      <c r="B83" s="5">
        <v>0.75347222222222221</v>
      </c>
      <c r="C83" s="1" t="s">
        <v>19</v>
      </c>
      <c r="D83" s="1">
        <v>9</v>
      </c>
      <c r="E83" s="1">
        <v>1</v>
      </c>
      <c r="F83" s="1" t="s">
        <v>84</v>
      </c>
      <c r="G83" s="1">
        <v>46.39</v>
      </c>
      <c r="H83" s="1">
        <f>1+COUNTIFS(A:A,A83,G:G,"&gt;"&amp;G83)</f>
        <v>6</v>
      </c>
      <c r="I83" s="2">
        <f>AVERAGEIF(A:A,A83,G:G)</f>
        <v>48.355833333333329</v>
      </c>
      <c r="J83" s="2">
        <f t="shared" si="24"/>
        <v>-1.9658333333333289</v>
      </c>
      <c r="K83" s="2">
        <f t="shared" si="25"/>
        <v>88.034166666666664</v>
      </c>
      <c r="L83" s="2">
        <f t="shared" si="26"/>
        <v>196.77284650057317</v>
      </c>
      <c r="M83" s="2">
        <f>SUMIF(A:A,A83,L:L)</f>
        <v>2972.8927451365939</v>
      </c>
      <c r="N83" s="3">
        <f t="shared" si="27"/>
        <v>6.6189016345267498E-2</v>
      </c>
      <c r="O83" s="6">
        <f t="shared" si="28"/>
        <v>15.108246884703851</v>
      </c>
      <c r="P83" s="3">
        <f t="shared" si="29"/>
        <v>6.6189016345267498E-2</v>
      </c>
      <c r="Q83" s="3">
        <f>IF(ISNUMBER(P83),SUMIF(A:A,A83,P:P),"")</f>
        <v>0.96301492203912997</v>
      </c>
      <c r="R83" s="3">
        <f t="shared" si="30"/>
        <v>6.8731039187966039E-2</v>
      </c>
      <c r="S83" s="7">
        <f t="shared" si="31"/>
        <v>14.549467195821007</v>
      </c>
    </row>
    <row r="84" spans="1:19" x14ac:dyDescent="0.3">
      <c r="A84" s="1">
        <v>20</v>
      </c>
      <c r="B84" s="5">
        <v>0.75347222222222221</v>
      </c>
      <c r="C84" s="1" t="s">
        <v>19</v>
      </c>
      <c r="D84" s="1">
        <v>9</v>
      </c>
      <c r="E84" s="1">
        <v>12</v>
      </c>
      <c r="F84" s="1" t="s">
        <v>95</v>
      </c>
      <c r="G84" s="1">
        <v>45.72</v>
      </c>
      <c r="H84" s="1">
        <f>1+COUNTIFS(A:A,A84,G:G,"&gt;"&amp;G84)</f>
        <v>7</v>
      </c>
      <c r="I84" s="2">
        <f>AVERAGEIF(A:A,A84,G:G)</f>
        <v>48.355833333333329</v>
      </c>
      <c r="J84" s="2">
        <f t="shared" si="24"/>
        <v>-2.6358333333333306</v>
      </c>
      <c r="K84" s="2">
        <f t="shared" si="25"/>
        <v>87.364166666666677</v>
      </c>
      <c r="L84" s="2">
        <f t="shared" si="26"/>
        <v>189.01946515601941</v>
      </c>
      <c r="M84" s="2">
        <f>SUMIF(A:A,A84,L:L)</f>
        <v>2972.8927451365939</v>
      </c>
      <c r="N84" s="3">
        <f t="shared" si="27"/>
        <v>6.3580990422624425E-2</v>
      </c>
      <c r="O84" s="6">
        <f t="shared" si="28"/>
        <v>15.727971416503189</v>
      </c>
      <c r="P84" s="3">
        <f t="shared" si="29"/>
        <v>6.3580990422624425E-2</v>
      </c>
      <c r="Q84" s="3">
        <f>IF(ISNUMBER(P84),SUMIF(A:A,A84,P:P),"")</f>
        <v>0.96301492203912997</v>
      </c>
      <c r="R84" s="3">
        <f t="shared" si="30"/>
        <v>6.6022850703076605E-2</v>
      </c>
      <c r="S84" s="7">
        <f t="shared" si="31"/>
        <v>15.146271167497481</v>
      </c>
    </row>
    <row r="85" spans="1:19" x14ac:dyDescent="0.3">
      <c r="A85" s="1">
        <v>20</v>
      </c>
      <c r="B85" s="5">
        <v>0.75347222222222221</v>
      </c>
      <c r="C85" s="1" t="s">
        <v>19</v>
      </c>
      <c r="D85" s="1">
        <v>9</v>
      </c>
      <c r="E85" s="1">
        <v>3</v>
      </c>
      <c r="F85" s="1" t="s">
        <v>86</v>
      </c>
      <c r="G85" s="1">
        <v>45.55</v>
      </c>
      <c r="H85" s="1">
        <f>1+COUNTIFS(A:A,A85,G:G,"&gt;"&amp;G85)</f>
        <v>8</v>
      </c>
      <c r="I85" s="2">
        <f>AVERAGEIF(A:A,A85,G:G)</f>
        <v>48.355833333333329</v>
      </c>
      <c r="J85" s="2">
        <f t="shared" si="24"/>
        <v>-2.8058333333333323</v>
      </c>
      <c r="K85" s="2">
        <f t="shared" si="25"/>
        <v>87.194166666666661</v>
      </c>
      <c r="L85" s="2">
        <f t="shared" si="26"/>
        <v>187.10126605758717</v>
      </c>
      <c r="M85" s="2">
        <f>SUMIF(A:A,A85,L:L)</f>
        <v>2972.8927451365939</v>
      </c>
      <c r="N85" s="3">
        <f t="shared" si="27"/>
        <v>6.293576058661024E-2</v>
      </c>
      <c r="O85" s="6">
        <f t="shared" si="28"/>
        <v>15.889217682907494</v>
      </c>
      <c r="P85" s="3">
        <f t="shared" si="29"/>
        <v>6.293576058661024E-2</v>
      </c>
      <c r="Q85" s="3">
        <f>IF(ISNUMBER(P85),SUMIF(A:A,A85,P:P),"")</f>
        <v>0.96301492203912997</v>
      </c>
      <c r="R85" s="3">
        <f t="shared" si="30"/>
        <v>6.5352840486985711E-2</v>
      </c>
      <c r="S85" s="7">
        <f t="shared" si="31"/>
        <v>15.301553728167926</v>
      </c>
    </row>
    <row r="86" spans="1:19" x14ac:dyDescent="0.3">
      <c r="A86" s="1">
        <v>20</v>
      </c>
      <c r="B86" s="5">
        <v>0.75347222222222221</v>
      </c>
      <c r="C86" s="1" t="s">
        <v>19</v>
      </c>
      <c r="D86" s="1">
        <v>9</v>
      </c>
      <c r="E86" s="1">
        <v>9</v>
      </c>
      <c r="F86" s="1" t="s">
        <v>92</v>
      </c>
      <c r="G86" s="1">
        <v>45.3</v>
      </c>
      <c r="H86" s="1">
        <f>1+COUNTIFS(A:A,A86,G:G,"&gt;"&amp;G86)</f>
        <v>9</v>
      </c>
      <c r="I86" s="2">
        <f>AVERAGEIF(A:A,A86,G:G)</f>
        <v>48.355833333333329</v>
      </c>
      <c r="J86" s="2">
        <f t="shared" si="24"/>
        <v>-3.0558333333333323</v>
      </c>
      <c r="K86" s="2">
        <f t="shared" si="25"/>
        <v>86.944166666666661</v>
      </c>
      <c r="L86" s="2">
        <f t="shared" si="26"/>
        <v>184.31569110817841</v>
      </c>
      <c r="M86" s="2">
        <f>SUMIF(A:A,A86,L:L)</f>
        <v>2972.8927451365939</v>
      </c>
      <c r="N86" s="3">
        <f t="shared" si="27"/>
        <v>6.1998769181869612E-2</v>
      </c>
      <c r="O86" s="6">
        <f t="shared" si="28"/>
        <v>16.129352456442497</v>
      </c>
      <c r="P86" s="3">
        <f t="shared" si="29"/>
        <v>6.1998769181869612E-2</v>
      </c>
      <c r="Q86" s="3">
        <f>IF(ISNUMBER(P86),SUMIF(A:A,A86,P:P),"")</f>
        <v>0.96301492203912997</v>
      </c>
      <c r="R86" s="3">
        <f t="shared" si="30"/>
        <v>6.4379863450704067E-2</v>
      </c>
      <c r="S86" s="7">
        <f t="shared" si="31"/>
        <v>15.532807098382621</v>
      </c>
    </row>
    <row r="87" spans="1:19" x14ac:dyDescent="0.3">
      <c r="A87" s="1">
        <v>20</v>
      </c>
      <c r="B87" s="5">
        <v>0.75347222222222221</v>
      </c>
      <c r="C87" s="1" t="s">
        <v>19</v>
      </c>
      <c r="D87" s="1">
        <v>9</v>
      </c>
      <c r="E87" s="1">
        <v>5</v>
      </c>
      <c r="F87" s="1" t="s">
        <v>88</v>
      </c>
      <c r="G87" s="1">
        <v>44.98</v>
      </c>
      <c r="H87" s="1">
        <f>1+COUNTIFS(A:A,A87,G:G,"&gt;"&amp;G87)</f>
        <v>10</v>
      </c>
      <c r="I87" s="2">
        <f>AVERAGEIF(A:A,A87,G:G)</f>
        <v>48.355833333333329</v>
      </c>
      <c r="J87" s="2">
        <f t="shared" si="24"/>
        <v>-3.3758333333333326</v>
      </c>
      <c r="K87" s="2">
        <f t="shared" si="25"/>
        <v>86.624166666666667</v>
      </c>
      <c r="L87" s="2">
        <f t="shared" si="26"/>
        <v>180.81058651910794</v>
      </c>
      <c r="M87" s="2">
        <f>SUMIF(A:A,A87,L:L)</f>
        <v>2972.8927451365939</v>
      </c>
      <c r="N87" s="3">
        <f t="shared" si="27"/>
        <v>6.0819747639701792E-2</v>
      </c>
      <c r="O87" s="6">
        <f t="shared" si="28"/>
        <v>16.442028104490557</v>
      </c>
      <c r="P87" s="3">
        <f t="shared" si="29"/>
        <v>6.0819747639701792E-2</v>
      </c>
      <c r="Q87" s="3">
        <f>IF(ISNUMBER(P87),SUMIF(A:A,A87,P:P),"")</f>
        <v>0.96301492203912997</v>
      </c>
      <c r="R87" s="3">
        <f t="shared" si="30"/>
        <v>6.3155560986448062E-2</v>
      </c>
      <c r="S87" s="7">
        <f t="shared" si="31"/>
        <v>15.833918413211155</v>
      </c>
    </row>
    <row r="88" spans="1:19" x14ac:dyDescent="0.3">
      <c r="A88" s="1">
        <v>20</v>
      </c>
      <c r="B88" s="5">
        <v>0.75347222222222221</v>
      </c>
      <c r="C88" s="1" t="s">
        <v>19</v>
      </c>
      <c r="D88" s="1">
        <v>9</v>
      </c>
      <c r="E88" s="1">
        <v>11</v>
      </c>
      <c r="F88" s="1" t="s">
        <v>94</v>
      </c>
      <c r="G88" s="1">
        <v>41.26</v>
      </c>
      <c r="H88" s="1">
        <f>1+COUNTIFS(A:A,A88,G:G,"&gt;"&amp;G88)</f>
        <v>11</v>
      </c>
      <c r="I88" s="2">
        <f>AVERAGEIF(A:A,A88,G:G)</f>
        <v>48.355833333333329</v>
      </c>
      <c r="J88" s="2">
        <f t="shared" si="24"/>
        <v>-7.0958333333333314</v>
      </c>
      <c r="K88" s="2">
        <f t="shared" si="25"/>
        <v>82.904166666666669</v>
      </c>
      <c r="L88" s="2">
        <f t="shared" si="26"/>
        <v>144.64030422975105</v>
      </c>
      <c r="M88" s="2">
        <f>SUMIF(A:A,A88,L:L)</f>
        <v>2972.8927451365939</v>
      </c>
      <c r="N88" s="3">
        <f t="shared" si="27"/>
        <v>4.8653051633420208E-2</v>
      </c>
      <c r="O88" s="6">
        <f t="shared" si="28"/>
        <v>20.553695326956454</v>
      </c>
      <c r="P88" s="3">
        <f t="shared" si="29"/>
        <v>4.8653051633420208E-2</v>
      </c>
      <c r="Q88" s="3">
        <f>IF(ISNUMBER(P88),SUMIF(A:A,A88,P:P),"")</f>
        <v>0.96301492203912997</v>
      </c>
      <c r="R88" s="3">
        <f t="shared" si="30"/>
        <v>5.0521596830919412E-2</v>
      </c>
      <c r="S88" s="7">
        <f t="shared" si="31"/>
        <v>19.793515302904996</v>
      </c>
    </row>
    <row r="89" spans="1:19" x14ac:dyDescent="0.3">
      <c r="A89" s="1">
        <v>20</v>
      </c>
      <c r="B89" s="5">
        <v>0.75347222222222221</v>
      </c>
      <c r="C89" s="1" t="s">
        <v>19</v>
      </c>
      <c r="D89" s="1">
        <v>9</v>
      </c>
      <c r="E89" s="1">
        <v>6</v>
      </c>
      <c r="F89" s="1" t="s">
        <v>89</v>
      </c>
      <c r="G89" s="1">
        <v>36.69</v>
      </c>
      <c r="H89" s="1">
        <f>1+COUNTIFS(A:A,A89,G:G,"&gt;"&amp;G89)</f>
        <v>12</v>
      </c>
      <c r="I89" s="2">
        <f>AVERAGEIF(A:A,A89,G:G)</f>
        <v>48.355833333333329</v>
      </c>
      <c r="J89" s="2">
        <f t="shared" si="24"/>
        <v>-11.665833333333332</v>
      </c>
      <c r="K89" s="2">
        <f t="shared" si="25"/>
        <v>78.334166666666675</v>
      </c>
      <c r="L89" s="2">
        <f t="shared" si="26"/>
        <v>109.95266994818236</v>
      </c>
      <c r="M89" s="2">
        <f>SUMIF(A:A,A89,L:L)</f>
        <v>2972.8927451365939</v>
      </c>
      <c r="N89" s="3">
        <f t="shared" si="27"/>
        <v>3.6985077960870201E-2</v>
      </c>
      <c r="O89" s="6">
        <f t="shared" si="28"/>
        <v>27.037931380271491</v>
      </c>
      <c r="P89" s="3" t="str">
        <f t="shared" si="29"/>
        <v/>
      </c>
      <c r="Q89" s="3" t="str">
        <f>IF(ISNUMBER(P89),SUMIF(A:A,A89,P:P),"")</f>
        <v/>
      </c>
      <c r="R89" s="3" t="str">
        <f t="shared" si="30"/>
        <v/>
      </c>
      <c r="S89" s="7" t="str">
        <f t="shared" si="31"/>
        <v/>
      </c>
    </row>
  </sheetData>
  <autoFilter ref="A7:S26" xr:uid="{00000000-0009-0000-0000-000000000000}"/>
  <sortState xmlns:xlrd2="http://schemas.microsoft.com/office/spreadsheetml/2017/richdata2" ref="A8:T89">
    <sortCondition ref="B8:B89"/>
    <sortCondition ref="H8:H8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9:G1048576 G7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8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02112022 - Port Lincoln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2022-11-01T22:10:51Z</cp:lastPrinted>
  <dcterms:created xsi:type="dcterms:W3CDTF">2016-03-11T05:58:01Z</dcterms:created>
  <dcterms:modified xsi:type="dcterms:W3CDTF">2022-11-01T22:13:02Z</dcterms:modified>
</cp:coreProperties>
</file>