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codeName="{EAAD5824-E589-9196-6FC8-2F1B51211585}"/>
  <workbookPr codeName="ThisWorkbook"/>
  <mc:AlternateContent xmlns:mc="http://schemas.openxmlformats.org/markup-compatibility/2006">
    <mc:Choice Requires="x15">
      <x15ac:absPath xmlns:x15ac="http://schemas.microsoft.com/office/spreadsheetml/2010/11/ac" url="C:\Users\Rob\Documents\Betting\Active\Dutch Calculators\"/>
    </mc:Choice>
  </mc:AlternateContent>
  <workbookProtection lockStructure="1"/>
  <bookViews>
    <workbookView xWindow="0" yWindow="0" windowWidth="24000" windowHeight="9735" xr2:uid="{00000000-000D-0000-FFFF-FFFF00000000}"/>
  </bookViews>
  <sheets>
    <sheet name="Head To Head" sheetId="1" r:id="rId1"/>
    <sheet name="Win-Draw-Win" sheetId="2" r:id="rId2"/>
    <sheet name="Bonus Lay" sheetId="4" r:id="rId3"/>
    <sheet name="Racing Arbitrages" sheetId="3"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 i="2" l="1"/>
  <c r="AB14" i="2"/>
  <c r="AB12" i="2"/>
  <c r="AB7" i="2"/>
  <c r="AB21" i="1"/>
  <c r="AB14" i="1"/>
  <c r="AB12" i="1"/>
  <c r="AB7" i="1"/>
  <c r="AB32" i="1"/>
  <c r="AB31" i="1"/>
  <c r="AB30" i="1"/>
  <c r="AB29" i="1"/>
  <c r="AB28" i="1"/>
  <c r="AB27" i="1"/>
  <c r="AB26" i="1"/>
  <c r="AB25" i="1"/>
  <c r="AB24" i="1"/>
  <c r="AB23" i="1"/>
  <c r="AB22" i="1"/>
  <c r="AB20" i="1"/>
  <c r="AB19" i="1"/>
  <c r="AB18" i="1"/>
  <c r="AB17" i="1"/>
  <c r="AB16" i="1"/>
  <c r="AB15" i="1"/>
  <c r="AB13" i="1"/>
  <c r="AB11" i="1"/>
  <c r="AB10" i="1"/>
  <c r="AB9" i="1"/>
  <c r="G12" i="3" l="1"/>
  <c r="A7" i="4"/>
  <c r="C10" i="4" s="1"/>
  <c r="E9" i="3"/>
  <c r="F12" i="3" s="1"/>
  <c r="A9" i="3"/>
  <c r="B11" i="3" s="1"/>
  <c r="AB32" i="2"/>
  <c r="AB31" i="2"/>
  <c r="AB30" i="2"/>
  <c r="AB29" i="2"/>
  <c r="AB28" i="2"/>
  <c r="AB27" i="2"/>
  <c r="AB26" i="2"/>
  <c r="AB25" i="2"/>
  <c r="AB24" i="2"/>
  <c r="AB23" i="2"/>
  <c r="AB22" i="2"/>
  <c r="AB20" i="2"/>
  <c r="AB19" i="2"/>
  <c r="P16" i="2"/>
  <c r="O16" i="2"/>
  <c r="J16" i="2"/>
  <c r="I16" i="2"/>
  <c r="D16" i="2"/>
  <c r="C16" i="2"/>
  <c r="AB18" i="2"/>
  <c r="AB17" i="2"/>
  <c r="AB16" i="2"/>
  <c r="AB15" i="2"/>
  <c r="AB13" i="2"/>
  <c r="AB11" i="2"/>
  <c r="AB10" i="2"/>
  <c r="AB9" i="2"/>
  <c r="AB8" i="2"/>
  <c r="AB6" i="2"/>
  <c r="Q6" i="2"/>
  <c r="Q20" i="2" s="1"/>
  <c r="K6" i="2"/>
  <c r="E6" i="2"/>
  <c r="J16" i="1"/>
  <c r="I16" i="1"/>
  <c r="D16" i="1"/>
  <c r="C16" i="1"/>
  <c r="AB8" i="1"/>
  <c r="AB6" i="1"/>
  <c r="K16" i="1" s="1"/>
  <c r="K6" i="1"/>
  <c r="E6" i="1"/>
  <c r="E7" i="4" l="1"/>
  <c r="E4" i="4"/>
  <c r="G4" i="4" s="1"/>
  <c r="M6" i="1"/>
  <c r="C12" i="3"/>
  <c r="B12" i="3"/>
  <c r="F11" i="3"/>
  <c r="I17" i="1"/>
  <c r="Q16" i="2"/>
  <c r="I19" i="1"/>
  <c r="O17" i="2"/>
  <c r="K16" i="2"/>
  <c r="I19" i="2"/>
  <c r="I17" i="2"/>
</calcChain>
</file>

<file path=xl/sharedStrings.xml><?xml version="1.0" encoding="utf-8"?>
<sst xmlns="http://schemas.openxmlformats.org/spreadsheetml/2006/main" count="166" uniqueCount="85">
  <si>
    <t>Head To Head</t>
  </si>
  <si>
    <t>Bonus or Normal Dutch?</t>
  </si>
  <si>
    <r>
      <rPr>
        <u/>
        <sz val="11"/>
        <color theme="1"/>
        <rFont val="Calibri"/>
        <family val="2"/>
        <scheme val="minor"/>
      </rPr>
      <t>Bonus/Specials Team</t>
    </r>
    <r>
      <rPr>
        <sz val="11"/>
        <color theme="1"/>
        <rFont val="Calibri"/>
        <family val="2"/>
        <scheme val="minor"/>
      </rPr>
      <t>:</t>
    </r>
  </si>
  <si>
    <r>
      <rPr>
        <u/>
        <sz val="11"/>
        <color theme="1"/>
        <rFont val="Calibri"/>
        <family val="2"/>
        <scheme val="minor"/>
      </rPr>
      <t>Dutch Team</t>
    </r>
    <r>
      <rPr>
        <sz val="11"/>
        <color theme="1"/>
        <rFont val="Calibri"/>
        <family val="2"/>
        <scheme val="minor"/>
      </rPr>
      <t>:</t>
    </r>
  </si>
  <si>
    <t>Bonus</t>
  </si>
  <si>
    <t>Bet #</t>
  </si>
  <si>
    <t>Bookie</t>
  </si>
  <si>
    <t>Outlay</t>
  </si>
  <si>
    <t>Price</t>
  </si>
  <si>
    <t>Profit If Wins</t>
  </si>
  <si>
    <t>Bonus % Return</t>
  </si>
  <si>
    <t>Bookie List</t>
  </si>
  <si>
    <t>Count</t>
  </si>
  <si>
    <t>Bet365</t>
  </si>
  <si>
    <t>Betstar</t>
  </si>
  <si>
    <t>Betting Club</t>
  </si>
  <si>
    <t>Bluebet</t>
  </si>
  <si>
    <t>Bookmaker</t>
  </si>
  <si>
    <t>Crownbet</t>
  </si>
  <si>
    <t>Ladbrokes</t>
  </si>
  <si>
    <t>Luxbet</t>
  </si>
  <si>
    <t>Madbookie</t>
  </si>
  <si>
    <t>Total Actual Outlay</t>
  </si>
  <si>
    <t>Palmerbet</t>
  </si>
  <si>
    <t>Total Outlay Required</t>
  </si>
  <si>
    <t>Pinnacle</t>
  </si>
  <si>
    <t>Sportsbet</t>
  </si>
  <si>
    <t>Instructions</t>
  </si>
  <si>
    <t>Market %</t>
  </si>
  <si>
    <t>TAB</t>
  </si>
  <si>
    <t>Tabtouch</t>
  </si>
  <si>
    <t>1. Enter the Bonus/Specials Team and Dutch Team names and enter an approximate price for both teams in cells D3 and J3.</t>
  </si>
  <si>
    <t>Topbetta</t>
  </si>
  <si>
    <t>2. Choose whether you would like to perform a "Bonus Dutch" or "Normal Dutch".</t>
  </si>
  <si>
    <t>Topsport</t>
  </si>
  <si>
    <t>3. Enter the Bookie, Outlay and Price on each Specials/Bonus Bet on the match (columns B to D). The Total Outlay Required (Yellow) will show you approximately how much you need to dutch on the match.</t>
  </si>
  <si>
    <t>Ubet</t>
  </si>
  <si>
    <t>4. Enter the Bookie, Outlay and Price on one or more Dutch Bets on the match (columns H to J). The Total Outlay Required (Yellow) will now show you exactly how much you need to dutch on the match.</t>
  </si>
  <si>
    <t>Unibet</t>
  </si>
  <si>
    <t>5. Adjust the number of dutch bets or outlays until the Total Actual Outlay (Green) is approximately equal to the Total Outlay Required (Yellow). The "Profit If Wins" values will confirm that you have dutched approximately the correct amount.</t>
  </si>
  <si>
    <t>William Hill</t>
  </si>
  <si>
    <t>6. The cell K16 will read "ALERT" if you dutch a bet on the same bookie or company as a specials/bonus bet or bet twice or more on the same bookie or company. We want to avoid these situations.</t>
  </si>
  <si>
    <t>Other 1</t>
  </si>
  <si>
    <t>Other 2</t>
  </si>
  <si>
    <t>Other 3</t>
  </si>
  <si>
    <t>Normal</t>
  </si>
  <si>
    <t>Win-Draw-Win</t>
  </si>
  <si>
    <r>
      <rPr>
        <u/>
        <sz val="11"/>
        <color theme="1"/>
        <rFont val="Calibri"/>
        <family val="2"/>
        <scheme val="minor"/>
      </rPr>
      <t>Team A</t>
    </r>
    <r>
      <rPr>
        <sz val="11"/>
        <color theme="1"/>
        <rFont val="Calibri"/>
        <family val="2"/>
        <scheme val="minor"/>
      </rPr>
      <t>:</t>
    </r>
  </si>
  <si>
    <r>
      <rPr>
        <u/>
        <sz val="11"/>
        <color theme="1"/>
        <rFont val="Calibri"/>
        <family val="2"/>
        <scheme val="minor"/>
      </rPr>
      <t>Result</t>
    </r>
    <r>
      <rPr>
        <sz val="11"/>
        <color theme="1"/>
        <rFont val="Calibri"/>
        <family val="2"/>
        <scheme val="minor"/>
      </rPr>
      <t>:</t>
    </r>
  </si>
  <si>
    <r>
      <rPr>
        <u/>
        <sz val="11"/>
        <color theme="1"/>
        <rFont val="Calibri"/>
        <family val="2"/>
        <scheme val="minor"/>
      </rPr>
      <t>Team B</t>
    </r>
    <r>
      <rPr>
        <sz val="11"/>
        <color theme="1"/>
        <rFont val="Calibri"/>
        <family val="2"/>
        <scheme val="minor"/>
      </rPr>
      <t>:</t>
    </r>
  </si>
  <si>
    <t>1. Enter the Specials/Bonus Team as Team A and Dutch Team as Team B and enter an approximate price for all 3 results.</t>
  </si>
  <si>
    <t>4. Enter the Bookie, Outlay and Price on one or more Draw and Dutch Bets on the match. The Total Outlay Required (Yellow) will now show you exactly how much you need to dutch on the match.</t>
  </si>
  <si>
    <t>5. Adjust the number of draw and dutch bets or outlays until the Total Actual Outlay (Green) is approximately equal to the Total Outlay Required (Yellow). The "Profit If Wins" values will confirm that you have dutched approximately the correct amount.</t>
  </si>
  <si>
    <t>6. The cells K16 and Q16 will read "ALERT" if you dutch a bet on the same bookie or company as a specials bet or bet twice or more on the same bookie or company. We want to avoid these situations.</t>
  </si>
  <si>
    <t>Racing Arbitrages</t>
  </si>
  <si>
    <t>Back First</t>
  </si>
  <si>
    <t>Lay First</t>
  </si>
  <si>
    <t>Back Amount</t>
  </si>
  <si>
    <t>Back Price</t>
  </si>
  <si>
    <t>Lay Amount</t>
  </si>
  <si>
    <t>Lay Price</t>
  </si>
  <si>
    <t>Commission</t>
  </si>
  <si>
    <t>Horse Wins</t>
  </si>
  <si>
    <t>Horse Loses</t>
  </si>
  <si>
    <t>1. Enter the yellow data or green data depending on whether you want to back the horse first or lay the horse first.</t>
  </si>
  <si>
    <t>2. Put on your bets.</t>
  </si>
  <si>
    <t>Advice</t>
  </si>
  <si>
    <t>1. Practice with $20 amounts. The back and lay amounts will always be around the same amount.</t>
  </si>
  <si>
    <t>2. Do not worry too much if you miss a back or lay or get on at the wrong amount. It all balances out.</t>
  </si>
  <si>
    <t>3. Bet towards the favourites end of the market. You'll need less money in your Betfair account.</t>
  </si>
  <si>
    <t>4. I enter the results as two separate bets - one normal back bet and one lay.</t>
  </si>
  <si>
    <t>Bonus Lay</t>
  </si>
  <si>
    <t>% Bonus Recouped</t>
  </si>
  <si>
    <t>Profit If Loses</t>
  </si>
  <si>
    <t>Liability</t>
  </si>
  <si>
    <t>You can use this sheet to convert your bonuses into cash.</t>
  </si>
  <si>
    <t>Back your bonus on the bookie and lay it on Betfair.</t>
  </si>
  <si>
    <t>You do miss out on some "credit" with the bookies but this method can be quite efficient even when you get average prices.</t>
  </si>
  <si>
    <t>Match bets are best because the prices are more static and the commission is lower but it works on races as well.</t>
  </si>
  <si>
    <t>The larger the price, the better the real money value you can recoup but also the more liability (i.e. money in your Betfair account) you need.</t>
  </si>
  <si>
    <t>Betfair</t>
  </si>
  <si>
    <t>Centrebet</t>
  </si>
  <si>
    <t>Elitebet</t>
  </si>
  <si>
    <t>Neds</t>
  </si>
  <si>
    <t>Pointsbet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</si>
</sst>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6" x14ac:knownFonts="1">
    <font>
      <sz val="11"/>
      <color theme="1"/>
      <name val="Calibri"/>
      <family val="2"/>
      <scheme val="minor"/>
    </font>
    <font>
      <sz val="11"/>
      <color theme="1"/>
      <name val="Calibri"/>
      <family val="2"/>
      <scheme val="minor"/>
    </font>
    <font>
      <sz val="11"/>
      <color rgb="FFFF0000"/>
      <name val="Calibri"/>
      <family val="2"/>
      <scheme val="minor"/>
    </font>
    <font>
      <b/>
      <u/>
      <sz val="14"/>
      <color theme="1"/>
      <name val="Calibri"/>
      <family val="2"/>
      <scheme val="minor"/>
    </font>
    <font>
      <u/>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44" fontId="1" fillId="0" borderId="0" xfId="1" applyFont="1" applyBorder="1" applyAlignment="1" applyProtection="1">
      <alignment horizontal="center" vertical="center"/>
      <protection locked="0"/>
    </xf>
    <xf numFmtId="0" fontId="0" fillId="0" borderId="0" xfId="0" applyAlignment="1" applyProtection="1">
      <alignment horizontal="center" vertical="center"/>
      <protection locked="0"/>
    </xf>
    <xf numFmtId="44" fontId="0" fillId="0" borderId="0" xfId="1" applyFont="1" applyAlignment="1" applyProtection="1">
      <alignment horizontal="center" vertical="center"/>
      <protection locked="0"/>
    </xf>
    <xf numFmtId="44" fontId="0" fillId="0" borderId="0" xfId="1" applyFont="1" applyAlignment="1">
      <alignment horizontal="center" vertical="center"/>
    </xf>
    <xf numFmtId="44" fontId="1" fillId="0" borderId="0" xfId="1" applyFont="1" applyAlignment="1" applyProtection="1">
      <alignment horizontal="center" vertical="center"/>
      <protection locked="0"/>
    </xf>
    <xf numFmtId="164" fontId="0" fillId="0" borderId="0" xfId="2" applyNumberFormat="1" applyFont="1" applyAlignment="1">
      <alignment horizontal="center" vertical="center"/>
    </xf>
    <xf numFmtId="44" fontId="0" fillId="0" borderId="0" xfId="0" applyNumberFormat="1" applyAlignment="1">
      <alignment horizontal="center" vertical="center"/>
    </xf>
    <xf numFmtId="44" fontId="0" fillId="2" borderId="1" xfId="1" applyFont="1" applyFill="1" applyBorder="1" applyAlignment="1">
      <alignment horizontal="center" vertical="center"/>
    </xf>
    <xf numFmtId="0" fontId="2" fillId="0" borderId="0" xfId="0" applyFont="1" applyAlignment="1">
      <alignment horizontal="center" vertical="center"/>
    </xf>
    <xf numFmtId="44" fontId="0" fillId="3" borderId="1" xfId="1" applyFont="1" applyFill="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44" fontId="0" fillId="0" borderId="0" xfId="1" applyFont="1" applyFill="1" applyBorder="1" applyAlignment="1">
      <alignment horizontal="center" vertical="center"/>
    </xf>
    <xf numFmtId="0" fontId="0" fillId="0" borderId="0" xfId="0" applyAlignment="1">
      <alignment horizontal="left" vertical="center" wrapText="1"/>
    </xf>
    <xf numFmtId="0" fontId="4" fillId="0" borderId="0" xfId="0" applyFont="1" applyAlignment="1">
      <alignment horizontal="center" vertical="center"/>
    </xf>
    <xf numFmtId="44" fontId="0" fillId="3" borderId="1" xfId="1" applyFont="1" applyFill="1" applyBorder="1" applyAlignment="1" applyProtection="1">
      <alignment horizontal="center" vertical="center"/>
      <protection locked="0"/>
    </xf>
    <xf numFmtId="44" fontId="0" fillId="4" borderId="1" xfId="1" applyFont="1" applyFill="1" applyBorder="1" applyAlignment="1" applyProtection="1">
      <alignment horizontal="center" vertical="center"/>
      <protection locked="0"/>
    </xf>
    <xf numFmtId="164" fontId="0" fillId="4" borderId="1" xfId="2" applyNumberFormat="1" applyFont="1" applyFill="1" applyBorder="1" applyAlignment="1" applyProtection="1">
      <alignment horizontal="center" vertical="center"/>
      <protection locked="0"/>
    </xf>
    <xf numFmtId="164" fontId="0" fillId="3" borderId="1" xfId="2" applyNumberFormat="1" applyFont="1" applyFill="1" applyBorder="1" applyAlignment="1" applyProtection="1">
      <alignment horizontal="center" vertical="center"/>
      <protection locked="0"/>
    </xf>
    <xf numFmtId="44" fontId="0" fillId="5" borderId="1" xfId="1" applyFont="1" applyFill="1" applyBorder="1" applyAlignment="1" applyProtection="1">
      <alignment horizontal="center" vertical="center"/>
      <protection locked="0"/>
    </xf>
    <xf numFmtId="164" fontId="0" fillId="5" borderId="1" xfId="2" applyNumberFormat="1"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cellXfs>
  <cellStyles count="3">
    <cellStyle name="Currency" xfId="1" builtinId="4"/>
    <cellStyle name="Normal" xfId="0" builtinId="0"/>
    <cellStyle name="Percent" xfId="2" builtinId="5"/>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0</xdr:row>
          <xdr:rowOff>0</xdr:rowOff>
        </xdr:from>
        <xdr:to>
          <xdr:col>5</xdr:col>
          <xdr:colOff>0</xdr:colOff>
          <xdr:row>1</xdr:row>
          <xdr:rowOff>0</xdr:rowOff>
        </xdr:to>
        <xdr:sp macro="" textlink="">
          <xdr:nvSpPr>
            <xdr:cNvPr id="1025" name="Clear"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0</xdr:row>
          <xdr:rowOff>0</xdr:rowOff>
        </xdr:from>
        <xdr:to>
          <xdr:col>5</xdr:col>
          <xdr:colOff>0</xdr:colOff>
          <xdr:row>1</xdr:row>
          <xdr:rowOff>0</xdr:rowOff>
        </xdr:to>
        <xdr:sp macro="" textlink="">
          <xdr:nvSpPr>
            <xdr:cNvPr id="2049" name="Clear"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0</xdr:row>
          <xdr:rowOff>0</xdr:rowOff>
        </xdr:from>
        <xdr:to>
          <xdr:col>5</xdr:col>
          <xdr:colOff>0</xdr:colOff>
          <xdr:row>1</xdr:row>
          <xdr:rowOff>0</xdr:rowOff>
        </xdr:to>
        <xdr:sp macro="" textlink="">
          <xdr:nvSpPr>
            <xdr:cNvPr id="4097" name="Clear"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a:t>
              </a:r>
            </a:p>
          </xdr:txBody>
        </xdr:sp>
        <xdr:clientData fPrintsWithSheet="0"/>
      </xdr:twoCellAnchor>
    </mc:Choice>
    <mc:Fallback/>
  </mc:AlternateContent>
  <xdr:twoCellAnchor editAs="oneCell">
    <xdr:from>
      <xdr:col>10</xdr:col>
      <xdr:colOff>9525</xdr:colOff>
      <xdr:row>0</xdr:row>
      <xdr:rowOff>9525</xdr:rowOff>
    </xdr:from>
    <xdr:to>
      <xdr:col>20</xdr:col>
      <xdr:colOff>488123</xdr:colOff>
      <xdr:row>15</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0" y="9525"/>
          <a:ext cx="6574598" cy="2895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0</xdr:row>
          <xdr:rowOff>0</xdr:rowOff>
        </xdr:from>
        <xdr:to>
          <xdr:col>5</xdr:col>
          <xdr:colOff>9525</xdr:colOff>
          <xdr:row>1</xdr:row>
          <xdr:rowOff>0</xdr:rowOff>
        </xdr:to>
        <xdr:sp macro="" textlink="">
          <xdr:nvSpPr>
            <xdr:cNvPr id="3073" name="Clear"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Clear</a:t>
              </a:r>
            </a:p>
          </xdr:txBody>
        </xdr:sp>
        <xdr:clientData fPrintsWithSheet="0"/>
      </xdr:twoCellAnchor>
    </mc:Choice>
    <mc:Fallback/>
  </mc:AlternateContent>
  <xdr:twoCellAnchor editAs="oneCell">
    <xdr:from>
      <xdr:col>8</xdr:col>
      <xdr:colOff>0</xdr:colOff>
      <xdr:row>0</xdr:row>
      <xdr:rowOff>0</xdr:rowOff>
    </xdr:from>
    <xdr:to>
      <xdr:col>18</xdr:col>
      <xdr:colOff>478598</xdr:colOff>
      <xdr:row>14</xdr:row>
      <xdr:rowOff>180975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25" y="0"/>
          <a:ext cx="6574598" cy="2895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35"/>
  <sheetViews>
    <sheetView tabSelected="1" zoomScale="120" zoomScaleNormal="120" workbookViewId="0"/>
  </sheetViews>
  <sheetFormatPr defaultColWidth="9.140625" defaultRowHeight="15" x14ac:dyDescent="0.25"/>
  <cols>
    <col min="1" max="1" width="14.140625" style="2" customWidth="1"/>
    <col min="2" max="2" width="18" style="2" bestFit="1" customWidth="1"/>
    <col min="3" max="3" width="9.5703125" style="2" bestFit="1" customWidth="1"/>
    <col min="4" max="4" width="9.140625" style="2"/>
    <col min="5" max="5" width="12.5703125" style="2" bestFit="1" customWidth="1"/>
    <col min="6" max="6" width="4.7109375" style="2" customWidth="1"/>
    <col min="7" max="7" width="12" style="2" bestFit="1" customWidth="1"/>
    <col min="8" max="8" width="20.5703125" style="2" bestFit="1" customWidth="1"/>
    <col min="9" max="9" width="11.7109375" style="2" customWidth="1"/>
    <col min="10" max="10" width="9.140625" style="2"/>
    <col min="11" max="11" width="12.5703125" style="2" bestFit="1" customWidth="1"/>
    <col min="12" max="12" width="9.140625" style="2"/>
    <col min="13" max="13" width="16.28515625" style="2" customWidth="1"/>
    <col min="14" max="14" width="9.140625" style="2" customWidth="1"/>
    <col min="15" max="15" width="16.28515625" style="2" customWidth="1"/>
    <col min="16" max="16" width="6.28515625" style="2" customWidth="1"/>
    <col min="17" max="26" width="9.140625" style="2"/>
    <col min="27" max="28" width="9.140625" style="2" hidden="1" customWidth="1"/>
    <col min="29" max="16384" width="9.140625" style="2"/>
  </cols>
  <sheetData>
    <row r="1" spans="1:28" ht="18.75" x14ac:dyDescent="0.25">
      <c r="A1" s="1" t="s">
        <v>0</v>
      </c>
    </row>
    <row r="2" spans="1:28" ht="30" x14ac:dyDescent="0.25">
      <c r="M2" s="3" t="s">
        <v>1</v>
      </c>
    </row>
    <row r="3" spans="1:28" ht="30" x14ac:dyDescent="0.25">
      <c r="A3" s="4" t="s">
        <v>2</v>
      </c>
      <c r="B3" s="5"/>
      <c r="C3" s="6"/>
      <c r="D3" s="7"/>
      <c r="E3" s="6"/>
      <c r="F3" s="6"/>
      <c r="G3" s="6" t="s">
        <v>3</v>
      </c>
      <c r="H3" s="5"/>
      <c r="I3" s="6"/>
      <c r="J3" s="7"/>
      <c r="M3" s="8" t="s">
        <v>4</v>
      </c>
    </row>
    <row r="5" spans="1:28" x14ac:dyDescent="0.25">
      <c r="A5" s="2" t="s">
        <v>5</v>
      </c>
      <c r="B5" s="2" t="s">
        <v>6</v>
      </c>
      <c r="C5" s="2" t="s">
        <v>7</v>
      </c>
      <c r="D5" s="2" t="s">
        <v>8</v>
      </c>
      <c r="E5" s="2" t="s">
        <v>9</v>
      </c>
      <c r="G5" s="2" t="s">
        <v>5</v>
      </c>
      <c r="H5" s="2" t="s">
        <v>6</v>
      </c>
      <c r="I5" s="2" t="s">
        <v>7</v>
      </c>
      <c r="J5" s="2" t="s">
        <v>8</v>
      </c>
      <c r="K5" s="2" t="s">
        <v>9</v>
      </c>
      <c r="M5" s="2" t="s">
        <v>10</v>
      </c>
      <c r="AA5" s="8" t="s">
        <v>11</v>
      </c>
      <c r="AB5" s="8" t="s">
        <v>12</v>
      </c>
    </row>
    <row r="6" spans="1:28" x14ac:dyDescent="0.25">
      <c r="A6" s="2">
        <v>1</v>
      </c>
      <c r="B6" s="8"/>
      <c r="C6" s="9"/>
      <c r="D6" s="9"/>
      <c r="E6" s="10">
        <f>SUMPRODUCT($C$6:$C$15,$D$6:$D$15)-SUM($C$6:$C$15,$I$6:$I$15)</f>
        <v>0</v>
      </c>
      <c r="G6" s="2">
        <v>1</v>
      </c>
      <c r="H6" s="8"/>
      <c r="I6" s="11"/>
      <c r="J6" s="11"/>
      <c r="K6" s="10">
        <f>SUMPRODUCT($I$6:$I$15,$J$6:$J$15)-IF(M3="Normal",SUM($C$6:$C$15,$I$6:$I$15),IF(M3="Bonus",SUM($I$6:$I$15),""))</f>
        <v>0</v>
      </c>
      <c r="M6" s="12">
        <f>IF(OR(C6=0,K6=0),0,K6/SUM(C6:C15))</f>
        <v>0</v>
      </c>
      <c r="AA6" s="8" t="s">
        <v>13</v>
      </c>
      <c r="AB6" s="2">
        <f>COUNTIF($B$6:$B$15,AA6)+COUNTIF($H$6:$H$15,AA6)</f>
        <v>0</v>
      </c>
    </row>
    <row r="7" spans="1:28" x14ac:dyDescent="0.25">
      <c r="A7" s="2">
        <v>2</v>
      </c>
      <c r="B7" s="8"/>
      <c r="C7" s="11"/>
      <c r="D7" s="11"/>
      <c r="G7" s="2">
        <v>2</v>
      </c>
      <c r="H7" s="8"/>
      <c r="I7" s="11"/>
      <c r="J7" s="11"/>
      <c r="AA7" s="8" t="s">
        <v>80</v>
      </c>
      <c r="AB7" s="2">
        <f t="shared" ref="AB7:AB32" si="0">COUNTIF($B$6:$B$15,AA7)+COUNTIF($H$6:$H$15,AA7)</f>
        <v>0</v>
      </c>
    </row>
    <row r="8" spans="1:28" x14ac:dyDescent="0.25">
      <c r="A8" s="2">
        <v>3</v>
      </c>
      <c r="B8" s="8"/>
      <c r="C8" s="9"/>
      <c r="D8" s="9"/>
      <c r="G8" s="2">
        <v>3</v>
      </c>
      <c r="H8" s="8"/>
      <c r="I8" s="11"/>
      <c r="J8" s="9"/>
      <c r="AA8" s="2" t="s">
        <v>14</v>
      </c>
      <c r="AB8" s="2">
        <f t="shared" si="0"/>
        <v>0</v>
      </c>
    </row>
    <row r="9" spans="1:28" x14ac:dyDescent="0.25">
      <c r="A9" s="2">
        <v>4</v>
      </c>
      <c r="B9" s="8"/>
      <c r="C9" s="9"/>
      <c r="D9" s="9"/>
      <c r="G9" s="2">
        <v>4</v>
      </c>
      <c r="H9" s="8"/>
      <c r="I9" s="11"/>
      <c r="J9" s="9"/>
      <c r="L9" s="13"/>
      <c r="AA9" s="2" t="s">
        <v>15</v>
      </c>
      <c r="AB9" s="2">
        <f t="shared" si="0"/>
        <v>0</v>
      </c>
    </row>
    <row r="10" spans="1:28" x14ac:dyDescent="0.25">
      <c r="A10" s="2">
        <v>5</v>
      </c>
      <c r="B10" s="8"/>
      <c r="C10" s="9"/>
      <c r="D10" s="9"/>
      <c r="G10" s="2">
        <v>5</v>
      </c>
      <c r="H10" s="8"/>
      <c r="I10" s="11"/>
      <c r="J10" s="9"/>
      <c r="AA10" s="2" t="s">
        <v>16</v>
      </c>
      <c r="AB10" s="2">
        <f t="shared" si="0"/>
        <v>0</v>
      </c>
    </row>
    <row r="11" spans="1:28" x14ac:dyDescent="0.25">
      <c r="A11" s="2">
        <v>6</v>
      </c>
      <c r="B11" s="8"/>
      <c r="C11" s="9"/>
      <c r="D11" s="9"/>
      <c r="G11" s="2">
        <v>6</v>
      </c>
      <c r="H11" s="8"/>
      <c r="I11" s="11"/>
      <c r="J11" s="9"/>
      <c r="AA11" s="2" t="s">
        <v>17</v>
      </c>
      <c r="AB11" s="2">
        <f t="shared" si="0"/>
        <v>0</v>
      </c>
    </row>
    <row r="12" spans="1:28" x14ac:dyDescent="0.25">
      <c r="A12" s="2">
        <v>7</v>
      </c>
      <c r="B12" s="8"/>
      <c r="C12" s="9"/>
      <c r="D12" s="9"/>
      <c r="G12" s="2">
        <v>7</v>
      </c>
      <c r="H12" s="8"/>
      <c r="I12" s="11"/>
      <c r="J12" s="9"/>
      <c r="AA12" s="2" t="s">
        <v>81</v>
      </c>
      <c r="AB12" s="2">
        <f t="shared" si="0"/>
        <v>0</v>
      </c>
    </row>
    <row r="13" spans="1:28" x14ac:dyDescent="0.25">
      <c r="A13" s="2">
        <v>8</v>
      </c>
      <c r="B13" s="8"/>
      <c r="C13" s="9"/>
      <c r="D13" s="9"/>
      <c r="G13" s="2">
        <v>8</v>
      </c>
      <c r="H13" s="8"/>
      <c r="I13" s="9"/>
      <c r="J13" s="9"/>
      <c r="AA13" s="2" t="s">
        <v>18</v>
      </c>
      <c r="AB13" s="2">
        <f t="shared" si="0"/>
        <v>0</v>
      </c>
    </row>
    <row r="14" spans="1:28" x14ac:dyDescent="0.25">
      <c r="A14" s="2">
        <v>9</v>
      </c>
      <c r="B14" s="8"/>
      <c r="C14" s="9"/>
      <c r="D14" s="9"/>
      <c r="G14" s="2">
        <v>9</v>
      </c>
      <c r="H14" s="8"/>
      <c r="I14" s="9"/>
      <c r="J14" s="9"/>
      <c r="AA14" s="2" t="s">
        <v>82</v>
      </c>
      <c r="AB14" s="2">
        <f t="shared" si="0"/>
        <v>0</v>
      </c>
    </row>
    <row r="15" spans="1:28" x14ac:dyDescent="0.25">
      <c r="A15" s="2">
        <v>10</v>
      </c>
      <c r="B15" s="8"/>
      <c r="C15" s="9"/>
      <c r="D15" s="9"/>
      <c r="G15" s="2">
        <v>10</v>
      </c>
      <c r="H15" s="8"/>
      <c r="I15" s="9"/>
      <c r="J15" s="9"/>
      <c r="AA15" s="2" t="s">
        <v>19</v>
      </c>
      <c r="AB15" s="2">
        <f t="shared" si="0"/>
        <v>0</v>
      </c>
    </row>
    <row r="16" spans="1:28" x14ac:dyDescent="0.25">
      <c r="B16" s="3" t="s">
        <v>22</v>
      </c>
      <c r="C16" s="13">
        <f>IF(M3="Normal",SUM(C6:C15),IF(M3="Bonus",0,""))</f>
        <v>0</v>
      </c>
      <c r="D16" s="10">
        <f>IF(OR(SUM(C6:C15)=0,SUM(D6:D15)=0),D3,SUMPRODUCT(C6:C15,D6:D15)/SUM(C6:C15))</f>
        <v>0</v>
      </c>
      <c r="H16" s="3" t="s">
        <v>22</v>
      </c>
      <c r="I16" s="14">
        <f>SUM(I6:I15)</f>
        <v>0</v>
      </c>
      <c r="J16" s="10">
        <f>IF(OR(SUM(I6:I15)=0,SUM(J6:J15)=0),J3,SUMPRODUCT(I6:I15,J6:J15)/SUM(I6:I15))</f>
        <v>0</v>
      </c>
      <c r="K16" s="15" t="str">
        <f>IF(OR(MAX(AB6:AB32)&gt;=2,SUM(AB8,AB11,AB15)&gt;=2),"ALERT","")</f>
        <v/>
      </c>
      <c r="AA16" s="2" t="s">
        <v>20</v>
      </c>
      <c r="AB16" s="2">
        <f t="shared" si="0"/>
        <v>0</v>
      </c>
    </row>
    <row r="17" spans="1:28" x14ac:dyDescent="0.25">
      <c r="H17" s="3" t="s">
        <v>24</v>
      </c>
      <c r="I17" s="16">
        <f>IF(J16=0,0,IF(M3="Normal",C16*D16/J16,IF(M3="Bonus",(SUM(C6:C15)*D16-SUM(C6:C15))/J16)))</f>
        <v>0</v>
      </c>
      <c r="AA17" s="2" t="s">
        <v>21</v>
      </c>
      <c r="AB17" s="2">
        <f t="shared" si="0"/>
        <v>0</v>
      </c>
    </row>
    <row r="18" spans="1:28" x14ac:dyDescent="0.25">
      <c r="AA18" s="2" t="s">
        <v>83</v>
      </c>
      <c r="AB18" s="2">
        <f t="shared" si="0"/>
        <v>0</v>
      </c>
    </row>
    <row r="19" spans="1:28" x14ac:dyDescent="0.25">
      <c r="A19" s="17" t="s">
        <v>27</v>
      </c>
      <c r="H19" s="2" t="s">
        <v>28</v>
      </c>
      <c r="I19" s="12" t="str">
        <f>IF(OR(D16=0,J16=0),"",(1/D16)+(1/J16))</f>
        <v/>
      </c>
      <c r="AA19" s="2" t="s">
        <v>23</v>
      </c>
      <c r="AB19" s="2">
        <f t="shared" si="0"/>
        <v>0</v>
      </c>
    </row>
    <row r="20" spans="1:28" x14ac:dyDescent="0.25">
      <c r="AA20" s="2" t="s">
        <v>25</v>
      </c>
      <c r="AB20" s="2">
        <f t="shared" si="0"/>
        <v>0</v>
      </c>
    </row>
    <row r="21" spans="1:28" x14ac:dyDescent="0.25">
      <c r="A21" s="28" t="s">
        <v>31</v>
      </c>
      <c r="B21" s="28"/>
      <c r="C21" s="28"/>
      <c r="D21" s="28"/>
      <c r="E21" s="28"/>
      <c r="F21" s="28"/>
      <c r="G21" s="28"/>
      <c r="H21" s="28"/>
      <c r="I21" s="28"/>
      <c r="J21" s="28"/>
      <c r="K21" s="28"/>
      <c r="AA21" s="2" t="s">
        <v>84</v>
      </c>
      <c r="AB21" s="2">
        <f t="shared" si="0"/>
        <v>0</v>
      </c>
    </row>
    <row r="22" spans="1:28" x14ac:dyDescent="0.25">
      <c r="A22" s="18" t="s">
        <v>33</v>
      </c>
      <c r="B22" s="18"/>
      <c r="C22" s="18"/>
      <c r="D22" s="18"/>
      <c r="E22" s="18"/>
      <c r="F22" s="18"/>
      <c r="G22" s="18"/>
      <c r="H22" s="18"/>
      <c r="I22" s="18"/>
      <c r="J22" s="18"/>
      <c r="K22" s="18"/>
      <c r="AA22" s="2" t="s">
        <v>26</v>
      </c>
      <c r="AB22" s="2">
        <f t="shared" si="0"/>
        <v>0</v>
      </c>
    </row>
    <row r="23" spans="1:28" ht="30" customHeight="1" x14ac:dyDescent="0.25">
      <c r="A23" s="29" t="s">
        <v>35</v>
      </c>
      <c r="B23" s="29"/>
      <c r="C23" s="29"/>
      <c r="D23" s="29"/>
      <c r="E23" s="29"/>
      <c r="F23" s="29"/>
      <c r="G23" s="29"/>
      <c r="H23" s="29"/>
      <c r="I23" s="29"/>
      <c r="J23" s="29"/>
      <c r="K23" s="29"/>
      <c r="AA23" s="2" t="s">
        <v>29</v>
      </c>
      <c r="AB23" s="2">
        <f t="shared" si="0"/>
        <v>0</v>
      </c>
    </row>
    <row r="24" spans="1:28" ht="30" customHeight="1" x14ac:dyDescent="0.25">
      <c r="A24" s="29" t="s">
        <v>37</v>
      </c>
      <c r="B24" s="29"/>
      <c r="C24" s="29"/>
      <c r="D24" s="29"/>
      <c r="E24" s="29"/>
      <c r="F24" s="29"/>
      <c r="G24" s="29"/>
      <c r="H24" s="29"/>
      <c r="I24" s="29"/>
      <c r="J24" s="29"/>
      <c r="K24" s="29"/>
      <c r="AA24" s="2" t="s">
        <v>30</v>
      </c>
      <c r="AB24" s="2">
        <f t="shared" si="0"/>
        <v>0</v>
      </c>
    </row>
    <row r="25" spans="1:28" ht="30" customHeight="1" x14ac:dyDescent="0.25">
      <c r="A25" s="29" t="s">
        <v>39</v>
      </c>
      <c r="B25" s="29"/>
      <c r="C25" s="29"/>
      <c r="D25" s="29"/>
      <c r="E25" s="29"/>
      <c r="F25" s="29"/>
      <c r="G25" s="29"/>
      <c r="H25" s="29"/>
      <c r="I25" s="29"/>
      <c r="J25" s="29"/>
      <c r="K25" s="29"/>
      <c r="AA25" s="2" t="s">
        <v>32</v>
      </c>
      <c r="AB25" s="2">
        <f t="shared" si="0"/>
        <v>0</v>
      </c>
    </row>
    <row r="26" spans="1:28" ht="30" customHeight="1" x14ac:dyDescent="0.25">
      <c r="A26" s="29" t="s">
        <v>41</v>
      </c>
      <c r="B26" s="29"/>
      <c r="C26" s="29"/>
      <c r="D26" s="29"/>
      <c r="E26" s="29"/>
      <c r="F26" s="29"/>
      <c r="G26" s="29"/>
      <c r="H26" s="29"/>
      <c r="I26" s="29"/>
      <c r="J26" s="29"/>
      <c r="K26" s="29"/>
      <c r="AA26" s="2" t="s">
        <v>34</v>
      </c>
      <c r="AB26" s="2">
        <f t="shared" si="0"/>
        <v>0</v>
      </c>
    </row>
    <row r="27" spans="1:28" x14ac:dyDescent="0.25">
      <c r="AA27" s="2" t="s">
        <v>36</v>
      </c>
      <c r="AB27" s="2">
        <f t="shared" si="0"/>
        <v>0</v>
      </c>
    </row>
    <row r="28" spans="1:28" x14ac:dyDescent="0.25">
      <c r="A28" s="18"/>
      <c r="AA28" s="2" t="s">
        <v>38</v>
      </c>
      <c r="AB28" s="2">
        <f t="shared" si="0"/>
        <v>0</v>
      </c>
    </row>
    <row r="29" spans="1:28" x14ac:dyDescent="0.25">
      <c r="AA29" s="2" t="s">
        <v>40</v>
      </c>
      <c r="AB29" s="2">
        <f t="shared" si="0"/>
        <v>0</v>
      </c>
    </row>
    <row r="30" spans="1:28" x14ac:dyDescent="0.25">
      <c r="AA30" s="2" t="s">
        <v>42</v>
      </c>
      <c r="AB30" s="2">
        <f t="shared" si="0"/>
        <v>0</v>
      </c>
    </row>
    <row r="31" spans="1:28" x14ac:dyDescent="0.25">
      <c r="AA31" s="2" t="s">
        <v>43</v>
      </c>
      <c r="AB31" s="2">
        <f t="shared" si="0"/>
        <v>0</v>
      </c>
    </row>
    <row r="32" spans="1:28" x14ac:dyDescent="0.25">
      <c r="AA32" s="2" t="s">
        <v>44</v>
      </c>
      <c r="AB32" s="2">
        <f t="shared" si="0"/>
        <v>0</v>
      </c>
    </row>
    <row r="34" spans="27:27" x14ac:dyDescent="0.25">
      <c r="AA34" s="2" t="s">
        <v>4</v>
      </c>
    </row>
    <row r="35" spans="27:27" x14ac:dyDescent="0.25">
      <c r="AA35" s="2" t="s">
        <v>45</v>
      </c>
    </row>
  </sheetData>
  <sheetProtection sheet="1" objects="1" scenarios="1"/>
  <mergeCells count="5">
    <mergeCell ref="A21:K21"/>
    <mergeCell ref="A23:K23"/>
    <mergeCell ref="A24:K24"/>
    <mergeCell ref="A25:K25"/>
    <mergeCell ref="A26:K26"/>
  </mergeCells>
  <conditionalFormatting sqref="E6">
    <cfRule type="cellIs" dxfId="6" priority="2" operator="lessThan">
      <formula>0</formula>
    </cfRule>
  </conditionalFormatting>
  <conditionalFormatting sqref="K6">
    <cfRule type="cellIs" dxfId="5" priority="1" operator="lessThan">
      <formula>0</formula>
    </cfRule>
  </conditionalFormatting>
  <dataValidations count="2">
    <dataValidation type="list" allowBlank="1" showInputMessage="1" showErrorMessage="1" sqref="M3" xr:uid="{00000000-0002-0000-0000-000001000000}">
      <formula1>$AA$34:$AA$35</formula1>
    </dataValidation>
    <dataValidation type="list" allowBlank="1" showInputMessage="1" showErrorMessage="1" sqref="B6:B15 H6:H15" xr:uid="{00000000-0002-0000-0000-000000000000}">
      <formula1>$AA$6:$AA$32</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ear">
              <controlPr defaultSize="0" print="0" autoFill="0" autoPict="0" macro="[0]!ClearH2HWDW">
                <anchor moveWithCells="1" sizeWithCells="1">
                  <from>
                    <xdr:col>4</xdr:col>
                    <xdr:colOff>0</xdr:colOff>
                    <xdr:row>0</xdr:row>
                    <xdr:rowOff>0</xdr:rowOff>
                  </from>
                  <to>
                    <xdr:col>5</xdr:col>
                    <xdr:colOff>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35"/>
  <sheetViews>
    <sheetView zoomScale="120" zoomScaleNormal="120" workbookViewId="0"/>
  </sheetViews>
  <sheetFormatPr defaultColWidth="9.140625" defaultRowHeight="15" x14ac:dyDescent="0.25"/>
  <cols>
    <col min="1" max="1" width="8" style="2" customWidth="1"/>
    <col min="2" max="2" width="13.5703125" style="2" customWidth="1"/>
    <col min="3" max="3" width="9.5703125" style="2" bestFit="1" customWidth="1"/>
    <col min="4" max="4" width="8.42578125" style="2" bestFit="1" customWidth="1"/>
    <col min="5" max="5" width="11.85546875" style="2" customWidth="1"/>
    <col min="6" max="6" width="4.7109375" style="2" customWidth="1"/>
    <col min="7" max="7" width="7.140625" style="2" bestFit="1" customWidth="1"/>
    <col min="8" max="8" width="13.5703125" style="2" customWidth="1"/>
    <col min="9" max="9" width="9.5703125" style="2" bestFit="1" customWidth="1"/>
    <col min="10" max="10" width="8.42578125" style="2" bestFit="1" customWidth="1"/>
    <col min="11" max="11" width="12.5703125" style="2" bestFit="1" customWidth="1"/>
    <col min="12" max="12" width="4.7109375" style="2" customWidth="1"/>
    <col min="13" max="13" width="8.28515625" style="2" bestFit="1" customWidth="1"/>
    <col min="14" max="14" width="13.5703125" style="2" customWidth="1"/>
    <col min="15" max="15" width="11.140625" style="2" bestFit="1" customWidth="1"/>
    <col min="16" max="16" width="7.42578125" style="2" customWidth="1"/>
    <col min="17" max="17" width="13" style="2" bestFit="1" customWidth="1"/>
    <col min="18" max="18" width="9.140625" style="2"/>
    <col min="19" max="19" width="16.28515625" style="2" customWidth="1"/>
    <col min="20" max="20" width="9.140625" style="2" customWidth="1"/>
    <col min="21" max="26" width="9.140625" style="2"/>
    <col min="27" max="28" width="9.140625" style="2" hidden="1" customWidth="1"/>
    <col min="29" max="16384" width="9.140625" style="2"/>
  </cols>
  <sheetData>
    <row r="1" spans="1:28" ht="18.75" x14ac:dyDescent="0.25">
      <c r="A1" s="1" t="s">
        <v>46</v>
      </c>
    </row>
    <row r="3" spans="1:28" x14ac:dyDescent="0.25">
      <c r="A3" s="2" t="s">
        <v>47</v>
      </c>
      <c r="B3" s="8"/>
      <c r="D3" s="11"/>
      <c r="G3" s="2" t="s">
        <v>48</v>
      </c>
      <c r="H3" s="8"/>
      <c r="J3" s="11"/>
      <c r="M3" s="2" t="s">
        <v>49</v>
      </c>
      <c r="N3" s="8"/>
      <c r="P3" s="11"/>
    </row>
    <row r="5" spans="1:28" x14ac:dyDescent="0.25">
      <c r="A5" s="2" t="s">
        <v>5</v>
      </c>
      <c r="B5" s="2" t="s">
        <v>6</v>
      </c>
      <c r="C5" s="2" t="s">
        <v>7</v>
      </c>
      <c r="D5" s="2" t="s">
        <v>8</v>
      </c>
      <c r="E5" s="2" t="s">
        <v>9</v>
      </c>
      <c r="G5" s="2" t="s">
        <v>5</v>
      </c>
      <c r="H5" s="2" t="s">
        <v>6</v>
      </c>
      <c r="I5" s="2" t="s">
        <v>7</v>
      </c>
      <c r="J5" s="2" t="s">
        <v>8</v>
      </c>
      <c r="K5" s="2" t="s">
        <v>9</v>
      </c>
      <c r="M5" s="2" t="s">
        <v>5</v>
      </c>
      <c r="N5" s="2" t="s">
        <v>6</v>
      </c>
      <c r="O5" s="2" t="s">
        <v>7</v>
      </c>
      <c r="P5" s="2" t="s">
        <v>8</v>
      </c>
      <c r="Q5" s="2" t="s">
        <v>9</v>
      </c>
      <c r="AA5" s="8" t="s">
        <v>11</v>
      </c>
      <c r="AB5" s="8" t="s">
        <v>12</v>
      </c>
    </row>
    <row r="6" spans="1:28" x14ac:dyDescent="0.25">
      <c r="A6" s="2">
        <v>1</v>
      </c>
      <c r="B6" s="8"/>
      <c r="C6" s="11"/>
      <c r="D6" s="11"/>
      <c r="E6" s="10">
        <f>SUMPRODUCT($C$6:$C$15,$D$6:$D$15)-SUM($C$6:$C$15,$I$6:$I$15,$O$6:$O$15)</f>
        <v>0</v>
      </c>
      <c r="G6" s="2">
        <v>1</v>
      </c>
      <c r="H6" s="8"/>
      <c r="I6" s="11"/>
      <c r="J6" s="9"/>
      <c r="K6" s="10">
        <f>SUMPRODUCT($I$6:$I$15,$J$6:$J$15)-IF(N20="Normal",SUM($C$6:$C$15,$I$6:$I$15,$O$6:$O$15),IF(N20="Bonus",SUM($I$6:$I$15,$O$6:$O$15),""))</f>
        <v>0</v>
      </c>
      <c r="M6" s="2">
        <v>1</v>
      </c>
      <c r="N6" s="8"/>
      <c r="O6" s="9"/>
      <c r="P6" s="9"/>
      <c r="Q6" s="10">
        <f>SUMPRODUCT($O$6:$O$15,$P$6:$P$15)-IF(N20="Normal",SUM($C$6:$C$15,$I$6:$I$15,$O$6:$O$15),IF(N20="Bonus",SUM($I$6:$I$15,$O$6:$O$15),""))</f>
        <v>0</v>
      </c>
      <c r="AA6" s="8" t="s">
        <v>13</v>
      </c>
      <c r="AB6" s="2">
        <f>COUNTIF($B$6:$B$15,AA6)+COUNTIF($H$6:$H$15,AA6)+COUNTIF($N$6:$N$15,AA6)</f>
        <v>0</v>
      </c>
    </row>
    <row r="7" spans="1:28" x14ac:dyDescent="0.25">
      <c r="A7" s="2">
        <v>2</v>
      </c>
      <c r="B7" s="8"/>
      <c r="C7" s="11"/>
      <c r="D7" s="9"/>
      <c r="G7" s="2">
        <v>2</v>
      </c>
      <c r="H7" s="8"/>
      <c r="I7" s="11"/>
      <c r="J7" s="11"/>
      <c r="M7" s="2">
        <v>2</v>
      </c>
      <c r="N7" s="8"/>
      <c r="O7" s="9"/>
      <c r="P7" s="9"/>
      <c r="AA7" s="8" t="s">
        <v>80</v>
      </c>
      <c r="AB7" s="2">
        <f>COUNTIF($B$6:$B$15,AA7)+COUNTIF($H$6:$H$15,AA7)+COUNTIF($N$6:$N$15,AA7)</f>
        <v>0</v>
      </c>
    </row>
    <row r="8" spans="1:28" x14ac:dyDescent="0.25">
      <c r="A8" s="2">
        <v>3</v>
      </c>
      <c r="B8" s="8"/>
      <c r="C8" s="9"/>
      <c r="D8" s="9"/>
      <c r="G8" s="2">
        <v>3</v>
      </c>
      <c r="H8" s="8"/>
      <c r="I8" s="9"/>
      <c r="J8" s="9"/>
      <c r="M8" s="2">
        <v>3</v>
      </c>
      <c r="N8" s="8"/>
      <c r="O8" s="9"/>
      <c r="P8" s="9"/>
      <c r="AA8" s="2" t="s">
        <v>14</v>
      </c>
      <c r="AB8" s="2">
        <f t="shared" ref="AB8:AB32" si="0">COUNTIF($B$6:$B$15,AA8)+COUNTIF($H$6:$H$15,AA8)+COUNTIF($N$6:$N$15,AA8)</f>
        <v>0</v>
      </c>
    </row>
    <row r="9" spans="1:28" x14ac:dyDescent="0.25">
      <c r="A9" s="2">
        <v>4</v>
      </c>
      <c r="B9" s="8"/>
      <c r="C9" s="9"/>
      <c r="D9" s="9"/>
      <c r="G9" s="2">
        <v>4</v>
      </c>
      <c r="H9" s="8"/>
      <c r="I9" s="9"/>
      <c r="J9" s="9"/>
      <c r="M9" s="2">
        <v>4</v>
      </c>
      <c r="N9" s="8"/>
      <c r="O9" s="9"/>
      <c r="P9" s="11"/>
      <c r="AA9" s="2" t="s">
        <v>15</v>
      </c>
      <c r="AB9" s="2">
        <f t="shared" si="0"/>
        <v>0</v>
      </c>
    </row>
    <row r="10" spans="1:28" x14ac:dyDescent="0.25">
      <c r="A10" s="2">
        <v>5</v>
      </c>
      <c r="B10" s="8"/>
      <c r="C10" s="9"/>
      <c r="D10" s="9"/>
      <c r="G10" s="2">
        <v>5</v>
      </c>
      <c r="H10" s="8"/>
      <c r="I10" s="9"/>
      <c r="J10" s="9"/>
      <c r="M10" s="2">
        <v>5</v>
      </c>
      <c r="N10" s="8"/>
      <c r="O10" s="9"/>
      <c r="P10" s="11"/>
      <c r="AA10" s="2" t="s">
        <v>16</v>
      </c>
      <c r="AB10" s="2">
        <f t="shared" si="0"/>
        <v>0</v>
      </c>
    </row>
    <row r="11" spans="1:28" x14ac:dyDescent="0.25">
      <c r="A11" s="2">
        <v>6</v>
      </c>
      <c r="B11" s="8"/>
      <c r="C11" s="9"/>
      <c r="D11" s="9"/>
      <c r="G11" s="2">
        <v>6</v>
      </c>
      <c r="H11" s="8"/>
      <c r="I11" s="9"/>
      <c r="J11" s="9"/>
      <c r="M11" s="2">
        <v>6</v>
      </c>
      <c r="N11" s="8"/>
      <c r="O11" s="9"/>
      <c r="P11" s="11"/>
      <c r="AA11" s="2" t="s">
        <v>17</v>
      </c>
      <c r="AB11" s="2">
        <f t="shared" si="0"/>
        <v>0</v>
      </c>
    </row>
    <row r="12" spans="1:28" x14ac:dyDescent="0.25">
      <c r="A12" s="2">
        <v>7</v>
      </c>
      <c r="B12" s="8"/>
      <c r="C12" s="9"/>
      <c r="D12" s="9"/>
      <c r="G12" s="2">
        <v>7</v>
      </c>
      <c r="H12" s="8"/>
      <c r="I12" s="9"/>
      <c r="J12" s="9"/>
      <c r="M12" s="2">
        <v>7</v>
      </c>
      <c r="N12" s="8"/>
      <c r="O12" s="9"/>
      <c r="P12" s="11"/>
      <c r="AA12" s="2" t="s">
        <v>81</v>
      </c>
      <c r="AB12" s="2">
        <f t="shared" si="0"/>
        <v>0</v>
      </c>
    </row>
    <row r="13" spans="1:28" x14ac:dyDescent="0.25">
      <c r="A13" s="2">
        <v>8</v>
      </c>
      <c r="B13" s="8"/>
      <c r="C13" s="9"/>
      <c r="D13" s="9"/>
      <c r="G13" s="2">
        <v>8</v>
      </c>
      <c r="H13" s="8"/>
      <c r="I13" s="9"/>
      <c r="J13" s="9"/>
      <c r="M13" s="2">
        <v>8</v>
      </c>
      <c r="N13" s="8"/>
      <c r="O13" s="9"/>
      <c r="P13" s="11"/>
      <c r="AA13" s="2" t="s">
        <v>18</v>
      </c>
      <c r="AB13" s="2">
        <f t="shared" si="0"/>
        <v>0</v>
      </c>
    </row>
    <row r="14" spans="1:28" x14ac:dyDescent="0.25">
      <c r="A14" s="2">
        <v>9</v>
      </c>
      <c r="B14" s="8"/>
      <c r="C14" s="9"/>
      <c r="D14" s="9"/>
      <c r="G14" s="2">
        <v>9</v>
      </c>
      <c r="H14" s="8"/>
      <c r="I14" s="9"/>
      <c r="J14" s="9"/>
      <c r="M14" s="2">
        <v>9</v>
      </c>
      <c r="N14" s="8"/>
      <c r="O14" s="9"/>
      <c r="P14" s="11"/>
      <c r="AA14" s="2" t="s">
        <v>82</v>
      </c>
      <c r="AB14" s="2">
        <f t="shared" si="0"/>
        <v>0</v>
      </c>
    </row>
    <row r="15" spans="1:28" x14ac:dyDescent="0.25">
      <c r="A15" s="2">
        <v>10</v>
      </c>
      <c r="B15" s="8"/>
      <c r="C15" s="9"/>
      <c r="D15" s="9"/>
      <c r="G15" s="2">
        <v>10</v>
      </c>
      <c r="H15" s="8"/>
      <c r="I15" s="9"/>
      <c r="J15" s="9"/>
      <c r="M15" s="2">
        <v>10</v>
      </c>
      <c r="N15" s="8"/>
      <c r="O15" s="9"/>
      <c r="P15" s="11"/>
      <c r="AA15" s="2" t="s">
        <v>19</v>
      </c>
      <c r="AB15" s="2">
        <f t="shared" si="0"/>
        <v>0</v>
      </c>
    </row>
    <row r="16" spans="1:28" ht="30" x14ac:dyDescent="0.25">
      <c r="B16" s="3" t="s">
        <v>22</v>
      </c>
      <c r="C16" s="19">
        <f>IF(N20="Normal",SUM(C6:C15),IF(N20="Bonus",0,""))</f>
        <v>0</v>
      </c>
      <c r="D16" s="10">
        <f>IF(OR(SUM(C6:C15)=0,SUM(D6:D15)=0),D3,SUMPRODUCT(C6:C15,D6:D15)/SUM(C6:C15))</f>
        <v>0</v>
      </c>
      <c r="H16" s="3" t="s">
        <v>22</v>
      </c>
      <c r="I16" s="14">
        <f>SUM(I6:I15)</f>
        <v>0</v>
      </c>
      <c r="J16" s="10">
        <f>IF(OR(SUM(I6:I15)=0,SUM(J6:J15)=0),J3,SUMPRODUCT(I6:I15,J6:J15)/SUM(I6:I15))</f>
        <v>0</v>
      </c>
      <c r="K16" s="15" t="str">
        <f>IF(OR(MAX(AB6:AB32)&gt;=2,SUM(AB8,AB11,AB15)&gt;=2),"ALERT","")</f>
        <v/>
      </c>
      <c r="N16" s="3" t="s">
        <v>22</v>
      </c>
      <c r="O16" s="14">
        <f>SUM(O6:O15)</f>
        <v>0</v>
      </c>
      <c r="P16" s="10">
        <f>IF(OR(SUM(O6:O15)=0,SUM(P6:P15)=0),P3,SUMPRODUCT(O6:O15,P6:P15)/SUM(O6:O15))</f>
        <v>0</v>
      </c>
      <c r="Q16" s="15" t="str">
        <f>IF(OR(MAX(AB6:AB32)&gt;=2,SUM(AB8,AB11,AB15)&gt;=2),"ALERT","")</f>
        <v/>
      </c>
      <c r="AA16" s="2" t="s">
        <v>20</v>
      </c>
      <c r="AB16" s="2">
        <f t="shared" si="0"/>
        <v>0</v>
      </c>
    </row>
    <row r="17" spans="1:28" ht="30" x14ac:dyDescent="0.25">
      <c r="H17" s="3" t="s">
        <v>24</v>
      </c>
      <c r="I17" s="16">
        <f>IF(J16=0,0,IF($N$20="Normal",$C$16*$D$16/J16,IF($N$20="Bonus",(SUM($C$6:$C$15)*$D$16-SUM($C$6:$C$15))/J16,"")))</f>
        <v>0</v>
      </c>
      <c r="N17" s="3" t="s">
        <v>24</v>
      </c>
      <c r="O17" s="16">
        <f>IF(P16=0,0,IF($N$20="Normal",$C$16*$D$16/P16,IF($N$20="Bonus",(SUM($C$6:$C$15)*$D$16-SUM($C$6:$C$15))/P16,"")))</f>
        <v>0</v>
      </c>
      <c r="AA17" s="2" t="s">
        <v>21</v>
      </c>
      <c r="AB17" s="2">
        <f t="shared" si="0"/>
        <v>0</v>
      </c>
    </row>
    <row r="18" spans="1:28" x14ac:dyDescent="0.25">
      <c r="AA18" s="2" t="s">
        <v>83</v>
      </c>
      <c r="AB18" s="2">
        <f t="shared" si="0"/>
        <v>0</v>
      </c>
    </row>
    <row r="19" spans="1:28" ht="45" x14ac:dyDescent="0.25">
      <c r="A19" s="17" t="s">
        <v>27</v>
      </c>
      <c r="H19" s="2" t="s">
        <v>28</v>
      </c>
      <c r="I19" s="12" t="str">
        <f>IF(OR(D16=0,J16=0,P16=0),"",(1/D16)+(1/J16)+(1/P16))</f>
        <v/>
      </c>
      <c r="N19" s="3" t="s">
        <v>1</v>
      </c>
      <c r="Q19" s="2" t="s">
        <v>10</v>
      </c>
      <c r="AA19" s="2" t="s">
        <v>23</v>
      </c>
      <c r="AB19" s="2">
        <f t="shared" si="0"/>
        <v>0</v>
      </c>
    </row>
    <row r="20" spans="1:28" x14ac:dyDescent="0.25">
      <c r="N20" s="8" t="s">
        <v>4</v>
      </c>
      <c r="Q20" s="12">
        <f>IF(OR(C6=0,Q6=0),0,Q6/SUM(C6:C15))</f>
        <v>0</v>
      </c>
      <c r="AA20" s="2" t="s">
        <v>25</v>
      </c>
      <c r="AB20" s="2">
        <f t="shared" si="0"/>
        <v>0</v>
      </c>
    </row>
    <row r="21" spans="1:28" x14ac:dyDescent="0.25">
      <c r="A21" s="29" t="s">
        <v>50</v>
      </c>
      <c r="B21" s="29"/>
      <c r="C21" s="29"/>
      <c r="D21" s="29"/>
      <c r="E21" s="29"/>
      <c r="F21" s="29"/>
      <c r="G21" s="29"/>
      <c r="H21" s="29"/>
      <c r="I21" s="29"/>
      <c r="J21" s="29"/>
      <c r="K21" s="29"/>
      <c r="AA21" s="2" t="s">
        <v>84</v>
      </c>
      <c r="AB21" s="2">
        <f t="shared" si="0"/>
        <v>0</v>
      </c>
    </row>
    <row r="22" spans="1:28" x14ac:dyDescent="0.25">
      <c r="A22" s="18" t="s">
        <v>33</v>
      </c>
      <c r="B22" s="20"/>
      <c r="C22" s="20"/>
      <c r="D22" s="20"/>
      <c r="E22" s="20"/>
      <c r="F22" s="20"/>
      <c r="G22" s="20"/>
      <c r="H22" s="20"/>
      <c r="I22" s="20"/>
      <c r="J22" s="20"/>
      <c r="K22" s="20"/>
      <c r="AA22" s="2" t="s">
        <v>26</v>
      </c>
      <c r="AB22" s="2">
        <f t="shared" si="0"/>
        <v>0</v>
      </c>
    </row>
    <row r="23" spans="1:28" ht="30" customHeight="1" x14ac:dyDescent="0.25">
      <c r="A23" s="29" t="s">
        <v>35</v>
      </c>
      <c r="B23" s="29"/>
      <c r="C23" s="29"/>
      <c r="D23" s="29"/>
      <c r="E23" s="29"/>
      <c r="F23" s="29"/>
      <c r="G23" s="29"/>
      <c r="H23" s="29"/>
      <c r="I23" s="29"/>
      <c r="J23" s="29"/>
      <c r="K23" s="29"/>
      <c r="AA23" s="2" t="s">
        <v>29</v>
      </c>
      <c r="AB23" s="2">
        <f t="shared" si="0"/>
        <v>0</v>
      </c>
    </row>
    <row r="24" spans="1:28" ht="30" customHeight="1" x14ac:dyDescent="0.25">
      <c r="A24" s="29" t="s">
        <v>51</v>
      </c>
      <c r="B24" s="29"/>
      <c r="C24" s="29"/>
      <c r="D24" s="29"/>
      <c r="E24" s="29"/>
      <c r="F24" s="29"/>
      <c r="G24" s="29"/>
      <c r="H24" s="29"/>
      <c r="I24" s="29"/>
      <c r="J24" s="29"/>
      <c r="K24" s="29"/>
      <c r="AA24" s="2" t="s">
        <v>30</v>
      </c>
      <c r="AB24" s="2">
        <f t="shared" si="0"/>
        <v>0</v>
      </c>
    </row>
    <row r="25" spans="1:28" ht="30" customHeight="1" x14ac:dyDescent="0.25">
      <c r="A25" s="29" t="s">
        <v>52</v>
      </c>
      <c r="B25" s="29"/>
      <c r="C25" s="29"/>
      <c r="D25" s="29"/>
      <c r="E25" s="29"/>
      <c r="F25" s="29"/>
      <c r="G25" s="29"/>
      <c r="H25" s="29"/>
      <c r="I25" s="29"/>
      <c r="J25" s="29"/>
      <c r="K25" s="29"/>
      <c r="AA25" s="2" t="s">
        <v>32</v>
      </c>
      <c r="AB25" s="2">
        <f t="shared" si="0"/>
        <v>0</v>
      </c>
    </row>
    <row r="26" spans="1:28" ht="30.75" customHeight="1" x14ac:dyDescent="0.25">
      <c r="A26" s="29" t="s">
        <v>53</v>
      </c>
      <c r="B26" s="29"/>
      <c r="C26" s="29"/>
      <c r="D26" s="29"/>
      <c r="E26" s="29"/>
      <c r="F26" s="29"/>
      <c r="G26" s="29"/>
      <c r="H26" s="29"/>
      <c r="I26" s="29"/>
      <c r="J26" s="29"/>
      <c r="K26" s="29"/>
      <c r="AA26" s="2" t="s">
        <v>34</v>
      </c>
      <c r="AB26" s="2">
        <f t="shared" si="0"/>
        <v>0</v>
      </c>
    </row>
    <row r="27" spans="1:28" x14ac:dyDescent="0.25">
      <c r="AA27" s="2" t="s">
        <v>36</v>
      </c>
      <c r="AB27" s="2">
        <f t="shared" si="0"/>
        <v>0</v>
      </c>
    </row>
    <row r="28" spans="1:28" x14ac:dyDescent="0.25">
      <c r="AA28" s="2" t="s">
        <v>38</v>
      </c>
      <c r="AB28" s="2">
        <f t="shared" si="0"/>
        <v>0</v>
      </c>
    </row>
    <row r="29" spans="1:28" x14ac:dyDescent="0.25">
      <c r="AA29" s="2" t="s">
        <v>40</v>
      </c>
      <c r="AB29" s="2">
        <f t="shared" si="0"/>
        <v>0</v>
      </c>
    </row>
    <row r="30" spans="1:28" x14ac:dyDescent="0.25">
      <c r="AA30" s="2" t="s">
        <v>42</v>
      </c>
      <c r="AB30" s="2">
        <f t="shared" si="0"/>
        <v>0</v>
      </c>
    </row>
    <row r="31" spans="1:28" x14ac:dyDescent="0.25">
      <c r="AA31" s="2" t="s">
        <v>43</v>
      </c>
      <c r="AB31" s="2">
        <f t="shared" si="0"/>
        <v>0</v>
      </c>
    </row>
    <row r="32" spans="1:28" x14ac:dyDescent="0.25">
      <c r="AA32" s="2" t="s">
        <v>44</v>
      </c>
      <c r="AB32" s="2">
        <f t="shared" si="0"/>
        <v>0</v>
      </c>
    </row>
    <row r="34" spans="27:27" x14ac:dyDescent="0.25">
      <c r="AA34" s="2" t="s">
        <v>45</v>
      </c>
    </row>
    <row r="35" spans="27:27" x14ac:dyDescent="0.25">
      <c r="AA35" s="2" t="s">
        <v>4</v>
      </c>
    </row>
  </sheetData>
  <sheetProtection sheet="1" objects="1" scenarios="1"/>
  <mergeCells count="5">
    <mergeCell ref="A21:K21"/>
    <mergeCell ref="A23:K23"/>
    <mergeCell ref="A24:K24"/>
    <mergeCell ref="A25:K25"/>
    <mergeCell ref="A26:K26"/>
  </mergeCells>
  <conditionalFormatting sqref="E6">
    <cfRule type="cellIs" dxfId="4" priority="3" operator="lessThan">
      <formula>0</formula>
    </cfRule>
  </conditionalFormatting>
  <conditionalFormatting sqref="Q6">
    <cfRule type="cellIs" dxfId="3" priority="2" operator="lessThan">
      <formula>0</formula>
    </cfRule>
  </conditionalFormatting>
  <conditionalFormatting sqref="K6">
    <cfRule type="cellIs" dxfId="2" priority="1" operator="lessThan">
      <formula>0</formula>
    </cfRule>
  </conditionalFormatting>
  <dataValidations count="2">
    <dataValidation type="list" allowBlank="1" showInputMessage="1" showErrorMessage="1" sqref="N20" xr:uid="{00000000-0002-0000-0100-000001000000}">
      <formula1>$AA$34:$AA$35</formula1>
    </dataValidation>
    <dataValidation type="list" allowBlank="1" showInputMessage="1" showErrorMessage="1" sqref="B6:B15 H6:H15 N6:N15" xr:uid="{00000000-0002-0000-0100-000000000000}">
      <formula1>$AA$6:$AA$32</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lear">
              <controlPr defaultSize="0" print="0" autoFill="0" autoPict="0" macro="[0]!ClearH2HWDW">
                <anchor moveWithCells="1" sizeWithCells="1">
                  <from>
                    <xdr:col>4</xdr:col>
                    <xdr:colOff>0</xdr:colOff>
                    <xdr:row>0</xdr:row>
                    <xdr:rowOff>0</xdr:rowOff>
                  </from>
                  <to>
                    <xdr:col>5</xdr:col>
                    <xdr:colOff>0</xdr:colOff>
                    <xdr:row>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7"/>
  <sheetViews>
    <sheetView workbookViewId="0"/>
  </sheetViews>
  <sheetFormatPr defaultColWidth="9.140625" defaultRowHeight="15" x14ac:dyDescent="0.25"/>
  <cols>
    <col min="1" max="1" width="13.5703125" style="2" customWidth="1"/>
    <col min="2" max="2" width="9.85546875" style="2" bestFit="1" customWidth="1"/>
    <col min="3" max="3" width="11.85546875" style="2" bestFit="1" customWidth="1"/>
    <col min="4" max="4" width="9.140625" style="2"/>
    <col min="5" max="5" width="13.140625" style="2" bestFit="1" customWidth="1"/>
    <col min="6" max="6" width="9.140625" style="2"/>
    <col min="7" max="7" width="18" style="2" bestFit="1" customWidth="1"/>
    <col min="8" max="16384" width="9.140625" style="2"/>
  </cols>
  <sheetData>
    <row r="1" spans="1:7" ht="18.75" x14ac:dyDescent="0.25">
      <c r="A1" s="1" t="s">
        <v>71</v>
      </c>
    </row>
    <row r="3" spans="1:7" x14ac:dyDescent="0.25">
      <c r="A3" s="2" t="s">
        <v>57</v>
      </c>
      <c r="B3" s="2" t="s">
        <v>58</v>
      </c>
      <c r="E3" s="2" t="s">
        <v>9</v>
      </c>
      <c r="G3" s="2" t="s">
        <v>72</v>
      </c>
    </row>
    <row r="4" spans="1:7" x14ac:dyDescent="0.25">
      <c r="A4" s="26">
        <v>50</v>
      </c>
      <c r="B4" s="26">
        <v>10</v>
      </c>
      <c r="E4" s="10">
        <f>(A4*B4-A4)-(A7*B7-A7)</f>
        <v>42.555331991951675</v>
      </c>
      <c r="G4" s="12">
        <f>IF(A4=0,0,E4/A4)</f>
        <v>0.85110663983903345</v>
      </c>
    </row>
    <row r="6" spans="1:7" x14ac:dyDescent="0.25">
      <c r="A6" s="2" t="s">
        <v>59</v>
      </c>
      <c r="B6" s="2" t="s">
        <v>60</v>
      </c>
      <c r="C6" s="2" t="s">
        <v>61</v>
      </c>
      <c r="E6" s="2" t="s">
        <v>73</v>
      </c>
    </row>
    <row r="7" spans="1:7" x14ac:dyDescent="0.25">
      <c r="A7" s="13">
        <f>IF(A4=0,0,(A4*(B4-1))/(B7-C7))</f>
        <v>45.271629778672036</v>
      </c>
      <c r="B7" s="26">
        <v>10</v>
      </c>
      <c r="C7" s="27">
        <v>0.06</v>
      </c>
      <c r="E7" s="10">
        <f>A7*(1-C7)</f>
        <v>42.555331991951711</v>
      </c>
    </row>
    <row r="9" spans="1:7" x14ac:dyDescent="0.25">
      <c r="C9" s="2" t="s">
        <v>74</v>
      </c>
    </row>
    <row r="10" spans="1:7" x14ac:dyDescent="0.25">
      <c r="C10" s="10">
        <f>A7*(B7-1)</f>
        <v>407.44466800804832</v>
      </c>
    </row>
    <row r="13" spans="1:7" x14ac:dyDescent="0.25">
      <c r="A13" s="18" t="s">
        <v>75</v>
      </c>
    </row>
    <row r="14" spans="1:7" x14ac:dyDescent="0.25">
      <c r="A14" s="18" t="s">
        <v>76</v>
      </c>
    </row>
    <row r="15" spans="1:7" x14ac:dyDescent="0.25">
      <c r="A15" s="18" t="s">
        <v>77</v>
      </c>
    </row>
    <row r="16" spans="1:7" x14ac:dyDescent="0.25">
      <c r="A16" s="18" t="s">
        <v>78</v>
      </c>
    </row>
    <row r="17" spans="1:1" x14ac:dyDescent="0.25">
      <c r="A17" s="18" t="s">
        <v>79</v>
      </c>
    </row>
  </sheetData>
  <sheetProtection sheet="1" objects="1" scenarios="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lear">
              <controlPr defaultSize="0" print="0" autoFill="0" autoPict="0" macro="[0]!ClearBonusLay">
                <anchor moveWithCells="1" sizeWithCells="1">
                  <from>
                    <xdr:col>4</xdr:col>
                    <xdr:colOff>0</xdr:colOff>
                    <xdr:row>0</xdr:row>
                    <xdr:rowOff>0</xdr:rowOff>
                  </from>
                  <to>
                    <xdr:col>5</xdr:col>
                    <xdr:colOff>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25"/>
  <sheetViews>
    <sheetView workbookViewId="0"/>
  </sheetViews>
  <sheetFormatPr defaultColWidth="9.140625" defaultRowHeight="15" x14ac:dyDescent="0.25"/>
  <cols>
    <col min="1" max="1" width="13.42578125" style="2" customWidth="1"/>
    <col min="2" max="2" width="9.85546875" style="2" bestFit="1" customWidth="1"/>
    <col min="3" max="3" width="13.42578125" style="2" bestFit="1" customWidth="1"/>
    <col min="4" max="4" width="9.140625" style="2"/>
    <col min="5" max="5" width="12.5703125" style="2" bestFit="1" customWidth="1"/>
    <col min="6" max="6" width="9.85546875" style="2" bestFit="1" customWidth="1"/>
    <col min="7" max="7" width="11.85546875" style="2" bestFit="1" customWidth="1"/>
    <col min="8" max="16384" width="9.140625" style="2"/>
  </cols>
  <sheetData>
    <row r="1" spans="1:8" ht="18.75" x14ac:dyDescent="0.25">
      <c r="A1" s="1" t="s">
        <v>54</v>
      </c>
    </row>
    <row r="3" spans="1:8" x14ac:dyDescent="0.25">
      <c r="A3" s="21" t="s">
        <v>55</v>
      </c>
      <c r="E3" s="21" t="s">
        <v>56</v>
      </c>
    </row>
    <row r="5" spans="1:8" x14ac:dyDescent="0.25">
      <c r="A5" s="2" t="s">
        <v>57</v>
      </c>
      <c r="B5" s="2" t="s">
        <v>58</v>
      </c>
      <c r="E5" s="2" t="s">
        <v>59</v>
      </c>
      <c r="F5" s="2" t="s">
        <v>60</v>
      </c>
      <c r="G5" s="2" t="s">
        <v>61</v>
      </c>
    </row>
    <row r="6" spans="1:8" x14ac:dyDescent="0.25">
      <c r="A6" s="22">
        <v>25</v>
      </c>
      <c r="B6" s="22">
        <v>15</v>
      </c>
      <c r="C6" s="13"/>
      <c r="E6" s="23">
        <v>50</v>
      </c>
      <c r="F6" s="23">
        <v>3</v>
      </c>
      <c r="G6" s="24">
        <v>0.06</v>
      </c>
      <c r="H6" s="13"/>
    </row>
    <row r="8" spans="1:8" x14ac:dyDescent="0.25">
      <c r="A8" s="2" t="s">
        <v>59</v>
      </c>
      <c r="B8" s="2" t="s">
        <v>60</v>
      </c>
      <c r="C8" s="13" t="s">
        <v>61</v>
      </c>
      <c r="E8" s="2" t="s">
        <v>57</v>
      </c>
      <c r="F8" s="2" t="s">
        <v>58</v>
      </c>
      <c r="H8" s="13"/>
    </row>
    <row r="9" spans="1:8" x14ac:dyDescent="0.25">
      <c r="A9" s="10">
        <f>IF(A6=0,0,A6*B6/(B9-C9))</f>
        <v>172.81105990783408</v>
      </c>
      <c r="B9" s="22">
        <v>2.2200000000000002</v>
      </c>
      <c r="C9" s="25">
        <v>0.05</v>
      </c>
      <c r="E9" s="10">
        <f>IF(E6=0,0,(E6*(F6-G6))/F9)</f>
        <v>45.9375</v>
      </c>
      <c r="F9" s="23">
        <v>3.2</v>
      </c>
    </row>
    <row r="10" spans="1:8" x14ac:dyDescent="0.25">
      <c r="A10" s="13"/>
    </row>
    <row r="11" spans="1:8" x14ac:dyDescent="0.25">
      <c r="A11" s="2" t="s">
        <v>62</v>
      </c>
      <c r="B11" s="10">
        <f>(A6*B6-A6)-(A9*B9-A9)</f>
        <v>139.17050691244236</v>
      </c>
      <c r="C11" s="2" t="s">
        <v>74</v>
      </c>
      <c r="E11" s="2" t="s">
        <v>62</v>
      </c>
      <c r="F11" s="10">
        <f>(E9*F9-E9)-(E6*F6-E6)</f>
        <v>1.0625</v>
      </c>
      <c r="G11" s="2" t="s">
        <v>74</v>
      </c>
    </row>
    <row r="12" spans="1:8" x14ac:dyDescent="0.25">
      <c r="A12" s="2" t="s">
        <v>63</v>
      </c>
      <c r="B12" s="10">
        <f>-A6+(A9*(1-C9))</f>
        <v>139.17050691244236</v>
      </c>
      <c r="C12" s="13">
        <f>A9*(B9-1)</f>
        <v>210.82949308755761</v>
      </c>
      <c r="E12" s="2" t="s">
        <v>63</v>
      </c>
      <c r="F12" s="10">
        <f>-E9+(E6*(1-G6))</f>
        <v>1.0625</v>
      </c>
      <c r="G12" s="13">
        <f>E6*(F6-1)</f>
        <v>100</v>
      </c>
    </row>
    <row r="14" spans="1:8" x14ac:dyDescent="0.25">
      <c r="A14" s="17" t="s">
        <v>27</v>
      </c>
    </row>
    <row r="16" spans="1:8" x14ac:dyDescent="0.25">
      <c r="A16" s="18" t="s">
        <v>64</v>
      </c>
    </row>
    <row r="17" spans="1:1" x14ac:dyDescent="0.25">
      <c r="A17" s="18" t="s">
        <v>65</v>
      </c>
    </row>
    <row r="19" spans="1:1" x14ac:dyDescent="0.25">
      <c r="A19" s="17" t="s">
        <v>66</v>
      </c>
    </row>
    <row r="21" spans="1:1" x14ac:dyDescent="0.25">
      <c r="A21" s="18" t="s">
        <v>67</v>
      </c>
    </row>
    <row r="22" spans="1:1" x14ac:dyDescent="0.25">
      <c r="A22" s="18" t="s">
        <v>68</v>
      </c>
    </row>
    <row r="23" spans="1:1" x14ac:dyDescent="0.25">
      <c r="A23" s="18" t="s">
        <v>69</v>
      </c>
    </row>
    <row r="24" spans="1:1" x14ac:dyDescent="0.25">
      <c r="A24" s="18" t="s">
        <v>70</v>
      </c>
    </row>
    <row r="25" spans="1:1" x14ac:dyDescent="0.25">
      <c r="A25" s="18"/>
    </row>
  </sheetData>
  <sheetProtection sheet="1" objects="1" scenarios="1"/>
  <conditionalFormatting sqref="B11:B12">
    <cfRule type="cellIs" dxfId="1" priority="2" operator="lessThan">
      <formula>0</formula>
    </cfRule>
  </conditionalFormatting>
  <conditionalFormatting sqref="F11:F12">
    <cfRule type="cellIs" dxfId="0" priority="1" operator="lessThan">
      <formula>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lear">
              <controlPr defaultSize="0" print="0" autoFill="0" autoPict="0" macro="[0]!ClearRacingArbitrages">
                <anchor moveWithCells="1" sizeWithCells="1">
                  <from>
                    <xdr:col>4</xdr:col>
                    <xdr:colOff>9525</xdr:colOff>
                    <xdr:row>0</xdr:row>
                    <xdr:rowOff>0</xdr:rowOff>
                  </from>
                  <to>
                    <xdr:col>5</xdr:col>
                    <xdr:colOff>9525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Head To Head</vt:lpstr>
      <vt:lpstr>Win-Draw-Win</vt:lpstr>
      <vt:lpstr>Bonus Lay</vt:lpstr>
      <vt:lpstr>Racing Arbitrages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2016-10-12T00:05:34Z</dcterms:created>
  <dcterms:modified xsi:type="dcterms:W3CDTF">2017-11-22T02:23:37Z</dcterms:modified>
</cp:coreProperties>
</file>