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4DC5B063-9224-47A2-9D2A-B56E1579E6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5112021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05112021 - PREMIUM'!$A$1:$S$1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 s="1"/>
  <c r="K15" i="1" s="1"/>
  <c r="L15" i="1" s="1"/>
  <c r="H17" i="1"/>
  <c r="I17" i="1"/>
  <c r="J17" i="1" s="1"/>
  <c r="K17" i="1" s="1"/>
  <c r="L17" i="1" s="1"/>
  <c r="H14" i="1"/>
  <c r="I14" i="1"/>
  <c r="J14" i="1" s="1"/>
  <c r="K14" i="1" s="1"/>
  <c r="L14" i="1" s="1"/>
  <c r="H21" i="1"/>
  <c r="I21" i="1"/>
  <c r="J21" i="1" s="1"/>
  <c r="K21" i="1" s="1"/>
  <c r="L21" i="1" s="1"/>
  <c r="H19" i="1"/>
  <c r="I19" i="1"/>
  <c r="J19" i="1" s="1"/>
  <c r="K19" i="1" s="1"/>
  <c r="L19" i="1" s="1"/>
  <c r="H20" i="1"/>
  <c r="I20" i="1"/>
  <c r="J20" i="1" s="1"/>
  <c r="K20" i="1" s="1"/>
  <c r="L20" i="1" s="1"/>
  <c r="H16" i="1"/>
  <c r="I16" i="1"/>
  <c r="J16" i="1" s="1"/>
  <c r="K16" i="1" s="1"/>
  <c r="L16" i="1" s="1"/>
  <c r="H18" i="1"/>
  <c r="I18" i="1"/>
  <c r="J18" i="1" s="1"/>
  <c r="K18" i="1" s="1"/>
  <c r="L18" i="1" s="1"/>
  <c r="H22" i="1"/>
  <c r="I22" i="1"/>
  <c r="J22" i="1" s="1"/>
  <c r="K22" i="1" s="1"/>
  <c r="L22" i="1" s="1"/>
  <c r="H27" i="1"/>
  <c r="I27" i="1"/>
  <c r="J27" i="1" s="1"/>
  <c r="K27" i="1" s="1"/>
  <c r="L27" i="1" s="1"/>
  <c r="H23" i="1"/>
  <c r="I23" i="1"/>
  <c r="J23" i="1" s="1"/>
  <c r="K23" i="1" s="1"/>
  <c r="L23" i="1" s="1"/>
  <c r="H29" i="1"/>
  <c r="I29" i="1"/>
  <c r="J29" i="1" s="1"/>
  <c r="K29" i="1" s="1"/>
  <c r="L29" i="1" s="1"/>
  <c r="H31" i="1"/>
  <c r="I31" i="1"/>
  <c r="J31" i="1" s="1"/>
  <c r="K31" i="1" s="1"/>
  <c r="L31" i="1" s="1"/>
  <c r="H28" i="1"/>
  <c r="I28" i="1"/>
  <c r="J28" i="1" s="1"/>
  <c r="K28" i="1" s="1"/>
  <c r="L28" i="1" s="1"/>
  <c r="H32" i="1"/>
  <c r="I32" i="1"/>
  <c r="J32" i="1" s="1"/>
  <c r="K32" i="1" s="1"/>
  <c r="L32" i="1" s="1"/>
  <c r="H24" i="1"/>
  <c r="I24" i="1"/>
  <c r="J24" i="1" s="1"/>
  <c r="K24" i="1" s="1"/>
  <c r="L24" i="1" s="1"/>
  <c r="H25" i="1"/>
  <c r="I25" i="1"/>
  <c r="J25" i="1" s="1"/>
  <c r="K25" i="1" s="1"/>
  <c r="L25" i="1" s="1"/>
  <c r="H30" i="1"/>
  <c r="I30" i="1"/>
  <c r="J30" i="1" s="1"/>
  <c r="K30" i="1" s="1"/>
  <c r="L30" i="1" s="1"/>
  <c r="H26" i="1"/>
  <c r="I26" i="1"/>
  <c r="J26" i="1" s="1"/>
  <c r="K26" i="1" s="1"/>
  <c r="L26" i="1" s="1"/>
  <c r="H37" i="1"/>
  <c r="I37" i="1"/>
  <c r="J37" i="1" s="1"/>
  <c r="K37" i="1" s="1"/>
  <c r="L37" i="1" s="1"/>
  <c r="H39" i="1"/>
  <c r="I39" i="1"/>
  <c r="J39" i="1" s="1"/>
  <c r="K39" i="1" s="1"/>
  <c r="L39" i="1" s="1"/>
  <c r="H33" i="1"/>
  <c r="I33" i="1"/>
  <c r="J33" i="1" s="1"/>
  <c r="K33" i="1" s="1"/>
  <c r="L33" i="1" s="1"/>
  <c r="H36" i="1"/>
  <c r="I36" i="1"/>
  <c r="J36" i="1" s="1"/>
  <c r="K36" i="1" s="1"/>
  <c r="L36" i="1" s="1"/>
  <c r="H43" i="1"/>
  <c r="I43" i="1"/>
  <c r="J43" i="1" s="1"/>
  <c r="K43" i="1" s="1"/>
  <c r="L43" i="1" s="1"/>
  <c r="H34" i="1"/>
  <c r="I34" i="1"/>
  <c r="J34" i="1" s="1"/>
  <c r="K34" i="1" s="1"/>
  <c r="L34" i="1" s="1"/>
  <c r="H35" i="1"/>
  <c r="I35" i="1"/>
  <c r="J35" i="1" s="1"/>
  <c r="K35" i="1" s="1"/>
  <c r="L35" i="1" s="1"/>
  <c r="H38" i="1"/>
  <c r="I38" i="1"/>
  <c r="J38" i="1" s="1"/>
  <c r="K38" i="1" s="1"/>
  <c r="L38" i="1" s="1"/>
  <c r="H41" i="1"/>
  <c r="I41" i="1"/>
  <c r="J41" i="1" s="1"/>
  <c r="K41" i="1" s="1"/>
  <c r="L41" i="1" s="1"/>
  <c r="H42" i="1"/>
  <c r="I42" i="1"/>
  <c r="J42" i="1" s="1"/>
  <c r="K42" i="1" s="1"/>
  <c r="L42" i="1" s="1"/>
  <c r="H44" i="1"/>
  <c r="I44" i="1"/>
  <c r="J44" i="1" s="1"/>
  <c r="K44" i="1" s="1"/>
  <c r="L44" i="1" s="1"/>
  <c r="H40" i="1"/>
  <c r="I40" i="1"/>
  <c r="J40" i="1" s="1"/>
  <c r="K40" i="1" s="1"/>
  <c r="L40" i="1" s="1"/>
  <c r="H46" i="1"/>
  <c r="I46" i="1"/>
  <c r="J46" i="1" s="1"/>
  <c r="K46" i="1" s="1"/>
  <c r="L46" i="1" s="1"/>
  <c r="H50" i="1"/>
  <c r="I50" i="1"/>
  <c r="J50" i="1" s="1"/>
  <c r="K50" i="1" s="1"/>
  <c r="L50" i="1" s="1"/>
  <c r="H51" i="1"/>
  <c r="I51" i="1"/>
  <c r="J51" i="1" s="1"/>
  <c r="K51" i="1" s="1"/>
  <c r="L51" i="1" s="1"/>
  <c r="H47" i="1"/>
  <c r="I47" i="1"/>
  <c r="J47" i="1" s="1"/>
  <c r="K47" i="1" s="1"/>
  <c r="L47" i="1" s="1"/>
  <c r="H53" i="1"/>
  <c r="I53" i="1"/>
  <c r="J53" i="1" s="1"/>
  <c r="K53" i="1" s="1"/>
  <c r="L53" i="1" s="1"/>
  <c r="H48" i="1"/>
  <c r="I48" i="1"/>
  <c r="J48" i="1" s="1"/>
  <c r="K48" i="1" s="1"/>
  <c r="L48" i="1" s="1"/>
  <c r="H45" i="1"/>
  <c r="I45" i="1"/>
  <c r="J45" i="1" s="1"/>
  <c r="K45" i="1" s="1"/>
  <c r="L45" i="1" s="1"/>
  <c r="H49" i="1"/>
  <c r="I49" i="1"/>
  <c r="J49" i="1" s="1"/>
  <c r="K49" i="1" s="1"/>
  <c r="L49" i="1" s="1"/>
  <c r="H54" i="1"/>
  <c r="I54" i="1"/>
  <c r="J54" i="1" s="1"/>
  <c r="K54" i="1" s="1"/>
  <c r="L54" i="1" s="1"/>
  <c r="H55" i="1"/>
  <c r="I55" i="1"/>
  <c r="J55" i="1" s="1"/>
  <c r="K55" i="1" s="1"/>
  <c r="L55" i="1" s="1"/>
  <c r="H52" i="1"/>
  <c r="I52" i="1"/>
  <c r="J52" i="1" s="1"/>
  <c r="K52" i="1" s="1"/>
  <c r="L52" i="1" s="1"/>
  <c r="H6" i="1"/>
  <c r="I6" i="1"/>
  <c r="J6" i="1" s="1"/>
  <c r="K6" i="1" s="1"/>
  <c r="L6" i="1" s="1"/>
  <c r="H2" i="1"/>
  <c r="I2" i="1"/>
  <c r="J2" i="1" s="1"/>
  <c r="K2" i="1" s="1"/>
  <c r="L2" i="1" s="1"/>
  <c r="H9" i="1"/>
  <c r="I9" i="1"/>
  <c r="J9" i="1" s="1"/>
  <c r="K9" i="1" s="1"/>
  <c r="L9" i="1" s="1"/>
  <c r="H12" i="1"/>
  <c r="I12" i="1"/>
  <c r="J12" i="1" s="1"/>
  <c r="K12" i="1" s="1"/>
  <c r="L12" i="1" s="1"/>
  <c r="H13" i="1"/>
  <c r="I13" i="1"/>
  <c r="J13" i="1" s="1"/>
  <c r="K13" i="1" s="1"/>
  <c r="L13" i="1" s="1"/>
  <c r="H8" i="1"/>
  <c r="I8" i="1"/>
  <c r="J8" i="1" s="1"/>
  <c r="K8" i="1" s="1"/>
  <c r="L8" i="1" s="1"/>
  <c r="H4" i="1"/>
  <c r="I4" i="1"/>
  <c r="J4" i="1" s="1"/>
  <c r="K4" i="1" s="1"/>
  <c r="L4" i="1" s="1"/>
  <c r="H5" i="1"/>
  <c r="I5" i="1"/>
  <c r="J5" i="1" s="1"/>
  <c r="K5" i="1" s="1"/>
  <c r="L5" i="1" s="1"/>
  <c r="H10" i="1"/>
  <c r="I10" i="1"/>
  <c r="J10" i="1" s="1"/>
  <c r="K10" i="1" s="1"/>
  <c r="L10" i="1" s="1"/>
  <c r="H7" i="1"/>
  <c r="I7" i="1"/>
  <c r="J7" i="1" s="1"/>
  <c r="K7" i="1" s="1"/>
  <c r="L7" i="1" s="1"/>
  <c r="H11" i="1"/>
  <c r="I11" i="1"/>
  <c r="J11" i="1" s="1"/>
  <c r="K11" i="1" s="1"/>
  <c r="L11" i="1" s="1"/>
  <c r="H3" i="1"/>
  <c r="I3" i="1"/>
  <c r="J3" i="1" s="1"/>
  <c r="K3" i="1" s="1"/>
  <c r="L3" i="1" s="1"/>
  <c r="M29" i="1" l="1"/>
  <c r="M49" i="1"/>
  <c r="N49" i="1" s="1"/>
  <c r="O49" i="1" s="1"/>
  <c r="P49" i="1" s="1"/>
  <c r="M26" i="1"/>
  <c r="N26" i="1" s="1"/>
  <c r="O26" i="1" s="1"/>
  <c r="P26" i="1" s="1"/>
  <c r="M53" i="1"/>
  <c r="N53" i="1" s="1"/>
  <c r="O53" i="1" s="1"/>
  <c r="P53" i="1" s="1"/>
  <c r="M48" i="1"/>
  <c r="N48" i="1" s="1"/>
  <c r="O48" i="1" s="1"/>
  <c r="P48" i="1" s="1"/>
  <c r="M54" i="1"/>
  <c r="N54" i="1" s="1"/>
  <c r="O54" i="1" s="1"/>
  <c r="P54" i="1" s="1"/>
  <c r="M21" i="1"/>
  <c r="N21" i="1" s="1"/>
  <c r="O21" i="1" s="1"/>
  <c r="P21" i="1" s="1"/>
  <c r="M19" i="1"/>
  <c r="N19" i="1" s="1"/>
  <c r="O19" i="1" s="1"/>
  <c r="P19" i="1" s="1"/>
  <c r="M15" i="1"/>
  <c r="N15" i="1" s="1"/>
  <c r="O15" i="1" s="1"/>
  <c r="P15" i="1" s="1"/>
  <c r="M14" i="1"/>
  <c r="N14" i="1" s="1"/>
  <c r="O14" i="1" s="1"/>
  <c r="P14" i="1" s="1"/>
  <c r="M17" i="1"/>
  <c r="N17" i="1" s="1"/>
  <c r="O17" i="1" s="1"/>
  <c r="P17" i="1" s="1"/>
  <c r="M51" i="1"/>
  <c r="N51" i="1" s="1"/>
  <c r="O51" i="1" s="1"/>
  <c r="P51" i="1" s="1"/>
  <c r="M55" i="1"/>
  <c r="N55" i="1" s="1"/>
  <c r="O55" i="1" s="1"/>
  <c r="P55" i="1" s="1"/>
  <c r="M52" i="1"/>
  <c r="N52" i="1" s="1"/>
  <c r="O52" i="1" s="1"/>
  <c r="P52" i="1" s="1"/>
  <c r="M40" i="1"/>
  <c r="N40" i="1" s="1"/>
  <c r="O40" i="1" s="1"/>
  <c r="P40" i="1" s="1"/>
  <c r="M34" i="1"/>
  <c r="N34" i="1" s="1"/>
  <c r="O34" i="1" s="1"/>
  <c r="P34" i="1" s="1"/>
  <c r="M39" i="1"/>
  <c r="N39" i="1" s="1"/>
  <c r="O39" i="1" s="1"/>
  <c r="P39" i="1" s="1"/>
  <c r="M38" i="1"/>
  <c r="N38" i="1" s="1"/>
  <c r="O38" i="1" s="1"/>
  <c r="P38" i="1" s="1"/>
  <c r="M42" i="1"/>
  <c r="N42" i="1" s="1"/>
  <c r="O42" i="1" s="1"/>
  <c r="P42" i="1" s="1"/>
  <c r="M43" i="1"/>
  <c r="N43" i="1" s="1"/>
  <c r="O43" i="1" s="1"/>
  <c r="P43" i="1" s="1"/>
  <c r="M44" i="1"/>
  <c r="N44" i="1" s="1"/>
  <c r="O44" i="1" s="1"/>
  <c r="P44" i="1" s="1"/>
  <c r="M37" i="1"/>
  <c r="N37" i="1" s="1"/>
  <c r="O37" i="1" s="1"/>
  <c r="P37" i="1" s="1"/>
  <c r="M35" i="1"/>
  <c r="N35" i="1" s="1"/>
  <c r="O35" i="1" s="1"/>
  <c r="P35" i="1" s="1"/>
  <c r="M33" i="1"/>
  <c r="N33" i="1" s="1"/>
  <c r="O33" i="1" s="1"/>
  <c r="P33" i="1" s="1"/>
  <c r="M41" i="1"/>
  <c r="N41" i="1" s="1"/>
  <c r="O41" i="1" s="1"/>
  <c r="P41" i="1" s="1"/>
  <c r="M36" i="1"/>
  <c r="N36" i="1" s="1"/>
  <c r="O36" i="1" s="1"/>
  <c r="P36" i="1" s="1"/>
  <c r="M47" i="1"/>
  <c r="N47" i="1" s="1"/>
  <c r="O47" i="1" s="1"/>
  <c r="P47" i="1" s="1"/>
  <c r="M50" i="1"/>
  <c r="N50" i="1" s="1"/>
  <c r="O50" i="1" s="1"/>
  <c r="P50" i="1" s="1"/>
  <c r="M25" i="1"/>
  <c r="N25" i="1" s="1"/>
  <c r="O25" i="1" s="1"/>
  <c r="P25" i="1" s="1"/>
  <c r="M20" i="1"/>
  <c r="N20" i="1" s="1"/>
  <c r="O20" i="1" s="1"/>
  <c r="P20" i="1" s="1"/>
  <c r="M30" i="1"/>
  <c r="N30" i="1" s="1"/>
  <c r="O30" i="1" s="1"/>
  <c r="P30" i="1" s="1"/>
  <c r="M18" i="1"/>
  <c r="N18" i="1" s="1"/>
  <c r="O18" i="1" s="1"/>
  <c r="P18" i="1" s="1"/>
  <c r="M45" i="1"/>
  <c r="N45" i="1" s="1"/>
  <c r="O45" i="1" s="1"/>
  <c r="P45" i="1" s="1"/>
  <c r="M23" i="1"/>
  <c r="N23" i="1" s="1"/>
  <c r="O23" i="1" s="1"/>
  <c r="P23" i="1" s="1"/>
  <c r="M32" i="1"/>
  <c r="N32" i="1" s="1"/>
  <c r="O32" i="1" s="1"/>
  <c r="P32" i="1" s="1"/>
  <c r="M31" i="1"/>
  <c r="N31" i="1" s="1"/>
  <c r="O31" i="1" s="1"/>
  <c r="P31" i="1" s="1"/>
  <c r="M24" i="1"/>
  <c r="N24" i="1" s="1"/>
  <c r="O24" i="1" s="1"/>
  <c r="P24" i="1" s="1"/>
  <c r="M22" i="1"/>
  <c r="N22" i="1" s="1"/>
  <c r="O22" i="1" s="1"/>
  <c r="P22" i="1" s="1"/>
  <c r="M16" i="1"/>
  <c r="N16" i="1" s="1"/>
  <c r="O16" i="1" s="1"/>
  <c r="P16" i="1" s="1"/>
  <c r="M46" i="1"/>
  <c r="N46" i="1" s="1"/>
  <c r="O46" i="1" s="1"/>
  <c r="P46" i="1" s="1"/>
  <c r="M27" i="1"/>
  <c r="N27" i="1" s="1"/>
  <c r="O27" i="1" s="1"/>
  <c r="P27" i="1" s="1"/>
  <c r="N29" i="1"/>
  <c r="O29" i="1" s="1"/>
  <c r="P29" i="1" s="1"/>
  <c r="M28" i="1"/>
  <c r="N28" i="1" s="1"/>
  <c r="O28" i="1" s="1"/>
  <c r="P28" i="1" s="1"/>
  <c r="M12" i="1"/>
  <c r="N12" i="1" s="1"/>
  <c r="O12" i="1" s="1"/>
  <c r="P12" i="1" s="1"/>
  <c r="M2" i="1"/>
  <c r="N2" i="1" s="1"/>
  <c r="O2" i="1" s="1"/>
  <c r="P2" i="1" s="1"/>
  <c r="M5" i="1"/>
  <c r="N5" i="1" s="1"/>
  <c r="O5" i="1" s="1"/>
  <c r="P5" i="1" s="1"/>
  <c r="M7" i="1"/>
  <c r="N7" i="1" s="1"/>
  <c r="O7" i="1" s="1"/>
  <c r="P7" i="1" s="1"/>
  <c r="M10" i="1"/>
  <c r="N10" i="1" s="1"/>
  <c r="O10" i="1" s="1"/>
  <c r="P10" i="1" s="1"/>
  <c r="M11" i="1"/>
  <c r="N11" i="1" s="1"/>
  <c r="O11" i="1" s="1"/>
  <c r="P11" i="1" s="1"/>
  <c r="M8" i="1"/>
  <c r="N8" i="1" s="1"/>
  <c r="O8" i="1" s="1"/>
  <c r="P8" i="1" s="1"/>
  <c r="M9" i="1"/>
  <c r="N9" i="1" s="1"/>
  <c r="O9" i="1" s="1"/>
  <c r="P9" i="1" s="1"/>
  <c r="M13" i="1"/>
  <c r="N13" i="1" s="1"/>
  <c r="O13" i="1" s="1"/>
  <c r="P13" i="1" s="1"/>
  <c r="M4" i="1"/>
  <c r="N4" i="1" s="1"/>
  <c r="O4" i="1" s="1"/>
  <c r="P4" i="1" s="1"/>
  <c r="M6" i="1"/>
  <c r="N6" i="1" s="1"/>
  <c r="O6" i="1" s="1"/>
  <c r="P6" i="1" s="1"/>
  <c r="M3" i="1"/>
  <c r="N3" i="1" s="1"/>
  <c r="O3" i="1" s="1"/>
  <c r="P3" i="1" s="1"/>
  <c r="Q44" i="1" l="1"/>
  <c r="R44" i="1" s="1"/>
  <c r="S44" i="1" s="1"/>
  <c r="Q35" i="1"/>
  <c r="R35" i="1" s="1"/>
  <c r="S35" i="1" s="1"/>
  <c r="Q43" i="1"/>
  <c r="R43" i="1" s="1"/>
  <c r="S43" i="1" s="1"/>
  <c r="Q20" i="1"/>
  <c r="R20" i="1" s="1"/>
  <c r="S20" i="1" s="1"/>
  <c r="Q23" i="1"/>
  <c r="R23" i="1" s="1"/>
  <c r="S23" i="1" s="1"/>
  <c r="Q24" i="1"/>
  <c r="R24" i="1" s="1"/>
  <c r="S24" i="1" s="1"/>
  <c r="Q42" i="1"/>
  <c r="R42" i="1" s="1"/>
  <c r="S42" i="1" s="1"/>
  <c r="Q39" i="1"/>
  <c r="R39" i="1" s="1"/>
  <c r="S39" i="1" s="1"/>
  <c r="Q14" i="1"/>
  <c r="R14" i="1" s="1"/>
  <c r="S14" i="1" s="1"/>
  <c r="Q31" i="1"/>
  <c r="R31" i="1" s="1"/>
  <c r="S31" i="1" s="1"/>
  <c r="Q40" i="1"/>
  <c r="R40" i="1" s="1"/>
  <c r="S40" i="1" s="1"/>
  <c r="Q55" i="1"/>
  <c r="R55" i="1" s="1"/>
  <c r="S55" i="1" s="1"/>
  <c r="Q22" i="1"/>
  <c r="R22" i="1" s="1"/>
  <c r="S22" i="1" s="1"/>
  <c r="Q27" i="1"/>
  <c r="R27" i="1" s="1"/>
  <c r="S27" i="1" s="1"/>
  <c r="Q28" i="1"/>
  <c r="R28" i="1" s="1"/>
  <c r="S28" i="1" s="1"/>
  <c r="Q32" i="1"/>
  <c r="R32" i="1" s="1"/>
  <c r="S32" i="1" s="1"/>
  <c r="Q36" i="1"/>
  <c r="R36" i="1" s="1"/>
  <c r="S36" i="1" s="1"/>
  <c r="Q54" i="1"/>
  <c r="R54" i="1" s="1"/>
  <c r="S54" i="1" s="1"/>
  <c r="Q46" i="1"/>
  <c r="R46" i="1" s="1"/>
  <c r="S46" i="1" s="1"/>
  <c r="Q45" i="1"/>
  <c r="R45" i="1" s="1"/>
  <c r="S45" i="1" s="1"/>
  <c r="Q41" i="1"/>
  <c r="R41" i="1" s="1"/>
  <c r="S41" i="1" s="1"/>
  <c r="Q18" i="1"/>
  <c r="R18" i="1" s="1"/>
  <c r="S18" i="1" s="1"/>
  <c r="Q33" i="1"/>
  <c r="R33" i="1" s="1"/>
  <c r="S33" i="1" s="1"/>
  <c r="Q51" i="1"/>
  <c r="R51" i="1" s="1"/>
  <c r="S51" i="1" s="1"/>
  <c r="Q16" i="1"/>
  <c r="R16" i="1" s="1"/>
  <c r="S16" i="1" s="1"/>
  <c r="Q50" i="1"/>
  <c r="R50" i="1" s="1"/>
  <c r="S50" i="1" s="1"/>
  <c r="Q29" i="1"/>
  <c r="R29" i="1" s="1"/>
  <c r="S29" i="1" s="1"/>
  <c r="Q21" i="1"/>
  <c r="R21" i="1" s="1"/>
  <c r="S21" i="1" s="1"/>
  <c r="Q26" i="1"/>
  <c r="R26" i="1" s="1"/>
  <c r="S26" i="1" s="1"/>
  <c r="Q15" i="1"/>
  <c r="R15" i="1" s="1"/>
  <c r="S15" i="1" s="1"/>
  <c r="Q53" i="1"/>
  <c r="R53" i="1" s="1"/>
  <c r="S53" i="1" s="1"/>
  <c r="Q30" i="1"/>
  <c r="R30" i="1" s="1"/>
  <c r="S30" i="1" s="1"/>
  <c r="Q17" i="1"/>
  <c r="R17" i="1" s="1"/>
  <c r="S17" i="1" s="1"/>
  <c r="Q25" i="1"/>
  <c r="R25" i="1" s="1"/>
  <c r="S25" i="1" s="1"/>
  <c r="Q48" i="1"/>
  <c r="R48" i="1" s="1"/>
  <c r="S48" i="1" s="1"/>
  <c r="Q47" i="1"/>
  <c r="R47" i="1" s="1"/>
  <c r="S47" i="1" s="1"/>
  <c r="Q37" i="1"/>
  <c r="R37" i="1" s="1"/>
  <c r="S37" i="1" s="1"/>
  <c r="Q52" i="1"/>
  <c r="R52" i="1" s="1"/>
  <c r="S52" i="1" s="1"/>
  <c r="Q38" i="1"/>
  <c r="R38" i="1" s="1"/>
  <c r="S38" i="1" s="1"/>
  <c r="Q49" i="1"/>
  <c r="R49" i="1" s="1"/>
  <c r="S49" i="1" s="1"/>
  <c r="Q34" i="1"/>
  <c r="R34" i="1" s="1"/>
  <c r="S34" i="1" s="1"/>
  <c r="Q19" i="1"/>
  <c r="R19" i="1" s="1"/>
  <c r="S19" i="1" s="1"/>
  <c r="Q12" i="1"/>
  <c r="R12" i="1" s="1"/>
  <c r="S12" i="1" s="1"/>
  <c r="Q6" i="1"/>
  <c r="R6" i="1" s="1"/>
  <c r="S6" i="1" s="1"/>
  <c r="Q8" i="1"/>
  <c r="R8" i="1" s="1"/>
  <c r="S8" i="1" s="1"/>
  <c r="Q9" i="1"/>
  <c r="R9" i="1" s="1"/>
  <c r="S9" i="1" s="1"/>
  <c r="Q5" i="1"/>
  <c r="R5" i="1" s="1"/>
  <c r="S5" i="1" s="1"/>
  <c r="Q7" i="1"/>
  <c r="R7" i="1" s="1"/>
  <c r="S7" i="1" s="1"/>
  <c r="Q13" i="1"/>
  <c r="R13" i="1" s="1"/>
  <c r="S13" i="1" s="1"/>
  <c r="Q11" i="1"/>
  <c r="R11" i="1" s="1"/>
  <c r="S11" i="1" s="1"/>
  <c r="Q4" i="1"/>
  <c r="R4" i="1" s="1"/>
  <c r="S4" i="1" s="1"/>
  <c r="Q10" i="1"/>
  <c r="R10" i="1" s="1"/>
  <c r="S10" i="1" s="1"/>
  <c r="Q2" i="1"/>
  <c r="R2" i="1" s="1"/>
  <c r="S2" i="1" s="1"/>
  <c r="Q3" i="1"/>
  <c r="R3" i="1" s="1"/>
  <c r="S3" i="1" s="1"/>
</calcChain>
</file>

<file path=xl/sharedStrings.xml><?xml version="1.0" encoding="utf-8"?>
<sst xmlns="http://schemas.openxmlformats.org/spreadsheetml/2006/main" count="127" uniqueCount="74">
  <si>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</si>
  <si>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</si>
  <si>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</si>
  <si>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</si>
  <si>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</si>
  <si>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</si>
  <si>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</si>
  <si>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</si>
  <si>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</si>
  <si>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</si>
  <si>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</si>
  <si>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</si>
  <si>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</si>
  <si>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</si>
  <si>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</si>
  <si>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</si>
  <si>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</si>
  <si>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</si>
  <si>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</si>
  <si>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Pakenham</t>
  </si>
  <si>
    <t xml:space="preserve">Big Friday          </t>
  </si>
  <si>
    <t xml:space="preserve">Boy Big             </t>
  </si>
  <si>
    <t xml:space="preserve">Cogent              </t>
  </si>
  <si>
    <t xml:space="preserve">Tallandoon          </t>
  </si>
  <si>
    <t xml:space="preserve">Silent Charge       </t>
  </si>
  <si>
    <t xml:space="preserve">Bint Oreilly        </t>
  </si>
  <si>
    <t xml:space="preserve">Whizz Tizz          </t>
  </si>
  <si>
    <t xml:space="preserve">Bundle Of Fun       </t>
  </si>
  <si>
    <t xml:space="preserve">Miss Moocha         </t>
  </si>
  <si>
    <t xml:space="preserve">Randsom             </t>
  </si>
  <si>
    <t xml:space="preserve">Jacks Honour        </t>
  </si>
  <si>
    <t xml:space="preserve">Mori Yoshinari      </t>
  </si>
  <si>
    <t xml:space="preserve">Jimmy Rockford      </t>
  </si>
  <si>
    <t xml:space="preserve">Duke Of Neworleans  </t>
  </si>
  <si>
    <t xml:space="preserve">Inkslinger          </t>
  </si>
  <si>
    <t xml:space="preserve">Eagle Spirit        </t>
  </si>
  <si>
    <t xml:space="preserve">Expectant           </t>
  </si>
  <si>
    <t xml:space="preserve">Toffee Doll         </t>
  </si>
  <si>
    <t xml:space="preserve">Design Artist       </t>
  </si>
  <si>
    <t xml:space="preserve">Panagsama           </t>
  </si>
  <si>
    <t xml:space="preserve">Our Destrier        </t>
  </si>
  <si>
    <t xml:space="preserve">Another Bailey      </t>
  </si>
  <si>
    <t xml:space="preserve">Sixbysixtythree     </t>
  </si>
  <si>
    <t xml:space="preserve">Indictment          </t>
  </si>
  <si>
    <t xml:space="preserve">Points All Round    </t>
  </si>
  <si>
    <t xml:space="preserve">Sly Corner          </t>
  </si>
  <si>
    <t xml:space="preserve">Tycoon Raff         </t>
  </si>
  <si>
    <t xml:space="preserve">Blazerro            </t>
  </si>
  <si>
    <t xml:space="preserve">Scientific          </t>
  </si>
  <si>
    <t xml:space="preserve">Apollo Dream        </t>
  </si>
  <si>
    <t xml:space="preserve">Nasraawy            </t>
  </si>
  <si>
    <t xml:space="preserve">Yanacocha           </t>
  </si>
  <si>
    <t xml:space="preserve">Laundy              </t>
  </si>
  <si>
    <t xml:space="preserve">Red Red Wine        </t>
  </si>
  <si>
    <t xml:space="preserve">King Dick           </t>
  </si>
  <si>
    <t xml:space="preserve">Miss Sarasota       </t>
  </si>
  <si>
    <t xml:space="preserve">Canadian Gold       </t>
  </si>
  <si>
    <t xml:space="preserve">Impressive Lass     </t>
  </si>
  <si>
    <t xml:space="preserve">Mister Me           </t>
  </si>
  <si>
    <t xml:space="preserve">The Great Bratski   </t>
  </si>
  <si>
    <t xml:space="preserve">Aremberg            </t>
  </si>
  <si>
    <t xml:space="preserve">Atlantic Giant      </t>
  </si>
  <si>
    <t xml:space="preserve">Hereforagoodtime    </t>
  </si>
  <si>
    <t xml:space="preserve">Toorak Playboy      </t>
  </si>
  <si>
    <t xml:space="preserve">Melodeon            </t>
  </si>
  <si>
    <t xml:space="preserve">Abreed              </t>
  </si>
  <si>
    <t xml:space="preserve">Brasada             </t>
  </si>
  <si>
    <t xml:space="preserve">Carnamah            </t>
  </si>
  <si>
    <t xml:space="preserve">Mostly Sunny        </t>
  </si>
  <si>
    <t xml:space="preserve">Pitchanun           </t>
  </si>
  <si>
    <t xml:space="preserve">Night Hussler       </t>
  </si>
  <si>
    <t xml:space="preserve">Mainland            </t>
  </si>
  <si>
    <t xml:space="preserve">Helmiton            </t>
  </si>
  <si>
    <t xml:space="preserve">Locko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</si>
</sst>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5"/>
  <sheetViews>
    <sheetView tabSelected="1" topLeftCell="B1" workbookViewId="0">
      <pane ySplit="1" topLeftCell="A2" activePane="bottomLeft" state="frozen"/>
      <selection activeCell="B1" sqref="B1"/>
      <selection pane="bottomLeft" activeCell="B56" sqref="A56:XFD6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22</v>
      </c>
      <c r="B2" s="5">
        <v>0.76041666666666663</v>
      </c>
      <c r="C2" s="1" t="s">
        <v>19</v>
      </c>
      <c r="D2" s="1">
        <v>2</v>
      </c>
      <c r="E2" s="1">
        <v>4</v>
      </c>
      <c r="F2" s="1" t="s">
        <v>22</v>
      </c>
      <c r="G2" s="1">
        <v>67.78</v>
      </c>
      <c r="H2" s="1">
        <f>1+COUNTIFS(A:A,A2,G:G,"&gt;"&amp;G2)</f>
        <v>1</v>
      </c>
      <c r="I2" s="2">
        <f>AVERAGEIF(A:A,A2,G:G)</f>
        <v>48.474166666666662</v>
      </c>
      <c r="J2" s="2">
        <f t="shared" ref="J2:J13" si="0">G2-I2</f>
        <v>19.305833333333339</v>
      </c>
      <c r="K2" s="2">
        <f t="shared" ref="K2:K13" si="1">90+J2</f>
        <v>109.30583333333334</v>
      </c>
      <c r="L2" s="2">
        <f t="shared" ref="L2:L13" si="2">EXP(0.06*K2)</f>
        <v>705.10730718306911</v>
      </c>
      <c r="M2" s="2">
        <f>SUMIF(A:A,A2,L:L)</f>
        <v>3677.5224597351394</v>
      </c>
      <c r="N2" s="3">
        <f t="shared" ref="N2:N13" si="3">L2/M2</f>
        <v>0.19173433062699827</v>
      </c>
      <c r="O2" s="6">
        <f t="shared" ref="O2:O13" si="4">1/N2</f>
        <v>5.2155500620564883</v>
      </c>
      <c r="P2" s="3">
        <f t="shared" ref="P2:P13" si="5">IF(O2&gt;21,"",N2)</f>
        <v>0.19173433062699827</v>
      </c>
      <c r="Q2" s="3">
        <f>IF(ISNUMBER(P2),SUMIF(A:A,A2,P:P),"")</f>
        <v>0.85524853263398781</v>
      </c>
      <c r="R2" s="3">
        <f t="shared" ref="R2:R13" si="6">IFERROR(P2*(1/Q2),"")</f>
        <v>0.22418551252756477</v>
      </c>
      <c r="S2" s="7">
        <f t="shared" ref="S2:S13" si="7">IFERROR(1/R2,"")</f>
        <v>4.4605915374529159</v>
      </c>
    </row>
    <row r="3" spans="1:19" x14ac:dyDescent="0.3">
      <c r="A3" s="1">
        <v>22</v>
      </c>
      <c r="B3" s="5">
        <v>0.76041666666666663</v>
      </c>
      <c r="C3" s="1" t="s">
        <v>19</v>
      </c>
      <c r="D3" s="1">
        <v>2</v>
      </c>
      <c r="E3" s="1">
        <v>1</v>
      </c>
      <c r="F3" s="1" t="s">
        <v>20</v>
      </c>
      <c r="G3" s="1">
        <v>67.36</v>
      </c>
      <c r="H3" s="1">
        <f>1+COUNTIFS(A:A,A3,G:G,"&gt;"&amp;G3)</f>
        <v>2</v>
      </c>
      <c r="I3" s="2">
        <f>AVERAGEIF(A:A,A3,G:G)</f>
        <v>48.474166666666662</v>
      </c>
      <c r="J3" s="2">
        <f t="shared" si="0"/>
        <v>18.885833333333338</v>
      </c>
      <c r="K3" s="2">
        <f t="shared" si="1"/>
        <v>108.88583333333334</v>
      </c>
      <c r="L3" s="2">
        <f t="shared" si="2"/>
        <v>687.56061986315194</v>
      </c>
      <c r="M3" s="2">
        <f>SUMIF(A:A,A3,L:L)</f>
        <v>3677.5224597351394</v>
      </c>
      <c r="N3" s="3">
        <f t="shared" si="3"/>
        <v>0.18696299679776016</v>
      </c>
      <c r="O3" s="6">
        <f t="shared" si="4"/>
        <v>5.348651963905513</v>
      </c>
      <c r="P3" s="3">
        <f t="shared" si="5"/>
        <v>0.18696299679776016</v>
      </c>
      <c r="Q3" s="3">
        <f>IF(ISNUMBER(P3),SUMIF(A:A,A3,P:P),"")</f>
        <v>0.85524853263398781</v>
      </c>
      <c r="R3" s="3">
        <f t="shared" si="6"/>
        <v>0.21860662680350115</v>
      </c>
      <c r="S3" s="7">
        <f t="shared" si="7"/>
        <v>4.5744267437000872</v>
      </c>
    </row>
    <row r="4" spans="1:19" x14ac:dyDescent="0.3">
      <c r="A4" s="1">
        <v>22</v>
      </c>
      <c r="B4" s="5">
        <v>0.76041666666666663</v>
      </c>
      <c r="C4" s="1" t="s">
        <v>19</v>
      </c>
      <c r="D4" s="1">
        <v>2</v>
      </c>
      <c r="E4" s="1">
        <v>11</v>
      </c>
      <c r="F4" s="1" t="s">
        <v>27</v>
      </c>
      <c r="G4" s="1">
        <v>63.97</v>
      </c>
      <c r="H4" s="1">
        <f>1+COUNTIFS(A:A,A4,G:G,"&gt;"&amp;G4)</f>
        <v>3</v>
      </c>
      <c r="I4" s="2">
        <f>AVERAGEIF(A:A,A4,G:G)</f>
        <v>48.474166666666662</v>
      </c>
      <c r="J4" s="2">
        <f t="shared" si="0"/>
        <v>15.495833333333337</v>
      </c>
      <c r="K4" s="2">
        <f t="shared" si="1"/>
        <v>105.49583333333334</v>
      </c>
      <c r="L4" s="2">
        <f t="shared" si="2"/>
        <v>561.01632223920956</v>
      </c>
      <c r="M4" s="2">
        <f>SUMIF(A:A,A4,L:L)</f>
        <v>3677.5224597351394</v>
      </c>
      <c r="N4" s="3">
        <f t="shared" si="3"/>
        <v>0.15255279291472085</v>
      </c>
      <c r="O4" s="6">
        <f t="shared" si="4"/>
        <v>6.5551077819926515</v>
      </c>
      <c r="P4" s="3">
        <f t="shared" si="5"/>
        <v>0.15255279291472085</v>
      </c>
      <c r="Q4" s="3">
        <f>IF(ISNUMBER(P4),SUMIF(A:A,A4,P:P),"")</f>
        <v>0.85524853263398781</v>
      </c>
      <c r="R4" s="3">
        <f t="shared" si="6"/>
        <v>0.17837246963159345</v>
      </c>
      <c r="S4" s="7">
        <f t="shared" si="7"/>
        <v>5.6062463118068493</v>
      </c>
    </row>
    <row r="5" spans="1:19" x14ac:dyDescent="0.3">
      <c r="A5" s="1">
        <v>22</v>
      </c>
      <c r="B5" s="5">
        <v>0.76041666666666663</v>
      </c>
      <c r="C5" s="1" t="s">
        <v>19</v>
      </c>
      <c r="D5" s="1">
        <v>2</v>
      </c>
      <c r="E5" s="1">
        <v>12</v>
      </c>
      <c r="F5" s="1" t="s">
        <v>28</v>
      </c>
      <c r="G5" s="1">
        <v>59.18</v>
      </c>
      <c r="H5" s="1">
        <f>1+COUNTIFS(A:A,A5,G:G,"&gt;"&amp;G5)</f>
        <v>4</v>
      </c>
      <c r="I5" s="2">
        <f>AVERAGEIF(A:A,A5,G:G)</f>
        <v>48.474166666666662</v>
      </c>
      <c r="J5" s="2">
        <f t="shared" si="0"/>
        <v>10.705833333333338</v>
      </c>
      <c r="K5" s="2">
        <f t="shared" si="1"/>
        <v>100.70583333333335</v>
      </c>
      <c r="L5" s="2">
        <f t="shared" si="2"/>
        <v>420.88094385705506</v>
      </c>
      <c r="M5" s="2">
        <f>SUMIF(A:A,A5,L:L)</f>
        <v>3677.5224597351394</v>
      </c>
      <c r="N5" s="3">
        <f t="shared" si="3"/>
        <v>0.11444687244340243</v>
      </c>
      <c r="O5" s="6">
        <f t="shared" si="4"/>
        <v>8.7376787032300189</v>
      </c>
      <c r="P5" s="3">
        <f t="shared" si="5"/>
        <v>0.11444687244340243</v>
      </c>
      <c r="Q5" s="3">
        <f>IF(ISNUMBER(P5),SUMIF(A:A,A5,P:P),"")</f>
        <v>0.85524853263398781</v>
      </c>
      <c r="R5" s="3">
        <f t="shared" si="6"/>
        <v>0.13381709301614331</v>
      </c>
      <c r="S5" s="7">
        <f t="shared" si="7"/>
        <v>7.4728868895647205</v>
      </c>
    </row>
    <row r="6" spans="1:19" x14ac:dyDescent="0.3">
      <c r="A6" s="1">
        <v>22</v>
      </c>
      <c r="B6" s="5">
        <v>0.76041666666666663</v>
      </c>
      <c r="C6" s="1" t="s">
        <v>19</v>
      </c>
      <c r="D6" s="1">
        <v>2</v>
      </c>
      <c r="E6" s="1">
        <v>2</v>
      </c>
      <c r="F6" s="1" t="s">
        <v>21</v>
      </c>
      <c r="G6" s="1">
        <v>52.93</v>
      </c>
      <c r="H6" s="1">
        <f>1+COUNTIFS(A:A,A6,G:G,"&gt;"&amp;G6)</f>
        <v>5</v>
      </c>
      <c r="I6" s="2">
        <f>AVERAGEIF(A:A,A6,G:G)</f>
        <v>48.474166666666662</v>
      </c>
      <c r="J6" s="2">
        <f t="shared" si="0"/>
        <v>4.455833333333338</v>
      </c>
      <c r="K6" s="2">
        <f t="shared" si="1"/>
        <v>94.455833333333345</v>
      </c>
      <c r="L6" s="2">
        <f t="shared" si="2"/>
        <v>289.26696036037902</v>
      </c>
      <c r="M6" s="2">
        <f>SUMIF(A:A,A6,L:L)</f>
        <v>3677.5224597351394</v>
      </c>
      <c r="N6" s="3">
        <f t="shared" si="3"/>
        <v>7.8658108421508444E-2</v>
      </c>
      <c r="O6" s="6">
        <f t="shared" si="4"/>
        <v>12.713247496891977</v>
      </c>
      <c r="P6" s="3">
        <f t="shared" si="5"/>
        <v>7.8658108421508444E-2</v>
      </c>
      <c r="Q6" s="3">
        <f>IF(ISNUMBER(P6),SUMIF(A:A,A6,P:P),"")</f>
        <v>0.85524853263398781</v>
      </c>
      <c r="R6" s="3">
        <f t="shared" si="6"/>
        <v>9.1971053348969573E-2</v>
      </c>
      <c r="S6" s="7">
        <f t="shared" si="7"/>
        <v>10.872986266729583</v>
      </c>
    </row>
    <row r="7" spans="1:19" x14ac:dyDescent="0.3">
      <c r="A7" s="1">
        <v>22</v>
      </c>
      <c r="B7" s="5">
        <v>0.76041666666666663</v>
      </c>
      <c r="C7" s="1" t="s">
        <v>19</v>
      </c>
      <c r="D7" s="1">
        <v>2</v>
      </c>
      <c r="E7" s="1">
        <v>14</v>
      </c>
      <c r="F7" s="1" t="s">
        <v>30</v>
      </c>
      <c r="G7" s="1">
        <v>51.17</v>
      </c>
      <c r="H7" s="1">
        <f>1+COUNTIFS(A:A,A7,G:G,"&gt;"&amp;G7)</f>
        <v>6</v>
      </c>
      <c r="I7" s="2">
        <f>AVERAGEIF(A:A,A7,G:G)</f>
        <v>48.474166666666662</v>
      </c>
      <c r="J7" s="2">
        <f t="shared" si="0"/>
        <v>2.69583333333334</v>
      </c>
      <c r="K7" s="2">
        <f t="shared" si="1"/>
        <v>92.69583333333334</v>
      </c>
      <c r="L7" s="2">
        <f t="shared" si="2"/>
        <v>260.27792437241703</v>
      </c>
      <c r="M7" s="2">
        <f>SUMIF(A:A,A7,L:L)</f>
        <v>3677.5224597351394</v>
      </c>
      <c r="N7" s="3">
        <f t="shared" si="3"/>
        <v>7.0775345962445224E-2</v>
      </c>
      <c r="O7" s="6">
        <f t="shared" si="4"/>
        <v>14.129213872449588</v>
      </c>
      <c r="P7" s="3">
        <f t="shared" si="5"/>
        <v>7.0775345962445224E-2</v>
      </c>
      <c r="Q7" s="3">
        <f>IF(ISNUMBER(P7),SUMIF(A:A,A7,P:P),"")</f>
        <v>0.85524853263398781</v>
      </c>
      <c r="R7" s="3">
        <f t="shared" si="6"/>
        <v>8.2754127323050597E-2</v>
      </c>
      <c r="S7" s="7">
        <f t="shared" si="7"/>
        <v>12.083989431684296</v>
      </c>
    </row>
    <row r="8" spans="1:19" x14ac:dyDescent="0.3">
      <c r="A8" s="1">
        <v>22</v>
      </c>
      <c r="B8" s="5">
        <v>0.76041666666666663</v>
      </c>
      <c r="C8" s="1" t="s">
        <v>19</v>
      </c>
      <c r="D8" s="1">
        <v>2</v>
      </c>
      <c r="E8" s="1">
        <v>10</v>
      </c>
      <c r="F8" s="1" t="s">
        <v>26</v>
      </c>
      <c r="G8" s="1">
        <v>48.45</v>
      </c>
      <c r="H8" s="1">
        <f>1+COUNTIFS(A:A,A8,G:G,"&gt;"&amp;G8)</f>
        <v>7</v>
      </c>
      <c r="I8" s="2">
        <f>AVERAGEIF(A:A,A8,G:G)</f>
        <v>48.474166666666662</v>
      </c>
      <c r="J8" s="2">
        <f t="shared" si="0"/>
        <v>-2.4166666666658898E-2</v>
      </c>
      <c r="K8" s="2">
        <f t="shared" si="1"/>
        <v>89.975833333333341</v>
      </c>
      <c r="L8" s="2">
        <f t="shared" si="2"/>
        <v>221.08560954172933</v>
      </c>
      <c r="M8" s="2">
        <f>SUMIF(A:A,A8,L:L)</f>
        <v>3677.5224597351394</v>
      </c>
      <c r="N8" s="3">
        <f t="shared" si="3"/>
        <v>6.0118085467152318E-2</v>
      </c>
      <c r="O8" s="6">
        <f t="shared" si="4"/>
        <v>16.63392957758753</v>
      </c>
      <c r="P8" s="3">
        <f t="shared" si="5"/>
        <v>6.0118085467152318E-2</v>
      </c>
      <c r="Q8" s="3">
        <f>IF(ISNUMBER(P8),SUMIF(A:A,A8,P:P),"")</f>
        <v>0.85524853263398781</v>
      </c>
      <c r="R8" s="3">
        <f t="shared" si="6"/>
        <v>7.0293117349176967E-2</v>
      </c>
      <c r="S8" s="7">
        <f t="shared" si="7"/>
        <v>14.226143863168826</v>
      </c>
    </row>
    <row r="9" spans="1:19" x14ac:dyDescent="0.3">
      <c r="A9" s="1">
        <v>22</v>
      </c>
      <c r="B9" s="5">
        <v>0.76041666666666663</v>
      </c>
      <c r="C9" s="1" t="s">
        <v>19</v>
      </c>
      <c r="D9" s="1">
        <v>2</v>
      </c>
      <c r="E9" s="1">
        <v>5</v>
      </c>
      <c r="F9" s="1" t="s">
        <v>23</v>
      </c>
      <c r="G9" s="1">
        <v>43.56</v>
      </c>
      <c r="H9" s="1">
        <f>1+COUNTIFS(A:A,A9,G:G,"&gt;"&amp;G9)</f>
        <v>8</v>
      </c>
      <c r="I9" s="2">
        <f>AVERAGEIF(A:A,A9,G:G)</f>
        <v>48.474166666666662</v>
      </c>
      <c r="J9" s="2">
        <f t="shared" si="0"/>
        <v>-4.9141666666666595</v>
      </c>
      <c r="K9" s="2">
        <f t="shared" si="1"/>
        <v>85.085833333333341</v>
      </c>
      <c r="L9" s="2">
        <f t="shared" si="2"/>
        <v>164.86879899680952</v>
      </c>
      <c r="M9" s="2">
        <f>SUMIF(A:A,A9,L:L)</f>
        <v>3677.5224597351394</v>
      </c>
      <c r="N9" s="3">
        <f t="shared" si="3"/>
        <v>4.4831486633173032E-2</v>
      </c>
      <c r="O9" s="6">
        <f t="shared" si="4"/>
        <v>22.305751495201378</v>
      </c>
      <c r="P9" s="3" t="str">
        <f t="shared" si="5"/>
        <v/>
      </c>
      <c r="Q9" s="3" t="str">
        <f>IF(ISNUMBER(P9),SUMIF(A:A,A9,P:P),"")</f>
        <v/>
      </c>
      <c r="R9" s="3" t="str">
        <f t="shared" si="6"/>
        <v/>
      </c>
      <c r="S9" s="7" t="str">
        <f t="shared" si="7"/>
        <v/>
      </c>
    </row>
    <row r="10" spans="1:19" x14ac:dyDescent="0.3">
      <c r="A10" s="1">
        <v>22</v>
      </c>
      <c r="B10" s="5">
        <v>0.76041666666666663</v>
      </c>
      <c r="C10" s="1" t="s">
        <v>19</v>
      </c>
      <c r="D10" s="1">
        <v>2</v>
      </c>
      <c r="E10" s="1">
        <v>13</v>
      </c>
      <c r="F10" s="1" t="s">
        <v>29</v>
      </c>
      <c r="G10" s="1">
        <v>40.590000000000003</v>
      </c>
      <c r="H10" s="1">
        <f>1+COUNTIFS(A:A,A10,G:G,"&gt;"&amp;G10)</f>
        <v>9</v>
      </c>
      <c r="I10" s="2">
        <f>AVERAGEIF(A:A,A10,G:G)</f>
        <v>48.474166666666662</v>
      </c>
      <c r="J10" s="2">
        <f t="shared" si="0"/>
        <v>-7.8841666666666583</v>
      </c>
      <c r="K10" s="2">
        <f t="shared" si="1"/>
        <v>82.115833333333342</v>
      </c>
      <c r="L10" s="2">
        <f t="shared" si="2"/>
        <v>137.95809781116427</v>
      </c>
      <c r="M10" s="2">
        <f>SUMIF(A:A,A10,L:L)</f>
        <v>3677.5224597351394</v>
      </c>
      <c r="N10" s="3">
        <f t="shared" si="3"/>
        <v>3.7513869547135335E-2</v>
      </c>
      <c r="O10" s="6">
        <f t="shared" si="4"/>
        <v>26.656807524041806</v>
      </c>
      <c r="P10" s="3" t="str">
        <f t="shared" si="5"/>
        <v/>
      </c>
      <c r="Q10" s="3" t="str">
        <f>IF(ISNUMBER(P10),SUMIF(A:A,A10,P:P),"")</f>
        <v/>
      </c>
      <c r="R10" s="3" t="str">
        <f t="shared" si="6"/>
        <v/>
      </c>
      <c r="S10" s="7" t="str">
        <f t="shared" si="7"/>
        <v/>
      </c>
    </row>
    <row r="11" spans="1:19" x14ac:dyDescent="0.3">
      <c r="A11" s="1">
        <v>22</v>
      </c>
      <c r="B11" s="5">
        <v>0.76041666666666663</v>
      </c>
      <c r="C11" s="1" t="s">
        <v>19</v>
      </c>
      <c r="D11" s="1">
        <v>2</v>
      </c>
      <c r="E11" s="1">
        <v>15</v>
      </c>
      <c r="F11" s="1" t="s">
        <v>31</v>
      </c>
      <c r="G11" s="1">
        <v>35.270000000000003</v>
      </c>
      <c r="H11" s="1">
        <f>1+COUNTIFS(A:A,A11,G:G,"&gt;"&amp;G11)</f>
        <v>10</v>
      </c>
      <c r="I11" s="2">
        <f>AVERAGEIF(A:A,A11,G:G)</f>
        <v>48.474166666666662</v>
      </c>
      <c r="J11" s="2">
        <f t="shared" si="0"/>
        <v>-13.204166666666659</v>
      </c>
      <c r="K11" s="2">
        <f t="shared" si="1"/>
        <v>76.795833333333348</v>
      </c>
      <c r="L11" s="2">
        <f t="shared" si="2"/>
        <v>100.25831445955573</v>
      </c>
      <c r="M11" s="2">
        <f>SUMIF(A:A,A11,L:L)</f>
        <v>3677.5224597351394</v>
      </c>
      <c r="N11" s="3">
        <f t="shared" si="3"/>
        <v>2.7262461496095524E-2</v>
      </c>
      <c r="O11" s="6">
        <f t="shared" si="4"/>
        <v>36.680473630131232</v>
      </c>
      <c r="P11" s="3" t="str">
        <f t="shared" si="5"/>
        <v/>
      </c>
      <c r="Q11" s="3" t="str">
        <f>IF(ISNUMBER(P11),SUMIF(A:A,A11,P:P),"")</f>
        <v/>
      </c>
      <c r="R11" s="3" t="str">
        <f t="shared" si="6"/>
        <v/>
      </c>
      <c r="S11" s="7" t="str">
        <f t="shared" si="7"/>
        <v/>
      </c>
    </row>
    <row r="12" spans="1:19" x14ac:dyDescent="0.3">
      <c r="A12" s="1">
        <v>22</v>
      </c>
      <c r="B12" s="5">
        <v>0.76041666666666663</v>
      </c>
      <c r="C12" s="1" t="s">
        <v>19</v>
      </c>
      <c r="D12" s="1">
        <v>2</v>
      </c>
      <c r="E12" s="1">
        <v>8</v>
      </c>
      <c r="F12" s="1" t="s">
        <v>24</v>
      </c>
      <c r="G12" s="1">
        <v>34.54</v>
      </c>
      <c r="H12" s="1">
        <f>1+COUNTIFS(A:A,A12,G:G,"&gt;"&amp;G12)</f>
        <v>11</v>
      </c>
      <c r="I12" s="2">
        <f>AVERAGEIF(A:A,A12,G:G)</f>
        <v>48.474166666666662</v>
      </c>
      <c r="J12" s="2">
        <f t="shared" si="0"/>
        <v>-13.934166666666663</v>
      </c>
      <c r="K12" s="2">
        <f t="shared" si="1"/>
        <v>76.06583333333333</v>
      </c>
      <c r="L12" s="2">
        <f t="shared" si="2"/>
        <v>95.961781228786947</v>
      </c>
      <c r="M12" s="2">
        <f>SUMIF(A:A,A12,L:L)</f>
        <v>3677.5224597351394</v>
      </c>
      <c r="N12" s="3">
        <f t="shared" si="3"/>
        <v>2.6094138725042147E-2</v>
      </c>
      <c r="O12" s="6">
        <f t="shared" si="4"/>
        <v>38.32278238945343</v>
      </c>
      <c r="P12" s="3" t="str">
        <f t="shared" si="5"/>
        <v/>
      </c>
      <c r="Q12" s="3" t="str">
        <f>IF(ISNUMBER(P12),SUMIF(A:A,A12,P:P),"")</f>
        <v/>
      </c>
      <c r="R12" s="3" t="str">
        <f t="shared" si="6"/>
        <v/>
      </c>
      <c r="S12" s="7" t="str">
        <f t="shared" si="7"/>
        <v/>
      </c>
    </row>
    <row r="13" spans="1:19" x14ac:dyDescent="0.3">
      <c r="A13" s="1">
        <v>22</v>
      </c>
      <c r="B13" s="5">
        <v>0.76041666666666663</v>
      </c>
      <c r="C13" s="1" t="s">
        <v>19</v>
      </c>
      <c r="D13" s="1">
        <v>2</v>
      </c>
      <c r="E13" s="1">
        <v>9</v>
      </c>
      <c r="F13" s="1" t="s">
        <v>25</v>
      </c>
      <c r="G13" s="1">
        <v>16.89</v>
      </c>
      <c r="H13" s="1">
        <f>1+COUNTIFS(A:A,A13,G:G,"&gt;"&amp;G13)</f>
        <v>12</v>
      </c>
      <c r="I13" s="2">
        <f>AVERAGEIF(A:A,A13,G:G)</f>
        <v>48.474166666666662</v>
      </c>
      <c r="J13" s="2">
        <f t="shared" si="0"/>
        <v>-31.584166666666661</v>
      </c>
      <c r="K13" s="2">
        <f t="shared" si="1"/>
        <v>58.415833333333339</v>
      </c>
      <c r="L13" s="2">
        <f t="shared" si="2"/>
        <v>33.279779821812241</v>
      </c>
      <c r="M13" s="2">
        <f>SUMIF(A:A,A13,L:L)</f>
        <v>3677.5224597351394</v>
      </c>
      <c r="N13" s="3">
        <f t="shared" si="3"/>
        <v>9.0495109645663731E-3</v>
      </c>
      <c r="O13" s="6">
        <f t="shared" si="4"/>
        <v>110.50320883808301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>
        <v>27</v>
      </c>
      <c r="B14" s="5">
        <v>0.84375</v>
      </c>
      <c r="C14" s="1" t="s">
        <v>19</v>
      </c>
      <c r="D14" s="1">
        <v>6</v>
      </c>
      <c r="E14" s="1">
        <v>3</v>
      </c>
      <c r="F14" s="1" t="s">
        <v>34</v>
      </c>
      <c r="G14" s="1">
        <v>63.95</v>
      </c>
      <c r="H14" s="1">
        <f>1+COUNTIFS(A:A,A14,G:G,"&gt;"&amp;G14)</f>
        <v>1</v>
      </c>
      <c r="I14" s="2">
        <f>AVERAGEIF(A:A,A14,G:G)</f>
        <v>51.443333333333335</v>
      </c>
      <c r="J14" s="2">
        <f t="shared" ref="J14:J32" si="8">G14-I14</f>
        <v>12.506666666666668</v>
      </c>
      <c r="K14" s="2">
        <f t="shared" ref="K14:K32" si="9">90+J14</f>
        <v>102.50666666666666</v>
      </c>
      <c r="L14" s="2">
        <f t="shared" ref="L14:L32" si="10">EXP(0.06*K14)</f>
        <v>468.90491123952063</v>
      </c>
      <c r="M14" s="2">
        <f>SUMIF(A:A,A14,L:L)</f>
        <v>2459.1668852966873</v>
      </c>
      <c r="N14" s="3">
        <f t="shared" ref="N14:N32" si="11">L14/M14</f>
        <v>0.19067632784220312</v>
      </c>
      <c r="O14" s="6">
        <f t="shared" ref="O14:O32" si="12">1/N14</f>
        <v>5.2444895038442532</v>
      </c>
      <c r="P14" s="3">
        <f t="shared" ref="P14:P32" si="13">IF(O14&gt;21,"",N14)</f>
        <v>0.19067632784220312</v>
      </c>
      <c r="Q14" s="3">
        <f>IF(ISNUMBER(P14),SUMIF(A:A,A14,P:P),"")</f>
        <v>0.9872162175446898</v>
      </c>
      <c r="R14" s="3">
        <f t="shared" ref="R14:R32" si="14">IFERROR(P14*(1/Q14),"")</f>
        <v>0.19314545735121241</v>
      </c>
      <c r="S14" s="7">
        <f t="shared" ref="S14:S32" si="15">IFERROR(1/R14,"")</f>
        <v>5.1774450909379501</v>
      </c>
    </row>
    <row r="15" spans="1:19" x14ac:dyDescent="0.3">
      <c r="A15" s="1">
        <v>27</v>
      </c>
      <c r="B15" s="5">
        <v>0.84375</v>
      </c>
      <c r="C15" s="1" t="s">
        <v>19</v>
      </c>
      <c r="D15" s="1">
        <v>6</v>
      </c>
      <c r="E15" s="1">
        <v>1</v>
      </c>
      <c r="F15" s="1" t="s">
        <v>32</v>
      </c>
      <c r="G15" s="1">
        <v>62.34</v>
      </c>
      <c r="H15" s="1">
        <f>1+COUNTIFS(A:A,A15,G:G,"&gt;"&amp;G15)</f>
        <v>2</v>
      </c>
      <c r="I15" s="2">
        <f>AVERAGEIF(A:A,A15,G:G)</f>
        <v>51.443333333333335</v>
      </c>
      <c r="J15" s="2">
        <f t="shared" si="8"/>
        <v>10.896666666666668</v>
      </c>
      <c r="K15" s="2">
        <f t="shared" si="9"/>
        <v>100.89666666666668</v>
      </c>
      <c r="L15" s="2">
        <f t="shared" si="10"/>
        <v>425.72772553735416</v>
      </c>
      <c r="M15" s="2">
        <f>SUMIF(A:A,A15,L:L)</f>
        <v>2459.1668852966873</v>
      </c>
      <c r="N15" s="3">
        <f t="shared" si="11"/>
        <v>0.17311868018505464</v>
      </c>
      <c r="O15" s="6">
        <f t="shared" si="12"/>
        <v>5.7763841483256071</v>
      </c>
      <c r="P15" s="3">
        <f t="shared" si="13"/>
        <v>0.17311868018505464</v>
      </c>
      <c r="Q15" s="3">
        <f>IF(ISNUMBER(P15),SUMIF(A:A,A15,P:P),"")</f>
        <v>0.9872162175446898</v>
      </c>
      <c r="R15" s="3">
        <f t="shared" si="14"/>
        <v>0.17536045002949702</v>
      </c>
      <c r="S15" s="7">
        <f t="shared" si="15"/>
        <v>5.7025401099951107</v>
      </c>
    </row>
    <row r="16" spans="1:19" x14ac:dyDescent="0.3">
      <c r="A16" s="1">
        <v>27</v>
      </c>
      <c r="B16" s="5">
        <v>0.84375</v>
      </c>
      <c r="C16" s="1" t="s">
        <v>19</v>
      </c>
      <c r="D16" s="1">
        <v>6</v>
      </c>
      <c r="E16" s="1">
        <v>12</v>
      </c>
      <c r="F16" s="1" t="s">
        <v>38</v>
      </c>
      <c r="G16" s="1">
        <v>60.73</v>
      </c>
      <c r="H16" s="1">
        <f>1+COUNTIFS(A:A,A16,G:G,"&gt;"&amp;G16)</f>
        <v>3</v>
      </c>
      <c r="I16" s="2">
        <f>AVERAGEIF(A:A,A16,G:G)</f>
        <v>51.443333333333335</v>
      </c>
      <c r="J16" s="2">
        <f t="shared" si="8"/>
        <v>9.2866666666666617</v>
      </c>
      <c r="K16" s="2">
        <f t="shared" si="9"/>
        <v>99.286666666666662</v>
      </c>
      <c r="L16" s="2">
        <f t="shared" si="10"/>
        <v>386.52633390446027</v>
      </c>
      <c r="M16" s="2">
        <f>SUMIF(A:A,A16,L:L)</f>
        <v>2459.1668852966873</v>
      </c>
      <c r="N16" s="3">
        <f t="shared" si="11"/>
        <v>0.15717775650586951</v>
      </c>
      <c r="O16" s="6">
        <f t="shared" si="12"/>
        <v>6.3622233974478242</v>
      </c>
      <c r="P16" s="3">
        <f t="shared" si="13"/>
        <v>0.15717775650586951</v>
      </c>
      <c r="Q16" s="3">
        <f>IF(ISNUMBER(P16),SUMIF(A:A,A16,P:P),"")</f>
        <v>0.9872162175446898</v>
      </c>
      <c r="R16" s="3">
        <f t="shared" si="14"/>
        <v>0.15921310216802056</v>
      </c>
      <c r="S16" s="7">
        <f t="shared" si="15"/>
        <v>6.2808901176027669</v>
      </c>
    </row>
    <row r="17" spans="1:19" x14ac:dyDescent="0.3">
      <c r="A17" s="1">
        <v>27</v>
      </c>
      <c r="B17" s="5">
        <v>0.84375</v>
      </c>
      <c r="C17" s="1" t="s">
        <v>19</v>
      </c>
      <c r="D17" s="1">
        <v>6</v>
      </c>
      <c r="E17" s="1">
        <v>2</v>
      </c>
      <c r="F17" s="1" t="s">
        <v>33</v>
      </c>
      <c r="G17" s="1">
        <v>58.34</v>
      </c>
      <c r="H17" s="1">
        <f>1+COUNTIFS(A:A,A17,G:G,"&gt;"&amp;G17)</f>
        <v>4</v>
      </c>
      <c r="I17" s="2">
        <f>AVERAGEIF(A:A,A17,G:G)</f>
        <v>51.443333333333335</v>
      </c>
      <c r="J17" s="2">
        <f t="shared" si="8"/>
        <v>6.8966666666666683</v>
      </c>
      <c r="K17" s="2">
        <f t="shared" si="9"/>
        <v>96.896666666666675</v>
      </c>
      <c r="L17" s="2">
        <f t="shared" si="10"/>
        <v>334.88929013617752</v>
      </c>
      <c r="M17" s="2">
        <f>SUMIF(A:A,A17,L:L)</f>
        <v>2459.1668852966873</v>
      </c>
      <c r="N17" s="3">
        <f t="shared" si="11"/>
        <v>0.13617997710463423</v>
      </c>
      <c r="O17" s="6">
        <f t="shared" si="12"/>
        <v>7.34322344048896</v>
      </c>
      <c r="P17" s="3">
        <f t="shared" si="13"/>
        <v>0.13617997710463423</v>
      </c>
      <c r="Q17" s="3">
        <f>IF(ISNUMBER(P17),SUMIF(A:A,A17,P:P),"")</f>
        <v>0.9872162175446898</v>
      </c>
      <c r="R17" s="3">
        <f t="shared" si="14"/>
        <v>0.13794341572237143</v>
      </c>
      <c r="S17" s="7">
        <f t="shared" si="15"/>
        <v>7.2493492695050161</v>
      </c>
    </row>
    <row r="18" spans="1:19" x14ac:dyDescent="0.3">
      <c r="A18" s="1">
        <v>27</v>
      </c>
      <c r="B18" s="5">
        <v>0.84375</v>
      </c>
      <c r="C18" s="1" t="s">
        <v>19</v>
      </c>
      <c r="D18" s="1">
        <v>6</v>
      </c>
      <c r="E18" s="1">
        <v>13</v>
      </c>
      <c r="F18" s="1" t="s">
        <v>39</v>
      </c>
      <c r="G18" s="1">
        <v>53.39</v>
      </c>
      <c r="H18" s="1">
        <f>1+COUNTIFS(A:A,A18,G:G,"&gt;"&amp;G18)</f>
        <v>5</v>
      </c>
      <c r="I18" s="2">
        <f>AVERAGEIF(A:A,A18,G:G)</f>
        <v>51.443333333333335</v>
      </c>
      <c r="J18" s="2">
        <f t="shared" si="8"/>
        <v>1.9466666666666654</v>
      </c>
      <c r="K18" s="2">
        <f t="shared" si="9"/>
        <v>91.946666666666658</v>
      </c>
      <c r="L18" s="2">
        <f t="shared" si="10"/>
        <v>248.83748183982678</v>
      </c>
      <c r="M18" s="2">
        <f>SUMIF(A:A,A18,L:L)</f>
        <v>2459.1668852966873</v>
      </c>
      <c r="N18" s="3">
        <f t="shared" si="11"/>
        <v>0.10118771659118436</v>
      </c>
      <c r="O18" s="6">
        <f t="shared" si="12"/>
        <v>9.882622453475955</v>
      </c>
      <c r="P18" s="3">
        <f t="shared" si="13"/>
        <v>0.10118771659118436</v>
      </c>
      <c r="Q18" s="3">
        <f>IF(ISNUMBER(P18),SUMIF(A:A,A18,P:P),"")</f>
        <v>0.9872162175446898</v>
      </c>
      <c r="R18" s="3">
        <f t="shared" si="14"/>
        <v>0.10249802909726181</v>
      </c>
      <c r="S18" s="7">
        <f t="shared" si="15"/>
        <v>9.7562851579427541</v>
      </c>
    </row>
    <row r="19" spans="1:19" x14ac:dyDescent="0.3">
      <c r="A19" s="1">
        <v>27</v>
      </c>
      <c r="B19" s="5">
        <v>0.84375</v>
      </c>
      <c r="C19" s="1" t="s">
        <v>19</v>
      </c>
      <c r="D19" s="1">
        <v>6</v>
      </c>
      <c r="E19" s="1">
        <v>7</v>
      </c>
      <c r="F19" s="1" t="s">
        <v>36</v>
      </c>
      <c r="G19" s="1">
        <v>52.26</v>
      </c>
      <c r="H19" s="1">
        <f>1+COUNTIFS(A:A,A19,G:G,"&gt;"&amp;G19)</f>
        <v>6</v>
      </c>
      <c r="I19" s="2">
        <f>AVERAGEIF(A:A,A19,G:G)</f>
        <v>51.443333333333335</v>
      </c>
      <c r="J19" s="2">
        <f t="shared" si="8"/>
        <v>0.81666666666666288</v>
      </c>
      <c r="K19" s="2">
        <f t="shared" si="9"/>
        <v>90.816666666666663</v>
      </c>
      <c r="L19" s="2">
        <f t="shared" si="10"/>
        <v>232.52552408205398</v>
      </c>
      <c r="M19" s="2">
        <f>SUMIF(A:A,A19,L:L)</f>
        <v>2459.1668852966873</v>
      </c>
      <c r="N19" s="3">
        <f t="shared" si="11"/>
        <v>9.4554593050321115E-2</v>
      </c>
      <c r="O19" s="6">
        <f t="shared" si="12"/>
        <v>10.575900839294066</v>
      </c>
      <c r="P19" s="3">
        <f t="shared" si="13"/>
        <v>9.4554593050321115E-2</v>
      </c>
      <c r="Q19" s="3">
        <f>IF(ISNUMBER(P19),SUMIF(A:A,A19,P:P),"")</f>
        <v>0.9872162175446898</v>
      </c>
      <c r="R19" s="3">
        <f t="shared" si="14"/>
        <v>9.5779011091904773E-2</v>
      </c>
      <c r="S19" s="7">
        <f t="shared" si="15"/>
        <v>10.440700823695598</v>
      </c>
    </row>
    <row r="20" spans="1:19" x14ac:dyDescent="0.3">
      <c r="A20" s="1">
        <v>27</v>
      </c>
      <c r="B20" s="5">
        <v>0.84375</v>
      </c>
      <c r="C20" s="1" t="s">
        <v>19</v>
      </c>
      <c r="D20" s="1">
        <v>6</v>
      </c>
      <c r="E20" s="1">
        <v>11</v>
      </c>
      <c r="F20" s="1" t="s">
        <v>37</v>
      </c>
      <c r="G20" s="1">
        <v>47.42</v>
      </c>
      <c r="H20" s="1">
        <f>1+COUNTIFS(A:A,A20,G:G,"&gt;"&amp;G20)</f>
        <v>7</v>
      </c>
      <c r="I20" s="2">
        <f>AVERAGEIF(A:A,A20,G:G)</f>
        <v>51.443333333333335</v>
      </c>
      <c r="J20" s="2">
        <f t="shared" si="8"/>
        <v>-4.0233333333333334</v>
      </c>
      <c r="K20" s="2">
        <f t="shared" si="9"/>
        <v>85.976666666666659</v>
      </c>
      <c r="L20" s="2">
        <f t="shared" si="10"/>
        <v>173.9207959688066</v>
      </c>
      <c r="M20" s="2">
        <f>SUMIF(A:A,A20,L:L)</f>
        <v>2459.1668852966873</v>
      </c>
      <c r="N20" s="3">
        <f t="shared" si="11"/>
        <v>7.0723462083307875E-2</v>
      </c>
      <c r="O20" s="6">
        <f t="shared" si="12"/>
        <v>14.139579292965914</v>
      </c>
      <c r="P20" s="3">
        <f t="shared" si="13"/>
        <v>7.0723462083307875E-2</v>
      </c>
      <c r="Q20" s="3">
        <f>IF(ISNUMBER(P20),SUMIF(A:A,A20,P:P),"")</f>
        <v>0.9872162175446898</v>
      </c>
      <c r="R20" s="3">
        <f t="shared" si="14"/>
        <v>7.163928309363124E-2</v>
      </c>
      <c r="S20" s="7">
        <f t="shared" si="15"/>
        <v>13.958821987275028</v>
      </c>
    </row>
    <row r="21" spans="1:19" x14ac:dyDescent="0.3">
      <c r="A21" s="1">
        <v>27</v>
      </c>
      <c r="B21" s="5">
        <v>0.84375</v>
      </c>
      <c r="C21" s="1" t="s">
        <v>19</v>
      </c>
      <c r="D21" s="1">
        <v>6</v>
      </c>
      <c r="E21" s="1">
        <v>5</v>
      </c>
      <c r="F21" s="1" t="s">
        <v>35</v>
      </c>
      <c r="G21" s="1">
        <v>45.65</v>
      </c>
      <c r="H21" s="1">
        <f>1+COUNTIFS(A:A,A21,G:G,"&gt;"&amp;G21)</f>
        <v>8</v>
      </c>
      <c r="I21" s="2">
        <f>AVERAGEIF(A:A,A21,G:G)</f>
        <v>51.443333333333335</v>
      </c>
      <c r="J21" s="2">
        <f t="shared" si="8"/>
        <v>-5.7933333333333366</v>
      </c>
      <c r="K21" s="2">
        <f t="shared" si="9"/>
        <v>84.206666666666663</v>
      </c>
      <c r="L21" s="2">
        <f t="shared" si="10"/>
        <v>156.39736810555155</v>
      </c>
      <c r="M21" s="2">
        <f>SUMIF(A:A,A21,L:L)</f>
        <v>2459.1668852966873</v>
      </c>
      <c r="N21" s="3">
        <f t="shared" si="11"/>
        <v>6.3597704182114884E-2</v>
      </c>
      <c r="O21" s="6">
        <f t="shared" si="12"/>
        <v>15.723838035669575</v>
      </c>
      <c r="P21" s="3">
        <f t="shared" si="13"/>
        <v>6.3597704182114884E-2</v>
      </c>
      <c r="Q21" s="3">
        <f>IF(ISNUMBER(P21),SUMIF(A:A,A21,P:P),"")</f>
        <v>0.9872162175446898</v>
      </c>
      <c r="R21" s="3">
        <f t="shared" si="14"/>
        <v>6.4421251446100669E-2</v>
      </c>
      <c r="S21" s="7">
        <f t="shared" si="15"/>
        <v>15.522827910859045</v>
      </c>
    </row>
    <row r="22" spans="1:19" x14ac:dyDescent="0.3">
      <c r="A22" s="1">
        <v>27</v>
      </c>
      <c r="B22" s="5">
        <v>0.84375</v>
      </c>
      <c r="C22" s="1" t="s">
        <v>19</v>
      </c>
      <c r="D22" s="1">
        <v>6</v>
      </c>
      <c r="E22" s="1">
        <v>14</v>
      </c>
      <c r="F22" s="1" t="s">
        <v>40</v>
      </c>
      <c r="G22" s="1">
        <v>18.91</v>
      </c>
      <c r="H22" s="1">
        <f>1+COUNTIFS(A:A,A22,G:G,"&gt;"&amp;G22)</f>
        <v>9</v>
      </c>
      <c r="I22" s="2">
        <f>AVERAGEIF(A:A,A22,G:G)</f>
        <v>51.443333333333335</v>
      </c>
      <c r="J22" s="2">
        <f t="shared" si="8"/>
        <v>-32.533333333333331</v>
      </c>
      <c r="K22" s="2">
        <f t="shared" si="9"/>
        <v>57.466666666666669</v>
      </c>
      <c r="L22" s="2">
        <f t="shared" si="10"/>
        <v>31.437454482935522</v>
      </c>
      <c r="M22" s="2">
        <f>SUMIF(A:A,A22,L:L)</f>
        <v>2459.1668852966873</v>
      </c>
      <c r="N22" s="3">
        <f t="shared" si="11"/>
        <v>1.278378245531016E-2</v>
      </c>
      <c r="O22" s="6">
        <f t="shared" si="12"/>
        <v>78.224109608859735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28</v>
      </c>
      <c r="B23" s="5">
        <v>0.86458333333333337</v>
      </c>
      <c r="C23" s="1" t="s">
        <v>19</v>
      </c>
      <c r="D23" s="1">
        <v>7</v>
      </c>
      <c r="E23" s="1">
        <v>2</v>
      </c>
      <c r="F23" s="1" t="s">
        <v>42</v>
      </c>
      <c r="G23" s="1">
        <v>72.180000000000007</v>
      </c>
      <c r="H23" s="1">
        <f>1+COUNTIFS(A:A,A23,G:G,"&gt;"&amp;G23)</f>
        <v>1</v>
      </c>
      <c r="I23" s="2">
        <f>AVERAGEIF(A:A,A23,G:G)</f>
        <v>50.746000000000009</v>
      </c>
      <c r="J23" s="2">
        <f t="shared" si="8"/>
        <v>21.433999999999997</v>
      </c>
      <c r="K23" s="2">
        <f t="shared" si="9"/>
        <v>111.434</v>
      </c>
      <c r="L23" s="2">
        <f t="shared" si="10"/>
        <v>801.14343423902096</v>
      </c>
      <c r="M23" s="2">
        <f>SUMIF(A:A,A23,L:L)</f>
        <v>2987.6358533463431</v>
      </c>
      <c r="N23" s="3">
        <f t="shared" si="11"/>
        <v>0.26815297230473689</v>
      </c>
      <c r="O23" s="6">
        <f t="shared" si="12"/>
        <v>3.7292146770000025</v>
      </c>
      <c r="P23" s="3">
        <f t="shared" si="13"/>
        <v>0.26815297230473689</v>
      </c>
      <c r="Q23" s="3">
        <f>IF(ISNUMBER(P23),SUMIF(A:A,A23,P:P),"")</f>
        <v>0.86836385908144798</v>
      </c>
      <c r="R23" s="3">
        <f t="shared" si="14"/>
        <v>0.30880254803371032</v>
      </c>
      <c r="S23" s="7">
        <f t="shared" si="15"/>
        <v>3.2383152482628974</v>
      </c>
    </row>
    <row r="24" spans="1:19" x14ac:dyDescent="0.3">
      <c r="A24" s="1">
        <v>28</v>
      </c>
      <c r="B24" s="5">
        <v>0.86458333333333337</v>
      </c>
      <c r="C24" s="1" t="s">
        <v>19</v>
      </c>
      <c r="D24" s="1">
        <v>7</v>
      </c>
      <c r="E24" s="1">
        <v>10</v>
      </c>
      <c r="F24" s="1" t="s">
        <v>47</v>
      </c>
      <c r="G24" s="1">
        <v>64.739999999999995</v>
      </c>
      <c r="H24" s="1">
        <f>1+COUNTIFS(A:A,A24,G:G,"&gt;"&amp;G24)</f>
        <v>2</v>
      </c>
      <c r="I24" s="2">
        <f>AVERAGEIF(A:A,A24,G:G)</f>
        <v>50.746000000000009</v>
      </c>
      <c r="J24" s="2">
        <f t="shared" si="8"/>
        <v>13.993999999999986</v>
      </c>
      <c r="K24" s="2">
        <f t="shared" si="9"/>
        <v>103.99399999999999</v>
      </c>
      <c r="L24" s="2">
        <f t="shared" si="10"/>
        <v>512.67391510813275</v>
      </c>
      <c r="M24" s="2">
        <f>SUMIF(A:A,A24,L:L)</f>
        <v>2987.6358533463431</v>
      </c>
      <c r="N24" s="3">
        <f t="shared" si="11"/>
        <v>0.17159852815861251</v>
      </c>
      <c r="O24" s="6">
        <f t="shared" si="12"/>
        <v>5.8275558114092725</v>
      </c>
      <c r="P24" s="3">
        <f t="shared" si="13"/>
        <v>0.17159852815861251</v>
      </c>
      <c r="Q24" s="3">
        <f>IF(ISNUMBER(P24),SUMIF(A:A,A24,P:P),"")</f>
        <v>0.86836385908144798</v>
      </c>
      <c r="R24" s="3">
        <f t="shared" si="14"/>
        <v>0.19761131968358148</v>
      </c>
      <c r="S24" s="7">
        <f t="shared" si="15"/>
        <v>5.0604388534078746</v>
      </c>
    </row>
    <row r="25" spans="1:19" x14ac:dyDescent="0.3">
      <c r="A25" s="1">
        <v>28</v>
      </c>
      <c r="B25" s="5">
        <v>0.86458333333333337</v>
      </c>
      <c r="C25" s="1" t="s">
        <v>19</v>
      </c>
      <c r="D25" s="1">
        <v>7</v>
      </c>
      <c r="E25" s="1">
        <v>11</v>
      </c>
      <c r="F25" s="1" t="s">
        <v>48</v>
      </c>
      <c r="G25" s="1">
        <v>61.14</v>
      </c>
      <c r="H25" s="1">
        <f>1+COUNTIFS(A:A,A25,G:G,"&gt;"&amp;G25)</f>
        <v>3</v>
      </c>
      <c r="I25" s="2">
        <f>AVERAGEIF(A:A,A25,G:G)</f>
        <v>50.746000000000009</v>
      </c>
      <c r="J25" s="2">
        <f t="shared" si="8"/>
        <v>10.393999999999991</v>
      </c>
      <c r="K25" s="2">
        <f t="shared" si="9"/>
        <v>100.39399999999999</v>
      </c>
      <c r="L25" s="2">
        <f t="shared" si="10"/>
        <v>413.07947175231033</v>
      </c>
      <c r="M25" s="2">
        <f>SUMIF(A:A,A25,L:L)</f>
        <v>2987.6358533463431</v>
      </c>
      <c r="N25" s="3">
        <f t="shared" si="11"/>
        <v>0.13826299188692454</v>
      </c>
      <c r="O25" s="6">
        <f t="shared" si="12"/>
        <v>7.2325933812992336</v>
      </c>
      <c r="P25" s="3">
        <f t="shared" si="13"/>
        <v>0.13826299188692454</v>
      </c>
      <c r="Q25" s="3">
        <f>IF(ISNUMBER(P25),SUMIF(A:A,A25,P:P),"")</f>
        <v>0.86836385908144798</v>
      </c>
      <c r="R25" s="3">
        <f t="shared" si="14"/>
        <v>0.15922241631886733</v>
      </c>
      <c r="S25" s="7">
        <f t="shared" si="15"/>
        <v>6.2805226997519403</v>
      </c>
    </row>
    <row r="26" spans="1:19" x14ac:dyDescent="0.3">
      <c r="A26" s="1">
        <v>28</v>
      </c>
      <c r="B26" s="5">
        <v>0.86458333333333337</v>
      </c>
      <c r="C26" s="1" t="s">
        <v>19</v>
      </c>
      <c r="D26" s="1">
        <v>7</v>
      </c>
      <c r="E26" s="1">
        <v>15</v>
      </c>
      <c r="F26" s="1" t="s">
        <v>50</v>
      </c>
      <c r="G26" s="1">
        <v>61.04</v>
      </c>
      <c r="H26" s="1">
        <f>1+COUNTIFS(A:A,A26,G:G,"&gt;"&amp;G26)</f>
        <v>4</v>
      </c>
      <c r="I26" s="2">
        <f>AVERAGEIF(A:A,A26,G:G)</f>
        <v>50.746000000000009</v>
      </c>
      <c r="J26" s="2">
        <f t="shared" si="8"/>
        <v>10.29399999999999</v>
      </c>
      <c r="K26" s="2">
        <f t="shared" si="9"/>
        <v>100.29399999999998</v>
      </c>
      <c r="L26" s="2">
        <f t="shared" si="10"/>
        <v>410.60841550370611</v>
      </c>
      <c r="M26" s="2">
        <f>SUMIF(A:A,A26,L:L)</f>
        <v>2987.6358533463431</v>
      </c>
      <c r="N26" s="3">
        <f t="shared" si="11"/>
        <v>0.13743589769944636</v>
      </c>
      <c r="O26" s="6">
        <f t="shared" si="12"/>
        <v>7.2761193890322904</v>
      </c>
      <c r="P26" s="3">
        <f t="shared" si="13"/>
        <v>0.13743589769944636</v>
      </c>
      <c r="Q26" s="3">
        <f>IF(ISNUMBER(P26),SUMIF(A:A,A26,P:P),"")</f>
        <v>0.86836385908144798</v>
      </c>
      <c r="R26" s="3">
        <f t="shared" si="14"/>
        <v>0.15826994210102843</v>
      </c>
      <c r="S26" s="7">
        <f t="shared" si="15"/>
        <v>6.3183191117974262</v>
      </c>
    </row>
    <row r="27" spans="1:19" x14ac:dyDescent="0.3">
      <c r="A27" s="1">
        <v>28</v>
      </c>
      <c r="B27" s="5">
        <v>0.86458333333333337</v>
      </c>
      <c r="C27" s="1" t="s">
        <v>19</v>
      </c>
      <c r="D27" s="1">
        <v>7</v>
      </c>
      <c r="E27" s="1">
        <v>1</v>
      </c>
      <c r="F27" s="1" t="s">
        <v>41</v>
      </c>
      <c r="G27" s="1">
        <v>56.05</v>
      </c>
      <c r="H27" s="1">
        <f>1+COUNTIFS(A:A,A27,G:G,"&gt;"&amp;G27)</f>
        <v>5</v>
      </c>
      <c r="I27" s="2">
        <f>AVERAGEIF(A:A,A27,G:G)</f>
        <v>50.746000000000009</v>
      </c>
      <c r="J27" s="2">
        <f t="shared" si="8"/>
        <v>5.3039999999999878</v>
      </c>
      <c r="K27" s="2">
        <f t="shared" si="9"/>
        <v>95.303999999999988</v>
      </c>
      <c r="L27" s="2">
        <f t="shared" si="10"/>
        <v>304.36876225232504</v>
      </c>
      <c r="M27" s="2">
        <f>SUMIF(A:A,A27,L:L)</f>
        <v>2987.6358533463431</v>
      </c>
      <c r="N27" s="3">
        <f t="shared" si="11"/>
        <v>0.10187612453218238</v>
      </c>
      <c r="O27" s="6">
        <f t="shared" si="12"/>
        <v>9.8158425695129665</v>
      </c>
      <c r="P27" s="3">
        <f t="shared" si="13"/>
        <v>0.10187612453218238</v>
      </c>
      <c r="Q27" s="3">
        <f>IF(ISNUMBER(P27),SUMIF(A:A,A27,P:P),"")</f>
        <v>0.86836385908144798</v>
      </c>
      <c r="R27" s="3">
        <f t="shared" si="14"/>
        <v>0.11731962755790708</v>
      </c>
      <c r="S27" s="7">
        <f t="shared" si="15"/>
        <v>8.5237229337982345</v>
      </c>
    </row>
    <row r="28" spans="1:19" x14ac:dyDescent="0.3">
      <c r="A28" s="1">
        <v>28</v>
      </c>
      <c r="B28" s="5">
        <v>0.86458333333333337</v>
      </c>
      <c r="C28" s="1" t="s">
        <v>19</v>
      </c>
      <c r="D28" s="1">
        <v>7</v>
      </c>
      <c r="E28" s="1">
        <v>7</v>
      </c>
      <c r="F28" s="1" t="s">
        <v>45</v>
      </c>
      <c r="G28" s="1">
        <v>44.53</v>
      </c>
      <c r="H28" s="1">
        <f>1+COUNTIFS(A:A,A28,G:G,"&gt;"&amp;G28)</f>
        <v>6</v>
      </c>
      <c r="I28" s="2">
        <f>AVERAGEIF(A:A,A28,G:G)</f>
        <v>50.746000000000009</v>
      </c>
      <c r="J28" s="2">
        <f t="shared" si="8"/>
        <v>-6.2160000000000082</v>
      </c>
      <c r="K28" s="2">
        <f t="shared" si="9"/>
        <v>83.783999999999992</v>
      </c>
      <c r="L28" s="2">
        <f t="shared" si="10"/>
        <v>152.48100028643049</v>
      </c>
      <c r="M28" s="2">
        <f>SUMIF(A:A,A28,L:L)</f>
        <v>2987.6358533463431</v>
      </c>
      <c r="N28" s="3">
        <f t="shared" si="11"/>
        <v>5.1037344499545362E-2</v>
      </c>
      <c r="O28" s="6">
        <f t="shared" si="12"/>
        <v>19.593495896106191</v>
      </c>
      <c r="P28" s="3">
        <f t="shared" si="13"/>
        <v>5.1037344499545362E-2</v>
      </c>
      <c r="Q28" s="3">
        <f>IF(ISNUMBER(P28),SUMIF(A:A,A28,P:P),"")</f>
        <v>0.86836385908144798</v>
      </c>
      <c r="R28" s="3">
        <f t="shared" si="14"/>
        <v>5.8774146304905496E-2</v>
      </c>
      <c r="S28" s="7">
        <f t="shared" si="15"/>
        <v>17.014283709239287</v>
      </c>
    </row>
    <row r="29" spans="1:19" x14ac:dyDescent="0.3">
      <c r="A29" s="1">
        <v>28</v>
      </c>
      <c r="B29" s="5">
        <v>0.86458333333333337</v>
      </c>
      <c r="C29" s="1" t="s">
        <v>19</v>
      </c>
      <c r="D29" s="1">
        <v>7</v>
      </c>
      <c r="E29" s="1">
        <v>5</v>
      </c>
      <c r="F29" s="1" t="s">
        <v>43</v>
      </c>
      <c r="G29" s="1">
        <v>41.34</v>
      </c>
      <c r="H29" s="1">
        <f>1+COUNTIFS(A:A,A29,G:G,"&gt;"&amp;G29)</f>
        <v>7</v>
      </c>
      <c r="I29" s="2">
        <f>AVERAGEIF(A:A,A29,G:G)</f>
        <v>50.746000000000009</v>
      </c>
      <c r="J29" s="2">
        <f t="shared" si="8"/>
        <v>-9.4060000000000059</v>
      </c>
      <c r="K29" s="2">
        <f t="shared" si="9"/>
        <v>80.593999999999994</v>
      </c>
      <c r="L29" s="2">
        <f t="shared" si="10"/>
        <v>125.91914567736592</v>
      </c>
      <c r="M29" s="2">
        <f>SUMIF(A:A,A29,L:L)</f>
        <v>2987.6358533463431</v>
      </c>
      <c r="N29" s="3">
        <f t="shared" si="11"/>
        <v>4.2146751431011389E-2</v>
      </c>
      <c r="O29" s="6">
        <f t="shared" si="12"/>
        <v>23.726621057304182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28</v>
      </c>
      <c r="B30" s="5">
        <v>0.86458333333333337</v>
      </c>
      <c r="C30" s="1" t="s">
        <v>19</v>
      </c>
      <c r="D30" s="1">
        <v>7</v>
      </c>
      <c r="E30" s="1">
        <v>13</v>
      </c>
      <c r="F30" s="1" t="s">
        <v>49</v>
      </c>
      <c r="G30" s="1">
        <v>38</v>
      </c>
      <c r="H30" s="1">
        <f>1+COUNTIFS(A:A,A30,G:G,"&gt;"&amp;G30)</f>
        <v>8</v>
      </c>
      <c r="I30" s="2">
        <f>AVERAGEIF(A:A,A30,G:G)</f>
        <v>50.746000000000009</v>
      </c>
      <c r="J30" s="2">
        <f t="shared" si="8"/>
        <v>-12.746000000000009</v>
      </c>
      <c r="K30" s="2">
        <f t="shared" si="9"/>
        <v>77.253999999999991</v>
      </c>
      <c r="L30" s="2">
        <f t="shared" si="10"/>
        <v>103.05264766298954</v>
      </c>
      <c r="M30" s="2">
        <f>SUMIF(A:A,A30,L:L)</f>
        <v>2987.6358533463431</v>
      </c>
      <c r="N30" s="3">
        <f t="shared" si="11"/>
        <v>3.4493041562466187E-2</v>
      </c>
      <c r="O30" s="6">
        <f t="shared" si="12"/>
        <v>28.991354624062961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28</v>
      </c>
      <c r="B31" s="5">
        <v>0.86458333333333337</v>
      </c>
      <c r="C31" s="1" t="s">
        <v>19</v>
      </c>
      <c r="D31" s="1">
        <v>7</v>
      </c>
      <c r="E31" s="1">
        <v>6</v>
      </c>
      <c r="F31" s="1" t="s">
        <v>44</v>
      </c>
      <c r="G31" s="1">
        <v>34.520000000000003</v>
      </c>
      <c r="H31" s="1">
        <f>1+COUNTIFS(A:A,A31,G:G,"&gt;"&amp;G31)</f>
        <v>9</v>
      </c>
      <c r="I31" s="2">
        <f>AVERAGEIF(A:A,A31,G:G)</f>
        <v>50.746000000000009</v>
      </c>
      <c r="J31" s="2">
        <f t="shared" si="8"/>
        <v>-16.226000000000006</v>
      </c>
      <c r="K31" s="2">
        <f t="shared" si="9"/>
        <v>73.774000000000001</v>
      </c>
      <c r="L31" s="2">
        <f t="shared" si="10"/>
        <v>83.633152292095716</v>
      </c>
      <c r="M31" s="2">
        <f>SUMIF(A:A,A31,L:L)</f>
        <v>2987.6358533463431</v>
      </c>
      <c r="N31" s="3">
        <f t="shared" si="11"/>
        <v>2.7993087644339668E-2</v>
      </c>
      <c r="O31" s="6">
        <f t="shared" si="12"/>
        <v>35.723104671599337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>
        <v>28</v>
      </c>
      <c r="B32" s="5">
        <v>0.86458333333333337</v>
      </c>
      <c r="C32" s="1" t="s">
        <v>19</v>
      </c>
      <c r="D32" s="1">
        <v>7</v>
      </c>
      <c r="E32" s="1">
        <v>8</v>
      </c>
      <c r="F32" s="1" t="s">
        <v>46</v>
      </c>
      <c r="G32" s="1">
        <v>33.92</v>
      </c>
      <c r="H32" s="1">
        <f>1+COUNTIFS(A:A,A32,G:G,"&gt;"&amp;G32)</f>
        <v>10</v>
      </c>
      <c r="I32" s="2">
        <f>AVERAGEIF(A:A,A32,G:G)</f>
        <v>50.746000000000009</v>
      </c>
      <c r="J32" s="2">
        <f t="shared" si="8"/>
        <v>-16.826000000000008</v>
      </c>
      <c r="K32" s="2">
        <f t="shared" si="9"/>
        <v>73.173999999999992</v>
      </c>
      <c r="L32" s="2">
        <f t="shared" si="10"/>
        <v>80.675908571965905</v>
      </c>
      <c r="M32" s="2">
        <f>SUMIF(A:A,A32,L:L)</f>
        <v>2987.6358533463431</v>
      </c>
      <c r="N32" s="3">
        <f t="shared" si="11"/>
        <v>2.7003260280734593E-2</v>
      </c>
      <c r="O32" s="6">
        <f t="shared" si="12"/>
        <v>37.03256531262069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30</v>
      </c>
      <c r="B33" s="5">
        <v>0.88541666666666663</v>
      </c>
      <c r="C33" s="1" t="s">
        <v>19</v>
      </c>
      <c r="D33" s="1">
        <v>8</v>
      </c>
      <c r="E33" s="1">
        <v>3</v>
      </c>
      <c r="F33" s="1" t="s">
        <v>53</v>
      </c>
      <c r="G33" s="1">
        <v>70</v>
      </c>
      <c r="H33" s="1">
        <f>1+COUNTIFS(A:A,A33,G:G,"&gt;"&amp;G33)</f>
        <v>1</v>
      </c>
      <c r="I33" s="2">
        <f>AVERAGEIF(A:A,A33,G:G)</f>
        <v>48.654166666666676</v>
      </c>
      <c r="J33" s="2">
        <f t="shared" ref="J33:J55" si="16">G33-I33</f>
        <v>21.345833333333324</v>
      </c>
      <c r="K33" s="2">
        <f t="shared" ref="K33:K55" si="17">90+J33</f>
        <v>111.34583333333333</v>
      </c>
      <c r="L33" s="2">
        <f t="shared" ref="L33:L55" si="18">EXP(0.06*K33)</f>
        <v>796.91657537066919</v>
      </c>
      <c r="M33" s="2">
        <f>SUMIF(A:A,A33,L:L)</f>
        <v>3458.9052549627022</v>
      </c>
      <c r="N33" s="3">
        <f t="shared" ref="N33:N55" si="19">L33/M33</f>
        <v>0.23039560688379204</v>
      </c>
      <c r="O33" s="6">
        <f t="shared" ref="O33:O55" si="20">1/N33</f>
        <v>4.3403605369280518</v>
      </c>
      <c r="P33" s="3">
        <f t="shared" ref="P33:P55" si="21">IF(O33&gt;21,"",N33)</f>
        <v>0.23039560688379204</v>
      </c>
      <c r="Q33" s="3">
        <f>IF(ISNUMBER(P33),SUMIF(A:A,A33,P:P),"")</f>
        <v>0.92120602518362027</v>
      </c>
      <c r="R33" s="3">
        <f t="shared" ref="R33:R55" si="22">IFERROR(P33*(1/Q33),"")</f>
        <v>0.25010214934044556</v>
      </c>
      <c r="S33" s="7">
        <f t="shared" ref="S33:S55" si="23">IFERROR(1/R33,"")</f>
        <v>3.9983662780873344</v>
      </c>
    </row>
    <row r="34" spans="1:19" x14ac:dyDescent="0.3">
      <c r="A34" s="1">
        <v>30</v>
      </c>
      <c r="B34" s="5">
        <v>0.88541666666666663</v>
      </c>
      <c r="C34" s="1" t="s">
        <v>19</v>
      </c>
      <c r="D34" s="1">
        <v>8</v>
      </c>
      <c r="E34" s="1">
        <v>9</v>
      </c>
      <c r="F34" s="1" t="s">
        <v>56</v>
      </c>
      <c r="G34" s="1">
        <v>63.79</v>
      </c>
      <c r="H34" s="1">
        <f>1+COUNTIFS(A:A,A34,G:G,"&gt;"&amp;G34)</f>
        <v>2</v>
      </c>
      <c r="I34" s="2">
        <f>AVERAGEIF(A:A,A34,G:G)</f>
        <v>48.654166666666676</v>
      </c>
      <c r="J34" s="2">
        <f t="shared" si="16"/>
        <v>15.135833333333323</v>
      </c>
      <c r="K34" s="2">
        <f t="shared" si="17"/>
        <v>105.13583333333332</v>
      </c>
      <c r="L34" s="2">
        <f t="shared" si="18"/>
        <v>549.02830634097722</v>
      </c>
      <c r="M34" s="2">
        <f>SUMIF(A:A,A34,L:L)</f>
        <v>3458.9052549627022</v>
      </c>
      <c r="N34" s="3">
        <f t="shared" si="19"/>
        <v>0.15872892313348358</v>
      </c>
      <c r="O34" s="6">
        <f t="shared" si="20"/>
        <v>6.3000490412137866</v>
      </c>
      <c r="P34" s="3">
        <f t="shared" si="21"/>
        <v>0.15872892313348358</v>
      </c>
      <c r="Q34" s="3">
        <f>IF(ISNUMBER(P34),SUMIF(A:A,A34,P:P),"")</f>
        <v>0.92120602518362027</v>
      </c>
      <c r="R34" s="3">
        <f t="shared" si="22"/>
        <v>0.17230556335304556</v>
      </c>
      <c r="S34" s="7">
        <f t="shared" si="23"/>
        <v>5.8036431357184304</v>
      </c>
    </row>
    <row r="35" spans="1:19" x14ac:dyDescent="0.3">
      <c r="A35" s="1">
        <v>30</v>
      </c>
      <c r="B35" s="5">
        <v>0.88541666666666663</v>
      </c>
      <c r="C35" s="1" t="s">
        <v>19</v>
      </c>
      <c r="D35" s="1">
        <v>8</v>
      </c>
      <c r="E35" s="1">
        <v>10</v>
      </c>
      <c r="F35" s="1" t="s">
        <v>57</v>
      </c>
      <c r="G35" s="1">
        <v>56.65</v>
      </c>
      <c r="H35" s="1">
        <f>1+COUNTIFS(A:A,A35,G:G,"&gt;"&amp;G35)</f>
        <v>3</v>
      </c>
      <c r="I35" s="2">
        <f>AVERAGEIF(A:A,A35,G:G)</f>
        <v>48.654166666666676</v>
      </c>
      <c r="J35" s="2">
        <f t="shared" si="16"/>
        <v>7.9958333333333229</v>
      </c>
      <c r="K35" s="2">
        <f t="shared" si="17"/>
        <v>97.995833333333323</v>
      </c>
      <c r="L35" s="2">
        <f t="shared" si="18"/>
        <v>357.71980057903227</v>
      </c>
      <c r="M35" s="2">
        <f>SUMIF(A:A,A35,L:L)</f>
        <v>3458.9052549627022</v>
      </c>
      <c r="N35" s="3">
        <f t="shared" si="19"/>
        <v>0.10341994770333471</v>
      </c>
      <c r="O35" s="6">
        <f t="shared" si="20"/>
        <v>9.6693145008016241</v>
      </c>
      <c r="P35" s="3">
        <f t="shared" si="21"/>
        <v>0.10341994770333471</v>
      </c>
      <c r="Q35" s="3">
        <f>IF(ISNUMBER(P35),SUMIF(A:A,A35,P:P),"")</f>
        <v>0.92120602518362027</v>
      </c>
      <c r="R35" s="3">
        <f t="shared" si="22"/>
        <v>0.11226581771729122</v>
      </c>
      <c r="S35" s="7">
        <f t="shared" si="23"/>
        <v>8.9074307775338077</v>
      </c>
    </row>
    <row r="36" spans="1:19" x14ac:dyDescent="0.3">
      <c r="A36" s="1">
        <v>30</v>
      </c>
      <c r="B36" s="5">
        <v>0.88541666666666663</v>
      </c>
      <c r="C36" s="1" t="s">
        <v>19</v>
      </c>
      <c r="D36" s="1">
        <v>8</v>
      </c>
      <c r="E36" s="1">
        <v>5</v>
      </c>
      <c r="F36" s="1" t="s">
        <v>54</v>
      </c>
      <c r="G36" s="1">
        <v>56.53</v>
      </c>
      <c r="H36" s="1">
        <f>1+COUNTIFS(A:A,A36,G:G,"&gt;"&amp;G36)</f>
        <v>4</v>
      </c>
      <c r="I36" s="2">
        <f>AVERAGEIF(A:A,A36,G:G)</f>
        <v>48.654166666666676</v>
      </c>
      <c r="J36" s="2">
        <f t="shared" si="16"/>
        <v>7.8758333333333255</v>
      </c>
      <c r="K36" s="2">
        <f t="shared" si="17"/>
        <v>97.875833333333333</v>
      </c>
      <c r="L36" s="2">
        <f t="shared" si="18"/>
        <v>355.15346789905874</v>
      </c>
      <c r="M36" s="2">
        <f>SUMIF(A:A,A36,L:L)</f>
        <v>3458.9052549627022</v>
      </c>
      <c r="N36" s="3">
        <f t="shared" si="19"/>
        <v>0.1026779983029308</v>
      </c>
      <c r="O36" s="6">
        <f t="shared" si="20"/>
        <v>9.7391847964322498</v>
      </c>
      <c r="P36" s="3">
        <f t="shared" si="21"/>
        <v>0.1026779983029308</v>
      </c>
      <c r="Q36" s="3">
        <f>IF(ISNUMBER(P36),SUMIF(A:A,A36,P:P),"")</f>
        <v>0.92120602518362027</v>
      </c>
      <c r="R36" s="3">
        <f t="shared" si="22"/>
        <v>0.1114604067884428</v>
      </c>
      <c r="S36" s="7">
        <f t="shared" si="23"/>
        <v>8.9717957148500993</v>
      </c>
    </row>
    <row r="37" spans="1:19" x14ac:dyDescent="0.3">
      <c r="A37" s="1">
        <v>30</v>
      </c>
      <c r="B37" s="5">
        <v>0.88541666666666663</v>
      </c>
      <c r="C37" s="1" t="s">
        <v>19</v>
      </c>
      <c r="D37" s="1">
        <v>8</v>
      </c>
      <c r="E37" s="1">
        <v>1</v>
      </c>
      <c r="F37" s="1" t="s">
        <v>51</v>
      </c>
      <c r="G37" s="1">
        <v>55.23</v>
      </c>
      <c r="H37" s="1">
        <f>1+COUNTIFS(A:A,A37,G:G,"&gt;"&amp;G37)</f>
        <v>5</v>
      </c>
      <c r="I37" s="2">
        <f>AVERAGEIF(A:A,A37,G:G)</f>
        <v>48.654166666666676</v>
      </c>
      <c r="J37" s="2">
        <f t="shared" si="16"/>
        <v>6.5758333333333212</v>
      </c>
      <c r="K37" s="2">
        <f t="shared" si="17"/>
        <v>96.575833333333321</v>
      </c>
      <c r="L37" s="2">
        <f t="shared" si="18"/>
        <v>328.50432377020206</v>
      </c>
      <c r="M37" s="2">
        <f>SUMIF(A:A,A37,L:L)</f>
        <v>3458.9052549627022</v>
      </c>
      <c r="N37" s="3">
        <f t="shared" si="19"/>
        <v>9.4973495818908849E-2</v>
      </c>
      <c r="O37" s="6">
        <f t="shared" si="20"/>
        <v>10.529253360398091</v>
      </c>
      <c r="P37" s="3">
        <f t="shared" si="21"/>
        <v>9.4973495818908849E-2</v>
      </c>
      <c r="Q37" s="3">
        <f>IF(ISNUMBER(P37),SUMIF(A:A,A37,P:P),"")</f>
        <v>0.92120602518362027</v>
      </c>
      <c r="R37" s="3">
        <f t="shared" si="22"/>
        <v>0.10309691124738156</v>
      </c>
      <c r="S37" s="7">
        <f t="shared" si="23"/>
        <v>9.6996116362836027</v>
      </c>
    </row>
    <row r="38" spans="1:19" x14ac:dyDescent="0.3">
      <c r="A38" s="1">
        <v>30</v>
      </c>
      <c r="B38" s="5">
        <v>0.88541666666666663</v>
      </c>
      <c r="C38" s="1" t="s">
        <v>19</v>
      </c>
      <c r="D38" s="1">
        <v>8</v>
      </c>
      <c r="E38" s="1">
        <v>11</v>
      </c>
      <c r="F38" s="1" t="s">
        <v>58</v>
      </c>
      <c r="G38" s="1">
        <v>50.75</v>
      </c>
      <c r="H38" s="1">
        <f>1+COUNTIFS(A:A,A38,G:G,"&gt;"&amp;G38)</f>
        <v>6</v>
      </c>
      <c r="I38" s="2">
        <f>AVERAGEIF(A:A,A38,G:G)</f>
        <v>48.654166666666676</v>
      </c>
      <c r="J38" s="2">
        <f t="shared" si="16"/>
        <v>2.0958333333333243</v>
      </c>
      <c r="K38" s="2">
        <f t="shared" si="17"/>
        <v>92.095833333333331</v>
      </c>
      <c r="L38" s="2">
        <f t="shared" si="18"/>
        <v>251.07457335378632</v>
      </c>
      <c r="M38" s="2">
        <f>SUMIF(A:A,A38,L:L)</f>
        <v>3458.9052549627022</v>
      </c>
      <c r="N38" s="3">
        <f t="shared" si="19"/>
        <v>7.2587872418174604E-2</v>
      </c>
      <c r="O38" s="6">
        <f t="shared" si="20"/>
        <v>13.776405984722308</v>
      </c>
      <c r="P38" s="3">
        <f t="shared" si="21"/>
        <v>7.2587872418174604E-2</v>
      </c>
      <c r="Q38" s="3">
        <f>IF(ISNUMBER(P38),SUMIF(A:A,A38,P:P),"")</f>
        <v>0.92120602518362027</v>
      </c>
      <c r="R38" s="3">
        <f t="shared" si="22"/>
        <v>7.8796567145450386E-2</v>
      </c>
      <c r="S38" s="7">
        <f t="shared" si="23"/>
        <v>12.690908198501878</v>
      </c>
    </row>
    <row r="39" spans="1:19" x14ac:dyDescent="0.3">
      <c r="A39" s="1">
        <v>30</v>
      </c>
      <c r="B39" s="5">
        <v>0.88541666666666663</v>
      </c>
      <c r="C39" s="1" t="s">
        <v>19</v>
      </c>
      <c r="D39" s="1">
        <v>8</v>
      </c>
      <c r="E39" s="1">
        <v>2</v>
      </c>
      <c r="F39" s="1" t="s">
        <v>52</v>
      </c>
      <c r="G39" s="1">
        <v>46.98</v>
      </c>
      <c r="H39" s="1">
        <f>1+COUNTIFS(A:A,A39,G:G,"&gt;"&amp;G39)</f>
        <v>7</v>
      </c>
      <c r="I39" s="2">
        <f>AVERAGEIF(A:A,A39,G:G)</f>
        <v>48.654166666666676</v>
      </c>
      <c r="J39" s="2">
        <f t="shared" si="16"/>
        <v>-1.6741666666666788</v>
      </c>
      <c r="K39" s="2">
        <f t="shared" si="17"/>
        <v>88.325833333333321</v>
      </c>
      <c r="L39" s="2">
        <f t="shared" si="18"/>
        <v>200.24667869136258</v>
      </c>
      <c r="M39" s="2">
        <f>SUMIF(A:A,A39,L:L)</f>
        <v>3458.9052549627022</v>
      </c>
      <c r="N39" s="3">
        <f t="shared" si="19"/>
        <v>5.7893080015434494E-2</v>
      </c>
      <c r="O39" s="6">
        <f t="shared" si="20"/>
        <v>17.273221596318535</v>
      </c>
      <c r="P39" s="3">
        <f t="shared" si="21"/>
        <v>5.7893080015434494E-2</v>
      </c>
      <c r="Q39" s="3">
        <f>IF(ISNUMBER(P39),SUMIF(A:A,A39,P:P),"")</f>
        <v>0.92120602518362027</v>
      </c>
      <c r="R39" s="3">
        <f t="shared" si="22"/>
        <v>6.2844877728513437E-2</v>
      </c>
      <c r="S39" s="7">
        <f t="shared" si="23"/>
        <v>15.912195808860467</v>
      </c>
    </row>
    <row r="40" spans="1:19" x14ac:dyDescent="0.3">
      <c r="A40" s="1">
        <v>30</v>
      </c>
      <c r="B40" s="5">
        <v>0.88541666666666663</v>
      </c>
      <c r="C40" s="1" t="s">
        <v>19</v>
      </c>
      <c r="D40" s="1">
        <v>8</v>
      </c>
      <c r="E40" s="1">
        <v>16</v>
      </c>
      <c r="F40" s="1" t="s">
        <v>62</v>
      </c>
      <c r="G40" s="1">
        <v>44.66</v>
      </c>
      <c r="H40" s="1">
        <f>1+COUNTIFS(A:A,A40,G:G,"&gt;"&amp;G40)</f>
        <v>8</v>
      </c>
      <c r="I40" s="2">
        <f>AVERAGEIF(A:A,A40,G:G)</f>
        <v>48.654166666666676</v>
      </c>
      <c r="J40" s="2">
        <f t="shared" si="16"/>
        <v>-3.9941666666666791</v>
      </c>
      <c r="K40" s="2">
        <f t="shared" si="17"/>
        <v>86.005833333333328</v>
      </c>
      <c r="L40" s="2">
        <f t="shared" si="18"/>
        <v>174.22542383339001</v>
      </c>
      <c r="M40" s="2">
        <f>SUMIF(A:A,A40,L:L)</f>
        <v>3458.9052549627022</v>
      </c>
      <c r="N40" s="3">
        <f t="shared" si="19"/>
        <v>5.0370105854567186E-2</v>
      </c>
      <c r="O40" s="6">
        <f t="shared" si="20"/>
        <v>19.853045433084542</v>
      </c>
      <c r="P40" s="3">
        <f t="shared" si="21"/>
        <v>5.0370105854567186E-2</v>
      </c>
      <c r="Q40" s="3">
        <f>IF(ISNUMBER(P40),SUMIF(A:A,A40,P:P),"")</f>
        <v>0.92120602518362027</v>
      </c>
      <c r="R40" s="3">
        <f t="shared" si="22"/>
        <v>5.4678437263289845E-2</v>
      </c>
      <c r="S40" s="7">
        <f t="shared" si="23"/>
        <v>18.288745071201635</v>
      </c>
    </row>
    <row r="41" spans="1:19" x14ac:dyDescent="0.3">
      <c r="A41" s="1">
        <v>30</v>
      </c>
      <c r="B41" s="5">
        <v>0.88541666666666663</v>
      </c>
      <c r="C41" s="1" t="s">
        <v>19</v>
      </c>
      <c r="D41" s="1">
        <v>8</v>
      </c>
      <c r="E41" s="1">
        <v>12</v>
      </c>
      <c r="F41" s="1" t="s">
        <v>59</v>
      </c>
      <c r="G41" s="1">
        <v>44.59</v>
      </c>
      <c r="H41" s="1">
        <f>1+COUNTIFS(A:A,A41,G:G,"&gt;"&amp;G41)</f>
        <v>9</v>
      </c>
      <c r="I41" s="2">
        <f>AVERAGEIF(A:A,A41,G:G)</f>
        <v>48.654166666666676</v>
      </c>
      <c r="J41" s="2">
        <f t="shared" si="16"/>
        <v>-4.0641666666666723</v>
      </c>
      <c r="K41" s="2">
        <f t="shared" si="17"/>
        <v>85.935833333333335</v>
      </c>
      <c r="L41" s="2">
        <f t="shared" si="18"/>
        <v>173.49521157244962</v>
      </c>
      <c r="M41" s="2">
        <f>SUMIF(A:A,A41,L:L)</f>
        <v>3458.9052549627022</v>
      </c>
      <c r="N41" s="3">
        <f t="shared" si="19"/>
        <v>5.0158995052994142E-2</v>
      </c>
      <c r="O41" s="6">
        <f t="shared" si="20"/>
        <v>19.936603573167222</v>
      </c>
      <c r="P41" s="3">
        <f t="shared" si="21"/>
        <v>5.0158995052994142E-2</v>
      </c>
      <c r="Q41" s="3">
        <f>IF(ISNUMBER(P41),SUMIF(A:A,A41,P:P),"")</f>
        <v>0.92120602518362027</v>
      </c>
      <c r="R41" s="3">
        <f t="shared" si="22"/>
        <v>5.4449269416139728E-2</v>
      </c>
      <c r="S41" s="7">
        <f t="shared" si="23"/>
        <v>18.365719333298937</v>
      </c>
    </row>
    <row r="42" spans="1:19" x14ac:dyDescent="0.3">
      <c r="A42" s="1">
        <v>30</v>
      </c>
      <c r="B42" s="5">
        <v>0.88541666666666663</v>
      </c>
      <c r="C42" s="1" t="s">
        <v>19</v>
      </c>
      <c r="D42" s="1">
        <v>8</v>
      </c>
      <c r="E42" s="1">
        <v>13</v>
      </c>
      <c r="F42" s="1" t="s">
        <v>60</v>
      </c>
      <c r="G42" s="1">
        <v>39.58</v>
      </c>
      <c r="H42" s="1">
        <f>1+COUNTIFS(A:A,A42,G:G,"&gt;"&amp;G42)</f>
        <v>10</v>
      </c>
      <c r="I42" s="2">
        <f>AVERAGEIF(A:A,A42,G:G)</f>
        <v>48.654166666666676</v>
      </c>
      <c r="J42" s="2">
        <f t="shared" si="16"/>
        <v>-9.0741666666666774</v>
      </c>
      <c r="K42" s="2">
        <f t="shared" si="17"/>
        <v>80.925833333333316</v>
      </c>
      <c r="L42" s="2">
        <f t="shared" si="18"/>
        <v>128.45132001602801</v>
      </c>
      <c r="M42" s="2">
        <f>SUMIF(A:A,A42,L:L)</f>
        <v>3458.9052549627022</v>
      </c>
      <c r="N42" s="3">
        <f t="shared" si="19"/>
        <v>3.713640893509039E-2</v>
      </c>
      <c r="O42" s="6">
        <f t="shared" si="20"/>
        <v>26.927751731403806</v>
      </c>
      <c r="P42" s="3" t="str">
        <f t="shared" si="21"/>
        <v/>
      </c>
      <c r="Q42" s="3" t="str">
        <f>IF(ISNUMBER(P42),SUMIF(A:A,A42,P:P),"")</f>
        <v/>
      </c>
      <c r="R42" s="3" t="str">
        <f t="shared" si="22"/>
        <v/>
      </c>
      <c r="S42" s="7" t="str">
        <f t="shared" si="23"/>
        <v/>
      </c>
    </row>
    <row r="43" spans="1:19" x14ac:dyDescent="0.3">
      <c r="A43" s="1">
        <v>30</v>
      </c>
      <c r="B43" s="5">
        <v>0.88541666666666663</v>
      </c>
      <c r="C43" s="1" t="s">
        <v>19</v>
      </c>
      <c r="D43" s="1">
        <v>8</v>
      </c>
      <c r="E43" s="1">
        <v>8</v>
      </c>
      <c r="F43" s="1" t="s">
        <v>55</v>
      </c>
      <c r="G43" s="1">
        <v>36.700000000000003</v>
      </c>
      <c r="H43" s="1">
        <f>1+COUNTIFS(A:A,A43,G:G,"&gt;"&amp;G43)</f>
        <v>11</v>
      </c>
      <c r="I43" s="2">
        <f>AVERAGEIF(A:A,A43,G:G)</f>
        <v>48.654166666666676</v>
      </c>
      <c r="J43" s="2">
        <f t="shared" si="16"/>
        <v>-11.954166666666673</v>
      </c>
      <c r="K43" s="2">
        <f t="shared" si="17"/>
        <v>78.04583333333332</v>
      </c>
      <c r="L43" s="2">
        <f t="shared" si="18"/>
        <v>108.06684815036235</v>
      </c>
      <c r="M43" s="2">
        <f>SUMIF(A:A,A43,L:L)</f>
        <v>3458.9052549627022</v>
      </c>
      <c r="N43" s="3">
        <f t="shared" si="19"/>
        <v>3.1243078426421843E-2</v>
      </c>
      <c r="O43" s="6">
        <f t="shared" si="20"/>
        <v>32.007089261547087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>
        <v>30</v>
      </c>
      <c r="B44" s="5">
        <v>0.88541666666666663</v>
      </c>
      <c r="C44" s="1" t="s">
        <v>19</v>
      </c>
      <c r="D44" s="1">
        <v>8</v>
      </c>
      <c r="E44" s="1">
        <v>15</v>
      </c>
      <c r="F44" s="1" t="s">
        <v>61</v>
      </c>
      <c r="G44" s="1">
        <v>18.39</v>
      </c>
      <c r="H44" s="1">
        <f>1+COUNTIFS(A:A,A44,G:G,"&gt;"&amp;G44)</f>
        <v>12</v>
      </c>
      <c r="I44" s="2">
        <f>AVERAGEIF(A:A,A44,G:G)</f>
        <v>48.654166666666676</v>
      </c>
      <c r="J44" s="2">
        <f t="shared" si="16"/>
        <v>-30.264166666666675</v>
      </c>
      <c r="K44" s="2">
        <f t="shared" si="17"/>
        <v>59.735833333333325</v>
      </c>
      <c r="L44" s="2">
        <f t="shared" si="18"/>
        <v>36.022725385384227</v>
      </c>
      <c r="M44" s="2">
        <f>SUMIF(A:A,A44,L:L)</f>
        <v>3458.9052549627022</v>
      </c>
      <c r="N44" s="3">
        <f t="shared" si="19"/>
        <v>1.0414487454867468E-2</v>
      </c>
      <c r="O44" s="6">
        <f t="shared" si="20"/>
        <v>96.020087818400057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>
        <v>32</v>
      </c>
      <c r="B45" s="5">
        <v>0.90625</v>
      </c>
      <c r="C45" s="1" t="s">
        <v>19</v>
      </c>
      <c r="D45" s="1">
        <v>9</v>
      </c>
      <c r="E45" s="1">
        <v>10</v>
      </c>
      <c r="F45" s="1" t="s">
        <v>69</v>
      </c>
      <c r="G45" s="1">
        <v>68.44</v>
      </c>
      <c r="H45" s="1">
        <f>1+COUNTIFS(A:A,A45,G:G,"&gt;"&amp;G45)</f>
        <v>1</v>
      </c>
      <c r="I45" s="2">
        <f>AVERAGEIF(A:A,A45,G:G)</f>
        <v>51.977272727272727</v>
      </c>
      <c r="J45" s="2">
        <f t="shared" si="16"/>
        <v>16.462727272727271</v>
      </c>
      <c r="K45" s="2">
        <f t="shared" si="17"/>
        <v>106.46272727272728</v>
      </c>
      <c r="L45" s="2">
        <f t="shared" si="18"/>
        <v>594.52551662598523</v>
      </c>
      <c r="M45" s="2">
        <f>SUMIF(A:A,A45,L:L)</f>
        <v>3042.8486101241256</v>
      </c>
      <c r="N45" s="3">
        <f t="shared" si="19"/>
        <v>0.1953845204943446</v>
      </c>
      <c r="O45" s="6">
        <f t="shared" si="20"/>
        <v>5.1181127218772939</v>
      </c>
      <c r="P45" s="3">
        <f t="shared" si="21"/>
        <v>0.1953845204943446</v>
      </c>
      <c r="Q45" s="3">
        <f>IF(ISNUMBER(P45),SUMIF(A:A,A45,P:P),"")</f>
        <v>0.89674026488074277</v>
      </c>
      <c r="R45" s="3">
        <f t="shared" si="22"/>
        <v>0.2178830684270977</v>
      </c>
      <c r="S45" s="7">
        <f t="shared" si="23"/>
        <v>4.589617757905744</v>
      </c>
    </row>
    <row r="46" spans="1:19" x14ac:dyDescent="0.3">
      <c r="A46" s="1">
        <v>32</v>
      </c>
      <c r="B46" s="5">
        <v>0.90625</v>
      </c>
      <c r="C46" s="1" t="s">
        <v>19</v>
      </c>
      <c r="D46" s="1">
        <v>9</v>
      </c>
      <c r="E46" s="1">
        <v>2</v>
      </c>
      <c r="F46" s="1" t="s">
        <v>63</v>
      </c>
      <c r="G46" s="1">
        <v>67.28</v>
      </c>
      <c r="H46" s="1">
        <f>1+COUNTIFS(A:A,A46,G:G,"&gt;"&amp;G46)</f>
        <v>2</v>
      </c>
      <c r="I46" s="2">
        <f>AVERAGEIF(A:A,A46,G:G)</f>
        <v>51.977272727272727</v>
      </c>
      <c r="J46" s="2">
        <f t="shared" si="16"/>
        <v>15.302727272727275</v>
      </c>
      <c r="K46" s="2">
        <f t="shared" si="17"/>
        <v>105.30272727272728</v>
      </c>
      <c r="L46" s="2">
        <f t="shared" si="18"/>
        <v>554.55369459791825</v>
      </c>
      <c r="M46" s="2">
        <f>SUMIF(A:A,A46,L:L)</f>
        <v>3042.8486101241256</v>
      </c>
      <c r="N46" s="3">
        <f t="shared" si="19"/>
        <v>0.18224820411794873</v>
      </c>
      <c r="O46" s="6">
        <f t="shared" si="20"/>
        <v>5.4870225187668389</v>
      </c>
      <c r="P46" s="3">
        <f t="shared" si="21"/>
        <v>0.18224820411794873</v>
      </c>
      <c r="Q46" s="3">
        <f>IF(ISNUMBER(P46),SUMIF(A:A,A46,P:P),"")</f>
        <v>0.89674026488074277</v>
      </c>
      <c r="R46" s="3">
        <f t="shared" si="22"/>
        <v>0.20323410384854959</v>
      </c>
      <c r="S46" s="7">
        <f t="shared" si="23"/>
        <v>4.9204340268855749</v>
      </c>
    </row>
    <row r="47" spans="1:19" x14ac:dyDescent="0.3">
      <c r="A47" s="1">
        <v>32</v>
      </c>
      <c r="B47" s="5">
        <v>0.90625</v>
      </c>
      <c r="C47" s="1" t="s">
        <v>19</v>
      </c>
      <c r="D47" s="1">
        <v>9</v>
      </c>
      <c r="E47" s="1">
        <v>6</v>
      </c>
      <c r="F47" s="1" t="s">
        <v>66</v>
      </c>
      <c r="G47" s="1">
        <v>63.47</v>
      </c>
      <c r="H47" s="1">
        <f>1+COUNTIFS(A:A,A47,G:G,"&gt;"&amp;G47)</f>
        <v>3</v>
      </c>
      <c r="I47" s="2">
        <f>AVERAGEIF(A:A,A47,G:G)</f>
        <v>51.977272727272727</v>
      </c>
      <c r="J47" s="2">
        <f t="shared" si="16"/>
        <v>11.492727272727272</v>
      </c>
      <c r="K47" s="2">
        <f t="shared" si="17"/>
        <v>101.49272727272728</v>
      </c>
      <c r="L47" s="2">
        <f t="shared" si="18"/>
        <v>441.22883291395891</v>
      </c>
      <c r="M47" s="2">
        <f>SUMIF(A:A,A47,L:L)</f>
        <v>3042.8486101241256</v>
      </c>
      <c r="N47" s="3">
        <f t="shared" si="19"/>
        <v>0.1450051873911532</v>
      </c>
      <c r="O47" s="6">
        <f t="shared" si="20"/>
        <v>6.8963050080580102</v>
      </c>
      <c r="P47" s="3">
        <f t="shared" si="21"/>
        <v>0.1450051873911532</v>
      </c>
      <c r="Q47" s="3">
        <f>IF(ISNUMBER(P47),SUMIF(A:A,A47,P:P),"")</f>
        <v>0.89674026488074277</v>
      </c>
      <c r="R47" s="3">
        <f t="shared" si="22"/>
        <v>0.16170254985755256</v>
      </c>
      <c r="S47" s="7">
        <f t="shared" si="23"/>
        <v>6.1841943796243326</v>
      </c>
    </row>
    <row r="48" spans="1:19" x14ac:dyDescent="0.3">
      <c r="A48" s="1">
        <v>32</v>
      </c>
      <c r="B48" s="5">
        <v>0.90625</v>
      </c>
      <c r="C48" s="1" t="s">
        <v>19</v>
      </c>
      <c r="D48" s="1">
        <v>9</v>
      </c>
      <c r="E48" s="1">
        <v>9</v>
      </c>
      <c r="F48" s="1" t="s">
        <v>68</v>
      </c>
      <c r="G48" s="1">
        <v>61.97</v>
      </c>
      <c r="H48" s="1">
        <f>1+COUNTIFS(A:A,A48,G:G,"&gt;"&amp;G48)</f>
        <v>4</v>
      </c>
      <c r="I48" s="2">
        <f>AVERAGEIF(A:A,A48,G:G)</f>
        <v>51.977272727272727</v>
      </c>
      <c r="J48" s="2">
        <f t="shared" si="16"/>
        <v>9.9927272727272722</v>
      </c>
      <c r="K48" s="2">
        <f t="shared" si="17"/>
        <v>99.992727272727279</v>
      </c>
      <c r="L48" s="2">
        <f t="shared" si="18"/>
        <v>403.25279024089525</v>
      </c>
      <c r="M48" s="2">
        <f>SUMIF(A:A,A48,L:L)</f>
        <v>3042.8486101241256</v>
      </c>
      <c r="N48" s="3">
        <f t="shared" si="19"/>
        <v>0.13252476278287323</v>
      </c>
      <c r="O48" s="6">
        <f t="shared" si="20"/>
        <v>7.5457595924045258</v>
      </c>
      <c r="P48" s="3">
        <f t="shared" si="21"/>
        <v>0.13252476278287323</v>
      </c>
      <c r="Q48" s="3">
        <f>IF(ISNUMBER(P48),SUMIF(A:A,A48,P:P),"")</f>
        <v>0.89674026488074277</v>
      </c>
      <c r="R48" s="3">
        <f t="shared" si="22"/>
        <v>0.14778500305269293</v>
      </c>
      <c r="S48" s="7">
        <f t="shared" si="23"/>
        <v>6.7665864556192394</v>
      </c>
    </row>
    <row r="49" spans="1:19" x14ac:dyDescent="0.3">
      <c r="A49" s="1">
        <v>32</v>
      </c>
      <c r="B49" s="5">
        <v>0.90625</v>
      </c>
      <c r="C49" s="1" t="s">
        <v>19</v>
      </c>
      <c r="D49" s="1">
        <v>9</v>
      </c>
      <c r="E49" s="1">
        <v>12</v>
      </c>
      <c r="F49" s="1" t="s">
        <v>70</v>
      </c>
      <c r="G49" s="1">
        <v>52.87</v>
      </c>
      <c r="H49" s="1">
        <f>1+COUNTIFS(A:A,A49,G:G,"&gt;"&amp;G49)</f>
        <v>5</v>
      </c>
      <c r="I49" s="2">
        <f>AVERAGEIF(A:A,A49,G:G)</f>
        <v>51.977272727272727</v>
      </c>
      <c r="J49" s="2">
        <f t="shared" si="16"/>
        <v>0.89272727272727082</v>
      </c>
      <c r="K49" s="2">
        <f t="shared" si="17"/>
        <v>90.892727272727271</v>
      </c>
      <c r="L49" s="2">
        <f t="shared" si="18"/>
        <v>233.58911108546735</v>
      </c>
      <c r="M49" s="2">
        <f>SUMIF(A:A,A49,L:L)</f>
        <v>3042.8486101241256</v>
      </c>
      <c r="N49" s="3">
        <f t="shared" si="19"/>
        <v>7.6766589802815935E-2</v>
      </c>
      <c r="O49" s="6">
        <f t="shared" si="20"/>
        <v>13.026500233612282</v>
      </c>
      <c r="P49" s="3">
        <f t="shared" si="21"/>
        <v>7.6766589802815935E-2</v>
      </c>
      <c r="Q49" s="3">
        <f>IF(ISNUMBER(P49),SUMIF(A:A,A49,P:P),"")</f>
        <v>0.89674026488074277</v>
      </c>
      <c r="R49" s="3">
        <f t="shared" si="22"/>
        <v>8.5606270632918549E-2</v>
      </c>
      <c r="S49" s="7">
        <f t="shared" si="23"/>
        <v>11.681387269958536</v>
      </c>
    </row>
    <row r="50" spans="1:19" x14ac:dyDescent="0.3">
      <c r="A50" s="1">
        <v>32</v>
      </c>
      <c r="B50" s="5">
        <v>0.90625</v>
      </c>
      <c r="C50" s="1" t="s">
        <v>19</v>
      </c>
      <c r="D50" s="1">
        <v>9</v>
      </c>
      <c r="E50" s="1">
        <v>3</v>
      </c>
      <c r="F50" s="1" t="s">
        <v>64</v>
      </c>
      <c r="G50" s="1">
        <v>50.84</v>
      </c>
      <c r="H50" s="1">
        <f>1+COUNTIFS(A:A,A50,G:G,"&gt;"&amp;G50)</f>
        <v>6</v>
      </c>
      <c r="I50" s="2">
        <f>AVERAGEIF(A:A,A50,G:G)</f>
        <v>51.977272727272727</v>
      </c>
      <c r="J50" s="2">
        <f t="shared" si="16"/>
        <v>-1.1372727272727232</v>
      </c>
      <c r="K50" s="2">
        <f t="shared" si="17"/>
        <v>88.862727272727284</v>
      </c>
      <c r="L50" s="2">
        <f t="shared" si="18"/>
        <v>206.80237691689203</v>
      </c>
      <c r="M50" s="2">
        <f>SUMIF(A:A,A50,L:L)</f>
        <v>3042.8486101241256</v>
      </c>
      <c r="N50" s="3">
        <f t="shared" si="19"/>
        <v>6.7963413042903903E-2</v>
      </c>
      <c r="O50" s="6">
        <f t="shared" si="20"/>
        <v>14.713799016666815</v>
      </c>
      <c r="P50" s="3">
        <f t="shared" si="21"/>
        <v>6.7963413042903903E-2</v>
      </c>
      <c r="Q50" s="3">
        <f>IF(ISNUMBER(P50),SUMIF(A:A,A50,P:P),"")</f>
        <v>0.89674026488074277</v>
      </c>
      <c r="R50" s="3">
        <f t="shared" si="22"/>
        <v>7.5789407150065172E-2</v>
      </c>
      <c r="S50" s="7">
        <f t="shared" si="23"/>
        <v>13.194456027607812</v>
      </c>
    </row>
    <row r="51" spans="1:19" x14ac:dyDescent="0.3">
      <c r="A51" s="1">
        <v>32</v>
      </c>
      <c r="B51" s="5">
        <v>0.90625</v>
      </c>
      <c r="C51" s="1" t="s">
        <v>19</v>
      </c>
      <c r="D51" s="1">
        <v>9</v>
      </c>
      <c r="E51" s="1">
        <v>5</v>
      </c>
      <c r="F51" s="1" t="s">
        <v>65</v>
      </c>
      <c r="G51" s="1">
        <v>45.3</v>
      </c>
      <c r="H51" s="1">
        <f>1+COUNTIFS(A:A,A51,G:G,"&gt;"&amp;G51)</f>
        <v>7</v>
      </c>
      <c r="I51" s="2">
        <f>AVERAGEIF(A:A,A51,G:G)</f>
        <v>51.977272727272727</v>
      </c>
      <c r="J51" s="2">
        <f t="shared" si="16"/>
        <v>-6.6772727272727295</v>
      </c>
      <c r="K51" s="2">
        <f t="shared" si="17"/>
        <v>83.322727272727263</v>
      </c>
      <c r="L51" s="2">
        <f t="shared" si="18"/>
        <v>148.31874440919069</v>
      </c>
      <c r="M51" s="2">
        <f>SUMIF(A:A,A51,L:L)</f>
        <v>3042.8486101241256</v>
      </c>
      <c r="N51" s="3">
        <f t="shared" si="19"/>
        <v>4.8743386021804218E-2</v>
      </c>
      <c r="O51" s="6">
        <f t="shared" si="20"/>
        <v>20.515603892447547</v>
      </c>
      <c r="P51" s="3">
        <f t="shared" si="21"/>
        <v>4.8743386021804218E-2</v>
      </c>
      <c r="Q51" s="3">
        <f>IF(ISNUMBER(P51),SUMIF(A:A,A51,P:P),"")</f>
        <v>0.89674026488074277</v>
      </c>
      <c r="R51" s="3">
        <f t="shared" si="22"/>
        <v>5.4356192010945985E-2</v>
      </c>
      <c r="S51" s="7">
        <f t="shared" si="23"/>
        <v>18.397168068701813</v>
      </c>
    </row>
    <row r="52" spans="1:19" x14ac:dyDescent="0.3">
      <c r="A52" s="1">
        <v>32</v>
      </c>
      <c r="B52" s="5">
        <v>0.90625</v>
      </c>
      <c r="C52" s="1" t="s">
        <v>19</v>
      </c>
      <c r="D52" s="1">
        <v>9</v>
      </c>
      <c r="E52" s="1">
        <v>16</v>
      </c>
      <c r="F52" s="1" t="s">
        <v>73</v>
      </c>
      <c r="G52" s="1">
        <v>45.08</v>
      </c>
      <c r="H52" s="1">
        <f>1+COUNTIFS(A:A,A52,G:G,"&gt;"&amp;G52)</f>
        <v>8</v>
      </c>
      <c r="I52" s="2">
        <f>AVERAGEIF(A:A,A52,G:G)</f>
        <v>51.977272727272727</v>
      </c>
      <c r="J52" s="2">
        <f t="shared" si="16"/>
        <v>-6.8972727272727283</v>
      </c>
      <c r="K52" s="2">
        <f t="shared" si="17"/>
        <v>83.102727272727265</v>
      </c>
      <c r="L52" s="2">
        <f t="shared" si="18"/>
        <v>146.3738018444011</v>
      </c>
      <c r="M52" s="2">
        <f>SUMIF(A:A,A52,L:L)</f>
        <v>3042.8486101241256</v>
      </c>
      <c r="N52" s="3">
        <f t="shared" si="19"/>
        <v>4.8104201226899075E-2</v>
      </c>
      <c r="O52" s="6">
        <f t="shared" si="20"/>
        <v>20.788205073464905</v>
      </c>
      <c r="P52" s="3">
        <f t="shared" si="21"/>
        <v>4.8104201226899075E-2</v>
      </c>
      <c r="Q52" s="3">
        <f>IF(ISNUMBER(P52),SUMIF(A:A,A52,P:P),"")</f>
        <v>0.89674026488074277</v>
      </c>
      <c r="R52" s="3">
        <f t="shared" si="22"/>
        <v>5.3643405020177656E-2</v>
      </c>
      <c r="S52" s="7">
        <f t="shared" si="23"/>
        <v>18.641620523974119</v>
      </c>
    </row>
    <row r="53" spans="1:19" x14ac:dyDescent="0.3">
      <c r="A53" s="1">
        <v>32</v>
      </c>
      <c r="B53" s="5">
        <v>0.90625</v>
      </c>
      <c r="C53" s="1" t="s">
        <v>19</v>
      </c>
      <c r="D53" s="1">
        <v>9</v>
      </c>
      <c r="E53" s="1">
        <v>7</v>
      </c>
      <c r="F53" s="1" t="s">
        <v>67</v>
      </c>
      <c r="G53" s="1">
        <v>44.79</v>
      </c>
      <c r="H53" s="1">
        <f>1+COUNTIFS(A:A,A53,G:G,"&gt;"&amp;G53)</f>
        <v>9</v>
      </c>
      <c r="I53" s="2">
        <f>AVERAGEIF(A:A,A53,G:G)</f>
        <v>51.977272727272727</v>
      </c>
      <c r="J53" s="2">
        <f t="shared" si="16"/>
        <v>-7.1872727272727275</v>
      </c>
      <c r="K53" s="2">
        <f t="shared" si="17"/>
        <v>82.812727272727273</v>
      </c>
      <c r="L53" s="2">
        <f t="shared" si="18"/>
        <v>143.84892779875645</v>
      </c>
      <c r="M53" s="2">
        <f>SUMIF(A:A,A53,L:L)</f>
        <v>3042.8486101241256</v>
      </c>
      <c r="N53" s="3">
        <f t="shared" si="19"/>
        <v>4.7274428086939393E-2</v>
      </c>
      <c r="O53" s="6">
        <f t="shared" si="20"/>
        <v>21.153085092028267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>
        <v>32</v>
      </c>
      <c r="B54" s="5">
        <v>0.90625</v>
      </c>
      <c r="C54" s="1" t="s">
        <v>19</v>
      </c>
      <c r="D54" s="1">
        <v>9</v>
      </c>
      <c r="E54" s="1">
        <v>13</v>
      </c>
      <c r="F54" s="1" t="s">
        <v>71</v>
      </c>
      <c r="G54" s="1">
        <v>38.450000000000003</v>
      </c>
      <c r="H54" s="1">
        <f>1+COUNTIFS(A:A,A54,G:G,"&gt;"&amp;G54)</f>
        <v>10</v>
      </c>
      <c r="I54" s="2">
        <f>AVERAGEIF(A:A,A54,G:G)</f>
        <v>51.977272727272727</v>
      </c>
      <c r="J54" s="2">
        <f t="shared" si="16"/>
        <v>-13.527272727272724</v>
      </c>
      <c r="K54" s="2">
        <f t="shared" si="17"/>
        <v>76.472727272727269</v>
      </c>
      <c r="L54" s="2">
        <f t="shared" si="18"/>
        <v>98.333389254721922</v>
      </c>
      <c r="M54" s="2">
        <f>SUMIF(A:A,A54,L:L)</f>
        <v>3042.8486101241256</v>
      </c>
      <c r="N54" s="3">
        <f t="shared" si="19"/>
        <v>3.2316227934425776E-2</v>
      </c>
      <c r="O54" s="6">
        <f t="shared" si="20"/>
        <v>30.944205556079822</v>
      </c>
      <c r="P54" s="3" t="str">
        <f t="shared" si="21"/>
        <v/>
      </c>
      <c r="Q54" s="3" t="str">
        <f>IF(ISNUMBER(P54),SUMIF(A:A,A54,P:P),"")</f>
        <v/>
      </c>
      <c r="R54" s="3" t="str">
        <f t="shared" si="22"/>
        <v/>
      </c>
      <c r="S54" s="7" t="str">
        <f t="shared" si="23"/>
        <v/>
      </c>
    </row>
    <row r="55" spans="1:19" x14ac:dyDescent="0.3">
      <c r="A55" s="1">
        <v>32</v>
      </c>
      <c r="B55" s="5">
        <v>0.90625</v>
      </c>
      <c r="C55" s="1" t="s">
        <v>19</v>
      </c>
      <c r="D55" s="1">
        <v>9</v>
      </c>
      <c r="E55" s="1">
        <v>15</v>
      </c>
      <c r="F55" s="1" t="s">
        <v>72</v>
      </c>
      <c r="G55" s="1">
        <v>33.26</v>
      </c>
      <c r="H55" s="1">
        <f>1+COUNTIFS(A:A,A55,G:G,"&gt;"&amp;G55)</f>
        <v>11</v>
      </c>
      <c r="I55" s="2">
        <f>AVERAGEIF(A:A,A55,G:G)</f>
        <v>51.977272727272727</v>
      </c>
      <c r="J55" s="2">
        <f t="shared" si="16"/>
        <v>-18.717272727272729</v>
      </c>
      <c r="K55" s="2">
        <f t="shared" si="17"/>
        <v>71.282727272727271</v>
      </c>
      <c r="L55" s="2">
        <f t="shared" si="18"/>
        <v>72.021424435938442</v>
      </c>
      <c r="M55" s="2">
        <f>SUMIF(A:A,A55,L:L)</f>
        <v>3042.8486101241256</v>
      </c>
      <c r="N55" s="3">
        <f t="shared" si="19"/>
        <v>2.3669079097891926E-2</v>
      </c>
      <c r="O55" s="6">
        <f t="shared" si="20"/>
        <v>42.249214507423083</v>
      </c>
      <c r="P55" s="3" t="str">
        <f t="shared" si="21"/>
        <v/>
      </c>
      <c r="Q55" s="3" t="str">
        <f>IF(ISNUMBER(P55),SUMIF(A:A,A55,P:P),"")</f>
        <v/>
      </c>
      <c r="R55" s="3" t="str">
        <f t="shared" si="22"/>
        <v/>
      </c>
      <c r="S55" s="7" t="str">
        <f t="shared" si="23"/>
        <v/>
      </c>
    </row>
  </sheetData>
  <autoFilter ref="A1:S1" xr:uid="{00000000-0009-0000-0000-000000000000}"/>
  <sortState xmlns:xlrd2="http://schemas.microsoft.com/office/spreadsheetml/2017/richdata2" ref="A2:T55">
    <sortCondition ref="B2:B55"/>
    <sortCondition ref="H2:H5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05112021 -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2021-11-04T22:33:33Z</cp:lastPrinted>
  <dcterms:created xsi:type="dcterms:W3CDTF">2016-03-11T05:58:01Z</dcterms:created>
  <dcterms:modified xsi:type="dcterms:W3CDTF">2021-11-04T22:34:33Z</dcterms:modified>
</cp:coreProperties>
</file>