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B0D0AD9B-00AB-4FEE-AFEE-DA3E87D934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ES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PRICES!$A$7:$S$7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I41" i="1"/>
  <c r="J41" i="1" s="1"/>
  <c r="K41" i="1" s="1"/>
  <c r="L41" i="1" s="1"/>
  <c r="H44" i="1"/>
  <c r="I44" i="1"/>
  <c r="J44" i="1" s="1"/>
  <c r="K44" i="1" s="1"/>
  <c r="L44" i="1" s="1"/>
  <c r="H50" i="1"/>
  <c r="I50" i="1"/>
  <c r="J50" i="1" s="1"/>
  <c r="K50" i="1" s="1"/>
  <c r="L50" i="1" s="1"/>
  <c r="H49" i="1"/>
  <c r="I49" i="1"/>
  <c r="J49" i="1" s="1"/>
  <c r="K49" i="1" s="1"/>
  <c r="L49" i="1" s="1"/>
  <c r="H43" i="1"/>
  <c r="I43" i="1"/>
  <c r="J43" i="1" s="1"/>
  <c r="K43" i="1" s="1"/>
  <c r="L43" i="1" s="1"/>
  <c r="H40" i="1"/>
  <c r="I40" i="1"/>
  <c r="J40" i="1" s="1"/>
  <c r="K40" i="1" s="1"/>
  <c r="L40" i="1" s="1"/>
  <c r="H46" i="1"/>
  <c r="I46" i="1"/>
  <c r="J46" i="1" s="1"/>
  <c r="K46" i="1" s="1"/>
  <c r="L46" i="1" s="1"/>
  <c r="H47" i="1"/>
  <c r="I47" i="1"/>
  <c r="J47" i="1" s="1"/>
  <c r="K47" i="1" s="1"/>
  <c r="L47" i="1" s="1"/>
  <c r="H48" i="1"/>
  <c r="I48" i="1"/>
  <c r="J48" i="1" s="1"/>
  <c r="K48" i="1" s="1"/>
  <c r="L48" i="1"/>
  <c r="H51" i="1"/>
  <c r="I51" i="1"/>
  <c r="J51" i="1" s="1"/>
  <c r="K51" i="1" s="1"/>
  <c r="L51" i="1" s="1"/>
  <c r="H45" i="1"/>
  <c r="I45" i="1"/>
  <c r="J45" i="1" s="1"/>
  <c r="K45" i="1" s="1"/>
  <c r="L45" i="1" s="1"/>
  <c r="H52" i="1"/>
  <c r="I52" i="1"/>
  <c r="J52" i="1" s="1"/>
  <c r="K52" i="1" s="1"/>
  <c r="L52" i="1" s="1"/>
  <c r="H58" i="1"/>
  <c r="I58" i="1"/>
  <c r="J58" i="1" s="1"/>
  <c r="K58" i="1" s="1"/>
  <c r="L58" i="1" s="1"/>
  <c r="H59" i="1"/>
  <c r="I59" i="1"/>
  <c r="J59" i="1" s="1"/>
  <c r="K59" i="1" s="1"/>
  <c r="L59" i="1" s="1"/>
  <c r="H53" i="1"/>
  <c r="I53" i="1"/>
  <c r="J53" i="1" s="1"/>
  <c r="K53" i="1" s="1"/>
  <c r="L53" i="1" s="1"/>
  <c r="H62" i="1"/>
  <c r="I62" i="1"/>
  <c r="J62" i="1" s="1"/>
  <c r="K62" i="1" s="1"/>
  <c r="L62" i="1" s="1"/>
  <c r="H65" i="1"/>
  <c r="I65" i="1"/>
  <c r="J65" i="1" s="1"/>
  <c r="K65" i="1" s="1"/>
  <c r="L65" i="1" s="1"/>
  <c r="H55" i="1"/>
  <c r="I55" i="1"/>
  <c r="J55" i="1" s="1"/>
  <c r="K55" i="1" s="1"/>
  <c r="L55" i="1" s="1"/>
  <c r="H56" i="1"/>
  <c r="I56" i="1"/>
  <c r="J56" i="1" s="1"/>
  <c r="K56" i="1" s="1"/>
  <c r="L56" i="1" s="1"/>
  <c r="H63" i="1"/>
  <c r="I63" i="1"/>
  <c r="J63" i="1" s="1"/>
  <c r="K63" i="1" s="1"/>
  <c r="L63" i="1" s="1"/>
  <c r="H60" i="1"/>
  <c r="I60" i="1"/>
  <c r="J60" i="1" s="1"/>
  <c r="K60" i="1" s="1"/>
  <c r="L60" i="1" s="1"/>
  <c r="H57" i="1"/>
  <c r="I57" i="1"/>
  <c r="J57" i="1" s="1"/>
  <c r="K57" i="1" s="1"/>
  <c r="L57" i="1" s="1"/>
  <c r="H54" i="1"/>
  <c r="I54" i="1"/>
  <c r="J54" i="1" s="1"/>
  <c r="K54" i="1" s="1"/>
  <c r="L54" i="1" s="1"/>
  <c r="H61" i="1"/>
  <c r="I61" i="1"/>
  <c r="J61" i="1" s="1"/>
  <c r="K61" i="1" s="1"/>
  <c r="L61" i="1" s="1"/>
  <c r="H64" i="1"/>
  <c r="I64" i="1"/>
  <c r="J64" i="1" s="1"/>
  <c r="K64" i="1" s="1"/>
  <c r="L64" i="1" s="1"/>
  <c r="H42" i="1"/>
  <c r="I42" i="1"/>
  <c r="J42" i="1" s="1"/>
  <c r="K42" i="1" s="1"/>
  <c r="L42" i="1" s="1"/>
  <c r="H38" i="1"/>
  <c r="I38" i="1"/>
  <c r="J38" i="1" s="1"/>
  <c r="K38" i="1" s="1"/>
  <c r="L38" i="1" s="1"/>
  <c r="H30" i="1"/>
  <c r="I30" i="1"/>
  <c r="J30" i="1" s="1"/>
  <c r="K30" i="1" s="1"/>
  <c r="L30" i="1" s="1"/>
  <c r="H35" i="1"/>
  <c r="I35" i="1"/>
  <c r="J35" i="1" s="1"/>
  <c r="K35" i="1" s="1"/>
  <c r="L35" i="1" s="1"/>
  <c r="H34" i="1"/>
  <c r="I34" i="1"/>
  <c r="J34" i="1" s="1"/>
  <c r="K34" i="1" s="1"/>
  <c r="L34" i="1" s="1"/>
  <c r="H37" i="1"/>
  <c r="I37" i="1"/>
  <c r="J37" i="1" s="1"/>
  <c r="K37" i="1" s="1"/>
  <c r="L37" i="1" s="1"/>
  <c r="H29" i="1"/>
  <c r="I29" i="1"/>
  <c r="J29" i="1" s="1"/>
  <c r="K29" i="1" s="1"/>
  <c r="L29" i="1" s="1"/>
  <c r="H28" i="1"/>
  <c r="I28" i="1"/>
  <c r="J28" i="1" s="1"/>
  <c r="K28" i="1" s="1"/>
  <c r="L28" i="1" s="1"/>
  <c r="H27" i="1"/>
  <c r="I27" i="1"/>
  <c r="J27" i="1" s="1"/>
  <c r="K27" i="1" s="1"/>
  <c r="L27" i="1" s="1"/>
  <c r="H31" i="1"/>
  <c r="I31" i="1"/>
  <c r="J31" i="1" s="1"/>
  <c r="K31" i="1" s="1"/>
  <c r="L31" i="1" s="1"/>
  <c r="H33" i="1"/>
  <c r="I33" i="1"/>
  <c r="J33" i="1" s="1"/>
  <c r="K33" i="1" s="1"/>
  <c r="L33" i="1" s="1"/>
  <c r="H36" i="1"/>
  <c r="I36" i="1"/>
  <c r="J36" i="1" s="1"/>
  <c r="K36" i="1" s="1"/>
  <c r="L36" i="1" s="1"/>
  <c r="H32" i="1"/>
  <c r="I32" i="1"/>
  <c r="J32" i="1" s="1"/>
  <c r="K32" i="1" s="1"/>
  <c r="L32" i="1" s="1"/>
  <c r="H39" i="1"/>
  <c r="I39" i="1"/>
  <c r="J39" i="1" s="1"/>
  <c r="K39" i="1" s="1"/>
  <c r="L39" i="1" s="1"/>
  <c r="H19" i="1"/>
  <c r="I19" i="1"/>
  <c r="J19" i="1" s="1"/>
  <c r="K19" i="1" s="1"/>
  <c r="L19" i="1" s="1"/>
  <c r="H18" i="1"/>
  <c r="I18" i="1"/>
  <c r="J18" i="1" s="1"/>
  <c r="K18" i="1" s="1"/>
  <c r="L18" i="1" s="1"/>
  <c r="H25" i="1"/>
  <c r="I25" i="1"/>
  <c r="J25" i="1" s="1"/>
  <c r="K25" i="1" s="1"/>
  <c r="L25" i="1" s="1"/>
  <c r="H24" i="1"/>
  <c r="I24" i="1"/>
  <c r="J24" i="1" s="1"/>
  <c r="K24" i="1" s="1"/>
  <c r="L24" i="1" s="1"/>
  <c r="H26" i="1"/>
  <c r="I26" i="1"/>
  <c r="J26" i="1" s="1"/>
  <c r="K26" i="1" s="1"/>
  <c r="L26" i="1" s="1"/>
  <c r="H8" i="1"/>
  <c r="I8" i="1"/>
  <c r="J8" i="1" s="1"/>
  <c r="K8" i="1" s="1"/>
  <c r="L8" i="1" s="1"/>
  <c r="H11" i="1"/>
  <c r="I11" i="1"/>
  <c r="J11" i="1" s="1"/>
  <c r="K11" i="1" s="1"/>
  <c r="L11" i="1" s="1"/>
  <c r="H9" i="1"/>
  <c r="I9" i="1"/>
  <c r="J9" i="1" s="1"/>
  <c r="K9" i="1" s="1"/>
  <c r="L9" i="1" s="1"/>
  <c r="H12" i="1"/>
  <c r="I12" i="1"/>
  <c r="J12" i="1" s="1"/>
  <c r="K12" i="1" s="1"/>
  <c r="L12" i="1" s="1"/>
  <c r="H14" i="1"/>
  <c r="I14" i="1"/>
  <c r="J14" i="1" s="1"/>
  <c r="K14" i="1" s="1"/>
  <c r="L14" i="1" s="1"/>
  <c r="H10" i="1"/>
  <c r="I10" i="1"/>
  <c r="J10" i="1" s="1"/>
  <c r="K10" i="1" s="1"/>
  <c r="L10" i="1" s="1"/>
  <c r="H16" i="1"/>
  <c r="I16" i="1"/>
  <c r="J16" i="1" s="1"/>
  <c r="K16" i="1" s="1"/>
  <c r="L16" i="1" s="1"/>
  <c r="H15" i="1"/>
  <c r="I15" i="1"/>
  <c r="J15" i="1" s="1"/>
  <c r="K15" i="1" s="1"/>
  <c r="L15" i="1" s="1"/>
  <c r="H13" i="1"/>
  <c r="I13" i="1"/>
  <c r="J13" i="1" s="1"/>
  <c r="K13" i="1" s="1"/>
  <c r="L13" i="1" s="1"/>
  <c r="H23" i="1"/>
  <c r="I23" i="1"/>
  <c r="J23" i="1" s="1"/>
  <c r="K23" i="1" s="1"/>
  <c r="L23" i="1" s="1"/>
  <c r="H17" i="1"/>
  <c r="I17" i="1"/>
  <c r="J17" i="1" s="1"/>
  <c r="K17" i="1" s="1"/>
  <c r="L17" i="1" s="1"/>
  <c r="H21" i="1"/>
  <c r="I21" i="1"/>
  <c r="J21" i="1" s="1"/>
  <c r="K21" i="1" s="1"/>
  <c r="L21" i="1" s="1"/>
  <c r="H22" i="1"/>
  <c r="I22" i="1"/>
  <c r="J22" i="1" s="1"/>
  <c r="K22" i="1" s="1"/>
  <c r="L22" i="1" s="1"/>
  <c r="H20" i="1"/>
  <c r="I20" i="1"/>
  <c r="J20" i="1" s="1"/>
  <c r="K20" i="1" s="1"/>
  <c r="L20" i="1" s="1"/>
  <c r="M59" i="1" l="1"/>
  <c r="N59" i="1" s="1"/>
  <c r="O59" i="1" s="1"/>
  <c r="P59" i="1" s="1"/>
  <c r="M57" i="1"/>
  <c r="N57" i="1" s="1"/>
  <c r="O57" i="1" s="1"/>
  <c r="P57" i="1" s="1"/>
  <c r="M51" i="1"/>
  <c r="N51" i="1" s="1"/>
  <c r="O51" i="1" s="1"/>
  <c r="P51" i="1" s="1"/>
  <c r="M48" i="1"/>
  <c r="N48" i="1" s="1"/>
  <c r="O48" i="1" s="1"/>
  <c r="P48" i="1" s="1"/>
  <c r="M46" i="1"/>
  <c r="N46" i="1" s="1"/>
  <c r="O46" i="1" s="1"/>
  <c r="P46" i="1" s="1"/>
  <c r="M40" i="1"/>
  <c r="N40" i="1" s="1"/>
  <c r="O40" i="1" s="1"/>
  <c r="P40" i="1" s="1"/>
  <c r="M49" i="1"/>
  <c r="N49" i="1" s="1"/>
  <c r="O49" i="1" s="1"/>
  <c r="P49" i="1" s="1"/>
  <c r="M47" i="1"/>
  <c r="N47" i="1" s="1"/>
  <c r="O47" i="1" s="1"/>
  <c r="P47" i="1" s="1"/>
  <c r="M43" i="1"/>
  <c r="N43" i="1" s="1"/>
  <c r="O43" i="1" s="1"/>
  <c r="P43" i="1" s="1"/>
  <c r="M45" i="1"/>
  <c r="N45" i="1" s="1"/>
  <c r="O45" i="1" s="1"/>
  <c r="P45" i="1" s="1"/>
  <c r="M61" i="1"/>
  <c r="N61" i="1" s="1"/>
  <c r="O61" i="1" s="1"/>
  <c r="P61" i="1" s="1"/>
  <c r="M64" i="1"/>
  <c r="N64" i="1" s="1"/>
  <c r="O64" i="1" s="1"/>
  <c r="P64" i="1" s="1"/>
  <c r="M54" i="1"/>
  <c r="N54" i="1" s="1"/>
  <c r="O54" i="1" s="1"/>
  <c r="P54" i="1" s="1"/>
  <c r="M56" i="1"/>
  <c r="N56" i="1" s="1"/>
  <c r="O56" i="1" s="1"/>
  <c r="P56" i="1" s="1"/>
  <c r="M65" i="1"/>
  <c r="N65" i="1" s="1"/>
  <c r="O65" i="1" s="1"/>
  <c r="P65" i="1" s="1"/>
  <c r="M50" i="1"/>
  <c r="N50" i="1" s="1"/>
  <c r="O50" i="1" s="1"/>
  <c r="P50" i="1" s="1"/>
  <c r="M44" i="1"/>
  <c r="N44" i="1" s="1"/>
  <c r="O44" i="1" s="1"/>
  <c r="P44" i="1" s="1"/>
  <c r="M62" i="1"/>
  <c r="N62" i="1" s="1"/>
  <c r="O62" i="1" s="1"/>
  <c r="P62" i="1" s="1"/>
  <c r="M52" i="1"/>
  <c r="N52" i="1" s="1"/>
  <c r="O52" i="1" s="1"/>
  <c r="P52" i="1" s="1"/>
  <c r="M53" i="1"/>
  <c r="N53" i="1" s="1"/>
  <c r="O53" i="1" s="1"/>
  <c r="P53" i="1" s="1"/>
  <c r="M63" i="1"/>
  <c r="N63" i="1" s="1"/>
  <c r="O63" i="1" s="1"/>
  <c r="P63" i="1" s="1"/>
  <c r="M58" i="1"/>
  <c r="N58" i="1" s="1"/>
  <c r="O58" i="1" s="1"/>
  <c r="P58" i="1" s="1"/>
  <c r="M55" i="1"/>
  <c r="N55" i="1" s="1"/>
  <c r="O55" i="1" s="1"/>
  <c r="P55" i="1" s="1"/>
  <c r="M41" i="1"/>
  <c r="N41" i="1" s="1"/>
  <c r="O41" i="1" s="1"/>
  <c r="P41" i="1" s="1"/>
  <c r="M60" i="1"/>
  <c r="N60" i="1" s="1"/>
  <c r="O60" i="1" s="1"/>
  <c r="P60" i="1" s="1"/>
  <c r="M42" i="1"/>
  <c r="N42" i="1" s="1"/>
  <c r="O42" i="1" s="1"/>
  <c r="P42" i="1" s="1"/>
  <c r="M27" i="1"/>
  <c r="N27" i="1" s="1"/>
  <c r="O27" i="1" s="1"/>
  <c r="P27" i="1" s="1"/>
  <c r="M33" i="1"/>
  <c r="N33" i="1" s="1"/>
  <c r="O33" i="1" s="1"/>
  <c r="P33" i="1" s="1"/>
  <c r="M32" i="1"/>
  <c r="N32" i="1" s="1"/>
  <c r="O32" i="1" s="1"/>
  <c r="P32" i="1" s="1"/>
  <c r="M28" i="1"/>
  <c r="N28" i="1" s="1"/>
  <c r="O28" i="1" s="1"/>
  <c r="P28" i="1" s="1"/>
  <c r="M31" i="1"/>
  <c r="N31" i="1" s="1"/>
  <c r="O31" i="1" s="1"/>
  <c r="P31" i="1" s="1"/>
  <c r="M36" i="1"/>
  <c r="N36" i="1" s="1"/>
  <c r="O36" i="1" s="1"/>
  <c r="P36" i="1" s="1"/>
  <c r="M39" i="1"/>
  <c r="N39" i="1" s="1"/>
  <c r="O39" i="1" s="1"/>
  <c r="P39" i="1" s="1"/>
  <c r="M29" i="1"/>
  <c r="N29" i="1" s="1"/>
  <c r="O29" i="1" s="1"/>
  <c r="P29" i="1" s="1"/>
  <c r="M37" i="1"/>
  <c r="N37" i="1" s="1"/>
  <c r="O37" i="1" s="1"/>
  <c r="P37" i="1" s="1"/>
  <c r="M35" i="1"/>
  <c r="N35" i="1" s="1"/>
  <c r="O35" i="1" s="1"/>
  <c r="P35" i="1" s="1"/>
  <c r="M38" i="1"/>
  <c r="N38" i="1" s="1"/>
  <c r="O38" i="1" s="1"/>
  <c r="P38" i="1" s="1"/>
  <c r="M34" i="1"/>
  <c r="N34" i="1" s="1"/>
  <c r="O34" i="1" s="1"/>
  <c r="P34" i="1" s="1"/>
  <c r="M30" i="1"/>
  <c r="N30" i="1" s="1"/>
  <c r="O30" i="1" s="1"/>
  <c r="P30" i="1" s="1"/>
  <c r="M24" i="1"/>
  <c r="N24" i="1" s="1"/>
  <c r="O24" i="1" s="1"/>
  <c r="P24" i="1" s="1"/>
  <c r="M26" i="1"/>
  <c r="N26" i="1" s="1"/>
  <c r="O26" i="1" s="1"/>
  <c r="P26" i="1" s="1"/>
  <c r="M18" i="1"/>
  <c r="N18" i="1" s="1"/>
  <c r="O18" i="1" s="1"/>
  <c r="P18" i="1" s="1"/>
  <c r="M25" i="1"/>
  <c r="N25" i="1" s="1"/>
  <c r="O25" i="1" s="1"/>
  <c r="P25" i="1" s="1"/>
  <c r="M19" i="1"/>
  <c r="N19" i="1" s="1"/>
  <c r="O19" i="1" s="1"/>
  <c r="P19" i="1" s="1"/>
  <c r="M22" i="1"/>
  <c r="N22" i="1" s="1"/>
  <c r="O22" i="1" s="1"/>
  <c r="P22" i="1" s="1"/>
  <c r="M21" i="1"/>
  <c r="N21" i="1" s="1"/>
  <c r="O21" i="1" s="1"/>
  <c r="P21" i="1" s="1"/>
  <c r="M17" i="1"/>
  <c r="N17" i="1" s="1"/>
  <c r="O17" i="1" s="1"/>
  <c r="P17" i="1" s="1"/>
  <c r="M20" i="1"/>
  <c r="N20" i="1" s="1"/>
  <c r="O20" i="1" s="1"/>
  <c r="P20" i="1" s="1"/>
  <c r="M23" i="1"/>
  <c r="N23" i="1" s="1"/>
  <c r="O23" i="1" s="1"/>
  <c r="P23" i="1" s="1"/>
  <c r="M15" i="1"/>
  <c r="N15" i="1" s="1"/>
  <c r="O15" i="1" s="1"/>
  <c r="P15" i="1" s="1"/>
  <c r="M14" i="1"/>
  <c r="N14" i="1" s="1"/>
  <c r="O14" i="1" s="1"/>
  <c r="P14" i="1" s="1"/>
  <c r="M16" i="1"/>
  <c r="N16" i="1" s="1"/>
  <c r="O16" i="1" s="1"/>
  <c r="P16" i="1" s="1"/>
  <c r="M10" i="1"/>
  <c r="N10" i="1" s="1"/>
  <c r="O10" i="1" s="1"/>
  <c r="P10" i="1" s="1"/>
  <c r="M13" i="1"/>
  <c r="N13" i="1" s="1"/>
  <c r="O13" i="1" s="1"/>
  <c r="P13" i="1" s="1"/>
  <c r="M11" i="1"/>
  <c r="N11" i="1" s="1"/>
  <c r="O11" i="1" s="1"/>
  <c r="P11" i="1" s="1"/>
  <c r="M8" i="1"/>
  <c r="N8" i="1" s="1"/>
  <c r="O8" i="1" s="1"/>
  <c r="P8" i="1" s="1"/>
  <c r="M12" i="1"/>
  <c r="N12" i="1" s="1"/>
  <c r="O12" i="1" s="1"/>
  <c r="P12" i="1" s="1"/>
  <c r="M9" i="1"/>
  <c r="N9" i="1" s="1"/>
  <c r="O9" i="1" s="1"/>
  <c r="P9" i="1" s="1"/>
  <c r="Q56" i="1" l="1"/>
  <c r="R56" i="1" s="1"/>
  <c r="S56" i="1" s="1"/>
  <c r="Q64" i="1"/>
  <c r="R64" i="1" s="1"/>
  <c r="S64" i="1" s="1"/>
  <c r="Q49" i="1"/>
  <c r="R49" i="1" s="1"/>
  <c r="S49" i="1" s="1"/>
  <c r="Q61" i="1"/>
  <c r="R61" i="1" s="1"/>
  <c r="S61" i="1" s="1"/>
  <c r="Q58" i="1"/>
  <c r="R58" i="1" s="1"/>
  <c r="S58" i="1" s="1"/>
  <c r="Q45" i="1"/>
  <c r="R45" i="1" s="1"/>
  <c r="S45" i="1" s="1"/>
  <c r="Q53" i="1"/>
  <c r="R53" i="1" s="1"/>
  <c r="S53" i="1" s="1"/>
  <c r="Q63" i="1"/>
  <c r="R63" i="1" s="1"/>
  <c r="S63" i="1" s="1"/>
  <c r="Q43" i="1"/>
  <c r="R43" i="1" s="1"/>
  <c r="S43" i="1" s="1"/>
  <c r="Q55" i="1"/>
  <c r="R55" i="1" s="1"/>
  <c r="S55" i="1" s="1"/>
  <c r="Q65" i="1"/>
  <c r="R65" i="1" s="1"/>
  <c r="S65" i="1" s="1"/>
  <c r="Q60" i="1"/>
  <c r="R60" i="1" s="1"/>
  <c r="S60" i="1" s="1"/>
  <c r="Q57" i="1"/>
  <c r="R57" i="1" s="1"/>
  <c r="S57" i="1" s="1"/>
  <c r="Q48" i="1"/>
  <c r="R48" i="1" s="1"/>
  <c r="S48" i="1" s="1"/>
  <c r="Q44" i="1"/>
  <c r="R44" i="1" s="1"/>
  <c r="S44" i="1" s="1"/>
  <c r="Q46" i="1"/>
  <c r="R46" i="1" s="1"/>
  <c r="S46" i="1" s="1"/>
  <c r="Q52" i="1"/>
  <c r="R52" i="1" s="1"/>
  <c r="S52" i="1" s="1"/>
  <c r="Q54" i="1"/>
  <c r="R54" i="1" s="1"/>
  <c r="S54" i="1" s="1"/>
  <c r="Q47" i="1"/>
  <c r="R47" i="1" s="1"/>
  <c r="S47" i="1" s="1"/>
  <c r="Q41" i="1"/>
  <c r="R41" i="1" s="1"/>
  <c r="S41" i="1" s="1"/>
  <c r="Q40" i="1"/>
  <c r="R40" i="1" s="1"/>
  <c r="S40" i="1" s="1"/>
  <c r="Q51" i="1"/>
  <c r="R51" i="1" s="1"/>
  <c r="S51" i="1" s="1"/>
  <c r="Q50" i="1"/>
  <c r="R50" i="1" s="1"/>
  <c r="S50" i="1" s="1"/>
  <c r="Q62" i="1"/>
  <c r="R62" i="1" s="1"/>
  <c r="S62" i="1" s="1"/>
  <c r="Q59" i="1"/>
  <c r="R59" i="1" s="1"/>
  <c r="S59" i="1" s="1"/>
  <c r="Q42" i="1"/>
  <c r="R42" i="1" s="1"/>
  <c r="S42" i="1" s="1"/>
  <c r="Q30" i="1"/>
  <c r="R30" i="1" s="1"/>
  <c r="S30" i="1" s="1"/>
  <c r="Q34" i="1"/>
  <c r="R34" i="1" s="1"/>
  <c r="S34" i="1" s="1"/>
  <c r="Q35" i="1"/>
  <c r="R35" i="1" s="1"/>
  <c r="S35" i="1" s="1"/>
  <c r="Q39" i="1"/>
  <c r="R39" i="1" s="1"/>
  <c r="S39" i="1" s="1"/>
  <c r="Q37" i="1"/>
  <c r="R37" i="1" s="1"/>
  <c r="S37" i="1" s="1"/>
  <c r="Q28" i="1"/>
  <c r="R28" i="1" s="1"/>
  <c r="S28" i="1" s="1"/>
  <c r="Q32" i="1"/>
  <c r="R32" i="1" s="1"/>
  <c r="S32" i="1" s="1"/>
  <c r="Q29" i="1"/>
  <c r="R29" i="1" s="1"/>
  <c r="S29" i="1" s="1"/>
  <c r="Q33" i="1"/>
  <c r="R33" i="1" s="1"/>
  <c r="S33" i="1" s="1"/>
  <c r="Q31" i="1"/>
  <c r="R31" i="1" s="1"/>
  <c r="S31" i="1" s="1"/>
  <c r="Q27" i="1"/>
  <c r="R27" i="1" s="1"/>
  <c r="S27" i="1" s="1"/>
  <c r="Q36" i="1"/>
  <c r="R36" i="1" s="1"/>
  <c r="S36" i="1" s="1"/>
  <c r="Q38" i="1"/>
  <c r="R38" i="1" s="1"/>
  <c r="S38" i="1" s="1"/>
  <c r="Q18" i="1"/>
  <c r="R18" i="1" s="1"/>
  <c r="S18" i="1" s="1"/>
  <c r="Q25" i="1"/>
  <c r="R25" i="1" s="1"/>
  <c r="S25" i="1" s="1"/>
  <c r="Q24" i="1"/>
  <c r="R24" i="1" s="1"/>
  <c r="S24" i="1" s="1"/>
  <c r="Q26" i="1"/>
  <c r="R26" i="1" s="1"/>
  <c r="S26" i="1" s="1"/>
  <c r="Q19" i="1"/>
  <c r="R19" i="1" s="1"/>
  <c r="S19" i="1" s="1"/>
  <c r="Q20" i="1"/>
  <c r="R20" i="1" s="1"/>
  <c r="S20" i="1" s="1"/>
  <c r="Q17" i="1"/>
  <c r="R17" i="1" s="1"/>
  <c r="S17" i="1" s="1"/>
  <c r="Q22" i="1"/>
  <c r="R22" i="1" s="1"/>
  <c r="S22" i="1" s="1"/>
  <c r="Q21" i="1"/>
  <c r="R21" i="1" s="1"/>
  <c r="S21" i="1" s="1"/>
  <c r="Q23" i="1"/>
  <c r="R23" i="1" s="1"/>
  <c r="S23" i="1" s="1"/>
  <c r="Q14" i="1"/>
  <c r="R14" i="1" s="1"/>
  <c r="S14" i="1" s="1"/>
  <c r="Q16" i="1"/>
  <c r="R16" i="1" s="1"/>
  <c r="S16" i="1" s="1"/>
  <c r="Q9" i="1"/>
  <c r="R9" i="1" s="1"/>
  <c r="S9" i="1" s="1"/>
  <c r="Q15" i="1"/>
  <c r="R15" i="1" s="1"/>
  <c r="S15" i="1" s="1"/>
  <c r="Q12" i="1"/>
  <c r="R12" i="1" s="1"/>
  <c r="S12" i="1" s="1"/>
  <c r="Q8" i="1"/>
  <c r="R8" i="1" s="1"/>
  <c r="S8" i="1" s="1"/>
  <c r="Q10" i="1"/>
  <c r="R10" i="1" s="1"/>
  <c r="S10" i="1" s="1"/>
  <c r="Q13" i="1"/>
  <c r="R13" i="1" s="1"/>
  <c r="S13" i="1" s="1"/>
  <c r="Q11" i="1"/>
  <c r="R11" i="1" s="1"/>
  <c r="S11" i="1" s="1"/>
</calcChain>
</file>

<file path=xl/sharedStrings.xml><?xml version="1.0" encoding="utf-8"?>
<sst xmlns="http://schemas.openxmlformats.org/spreadsheetml/2006/main" count="135" uniqueCount="78">
  <si>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</si>
  <si>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</si>
  <si>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</si>
  <si>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</si>
  <si>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</si>
  <si>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</si>
  <si>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</si>
  <si>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</si>
  <si>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</si>
  <si>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</si>
  <si>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</si>
  <si>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</si>
  <si>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</si>
  <si>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</si>
  <si>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</si>
  <si>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</si>
  <si>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</si>
  <si>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</si>
  <si>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</si>
  <si>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Boyszee             </t>
  </si>
  <si>
    <t xml:space="preserve">Beldivian           </t>
  </si>
  <si>
    <t xml:space="preserve">Comanche North      </t>
  </si>
  <si>
    <t xml:space="preserve">Sarnia              </t>
  </si>
  <si>
    <t xml:space="preserve">Unfair Dismissal    </t>
  </si>
  <si>
    <t>Bendigo</t>
  </si>
  <si>
    <t xml:space="preserve">Bazini              </t>
  </si>
  <si>
    <t xml:space="preserve">Border Leicester    </t>
  </si>
  <si>
    <t xml:space="preserve">Landgrave           </t>
  </si>
  <si>
    <t xml:space="preserve">Quiet Escape        </t>
  </si>
  <si>
    <t xml:space="preserve">Aperol Sprint       </t>
  </si>
  <si>
    <t xml:space="preserve">Magicain            </t>
  </si>
  <si>
    <t xml:space="preserve">Dente               </t>
  </si>
  <si>
    <t xml:space="preserve">Lady Fiorente       </t>
  </si>
  <si>
    <t xml:space="preserve">Savoie              </t>
  </si>
  <si>
    <t xml:space="preserve">Japery              </t>
  </si>
  <si>
    <t xml:space="preserve">Breasley            </t>
  </si>
  <si>
    <t xml:space="preserve">Spanish Snitzel     </t>
  </si>
  <si>
    <t xml:space="preserve">Storm King          </t>
  </si>
  <si>
    <t xml:space="preserve">Heavenly Eagle      </t>
  </si>
  <si>
    <t xml:space="preserve">Buchan Hoaks        </t>
  </si>
  <si>
    <t xml:space="preserve">Testa Life          </t>
  </si>
  <si>
    <t xml:space="preserve">Lady Day            </t>
  </si>
  <si>
    <t xml:space="preserve">Real Gun            </t>
  </si>
  <si>
    <t xml:space="preserve">Haystacks Calhoun   </t>
  </si>
  <si>
    <t xml:space="preserve">Double Dink         </t>
  </si>
  <si>
    <t xml:space="preserve">Messignadi          </t>
  </si>
  <si>
    <t xml:space="preserve">Loudun              </t>
  </si>
  <si>
    <t xml:space="preserve">Exceedingly Magic   </t>
  </si>
  <si>
    <t xml:space="preserve">Our Free Spirit     </t>
  </si>
  <si>
    <t xml:space="preserve">Zedemski            </t>
  </si>
  <si>
    <t xml:space="preserve">Toffee Doll         </t>
  </si>
  <si>
    <t xml:space="preserve">From Pantherland    </t>
  </si>
  <si>
    <t xml:space="preserve">Rockcliff           </t>
  </si>
  <si>
    <t xml:space="preserve">Blood Oath          </t>
  </si>
  <si>
    <t xml:space="preserve">Lord Domino         </t>
  </si>
  <si>
    <t xml:space="preserve">Upper East Side     </t>
  </si>
  <si>
    <t xml:space="preserve">Jagged Edge         </t>
  </si>
  <si>
    <t xml:space="preserve">Kootara             </t>
  </si>
  <si>
    <t xml:space="preserve">Tararua             </t>
  </si>
  <si>
    <t xml:space="preserve">Dazzling Lucy       </t>
  </si>
  <si>
    <t xml:space="preserve">Swift Hit           </t>
  </si>
  <si>
    <t xml:space="preserve">Eclipse Solar       </t>
  </si>
  <si>
    <t xml:space="preserve">Top Honours         </t>
  </si>
  <si>
    <t xml:space="preserve">Last Hope           </t>
  </si>
  <si>
    <t xml:space="preserve">Yeldarb             </t>
  </si>
  <si>
    <t xml:space="preserve">Ghost Doctor        </t>
  </si>
  <si>
    <t xml:space="preserve">Ironedge            </t>
  </si>
  <si>
    <t xml:space="preserve">Wertheimer          </t>
  </si>
  <si>
    <t xml:space="preserve">Category Five       </t>
  </si>
  <si>
    <t xml:space="preserve">Chestnut Thunder    </t>
  </si>
  <si>
    <t xml:space="preserve">Komachi             </t>
  </si>
  <si>
    <t xml:space="preserve">Grey Whisper        </t>
  </si>
  <si>
    <t xml:space="preserve">Septagram           </t>
  </si>
  <si>
    <t xml:space="preserve">Boho Miss           </t>
  </si>
  <si>
    <t xml:space="preserve">Tiara Jewel         </t>
  </si>
  <si>
    <t xml:space="preserve">Free Flying Star    </t>
  </si>
  <si>
    <t xml:space="preserve">Sestillia           </t>
  </si>
  <si>
    <t xml:space="preserve">La Pluie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</si>
</sst>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28663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C1A975-BE09-5539-9ADB-9B1EF430D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6920" cy="943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5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T18" sqref="T18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9</v>
      </c>
      <c r="B8" s="5">
        <v>0.60416666666666663</v>
      </c>
      <c r="C8" s="1" t="s">
        <v>24</v>
      </c>
      <c r="D8" s="1">
        <v>5</v>
      </c>
      <c r="E8" s="1">
        <v>1</v>
      </c>
      <c r="F8" s="1" t="s">
        <v>19</v>
      </c>
      <c r="G8" s="1">
        <v>63.75</v>
      </c>
      <c r="H8" s="1">
        <f>1+COUNTIFS(A:A,A8,G:G,"&gt;"&amp;G8)</f>
        <v>1</v>
      </c>
      <c r="I8" s="2">
        <f>AVERAGEIF(A:A,A8,G:G)</f>
        <v>47.308888888888887</v>
      </c>
      <c r="J8" s="2">
        <f t="shared" ref="J8:J23" si="0">G8-I8</f>
        <v>16.441111111111113</v>
      </c>
      <c r="K8" s="2">
        <f t="shared" ref="K8:K23" si="1">90+J8</f>
        <v>106.44111111111111</v>
      </c>
      <c r="L8" s="2">
        <f t="shared" ref="L8:L23" si="2">EXP(0.06*K8)</f>
        <v>593.75493486546043</v>
      </c>
      <c r="M8" s="2">
        <f>SUMIF(A:A,A8,L:L)</f>
        <v>2491.7995829935689</v>
      </c>
      <c r="N8" s="3">
        <f t="shared" ref="N8:N23" si="3">L8/M8</f>
        <v>0.23828358384751877</v>
      </c>
      <c r="O8" s="6">
        <f t="shared" ref="O8:O23" si="4">1/N8</f>
        <v>4.1966802070591438</v>
      </c>
      <c r="P8" s="3">
        <f t="shared" ref="P8:P23" si="5">IF(O8&gt;21,"",N8)</f>
        <v>0.23828358384751877</v>
      </c>
      <c r="Q8" s="3">
        <f>IF(ISNUMBER(P8),SUMIF(A:A,A8,P:P),"")</f>
        <v>0.93382478274364922</v>
      </c>
      <c r="R8" s="3">
        <f t="shared" ref="R8:R23" si="6">IFERROR(P8*(1/Q8),"")</f>
        <v>0.25516947959704306</v>
      </c>
      <c r="S8" s="7">
        <f t="shared" ref="S8:S23" si="7">IFERROR(1/R8,"")</f>
        <v>3.9189639826015781</v>
      </c>
    </row>
    <row r="9" spans="1:19" x14ac:dyDescent="0.3">
      <c r="A9" s="1">
        <v>9</v>
      </c>
      <c r="B9" s="5">
        <v>0.60416666666666663</v>
      </c>
      <c r="C9" s="1" t="s">
        <v>24</v>
      </c>
      <c r="D9" s="1">
        <v>5</v>
      </c>
      <c r="E9" s="1">
        <v>3</v>
      </c>
      <c r="F9" s="1" t="s">
        <v>26</v>
      </c>
      <c r="G9" s="1">
        <v>57.4</v>
      </c>
      <c r="H9" s="1">
        <f>1+COUNTIFS(A:A,A9,G:G,"&gt;"&amp;G9)</f>
        <v>2</v>
      </c>
      <c r="I9" s="2">
        <f>AVERAGEIF(A:A,A9,G:G)</f>
        <v>47.308888888888887</v>
      </c>
      <c r="J9" s="2">
        <f t="shared" si="0"/>
        <v>10.091111111111111</v>
      </c>
      <c r="K9" s="2">
        <f t="shared" si="1"/>
        <v>100.0911111111111</v>
      </c>
      <c r="L9" s="2">
        <f t="shared" si="2"/>
        <v>405.64024335278617</v>
      </c>
      <c r="M9" s="2">
        <f>SUMIF(A:A,A9,L:L)</f>
        <v>2491.7995829935689</v>
      </c>
      <c r="N9" s="3">
        <f t="shared" si="3"/>
        <v>0.16279007594401426</v>
      </c>
      <c r="O9" s="6">
        <f t="shared" si="4"/>
        <v>6.1428806037532269</v>
      </c>
      <c r="P9" s="3">
        <f t="shared" si="5"/>
        <v>0.16279007594401426</v>
      </c>
      <c r="Q9" s="3">
        <f>IF(ISNUMBER(P9),SUMIF(A:A,A9,P:P),"")</f>
        <v>0.93382478274364922</v>
      </c>
      <c r="R9" s="3">
        <f t="shared" si="6"/>
        <v>0.17432614656651588</v>
      </c>
      <c r="S9" s="7">
        <f t="shared" si="7"/>
        <v>5.7363741452200347</v>
      </c>
    </row>
    <row r="10" spans="1:19" x14ac:dyDescent="0.3">
      <c r="A10" s="1">
        <v>9</v>
      </c>
      <c r="B10" s="5">
        <v>0.60416666666666663</v>
      </c>
      <c r="C10" s="1" t="s">
        <v>24</v>
      </c>
      <c r="D10" s="1">
        <v>5</v>
      </c>
      <c r="E10" s="1">
        <v>7</v>
      </c>
      <c r="F10" s="1" t="s">
        <v>29</v>
      </c>
      <c r="G10" s="1">
        <v>57.11</v>
      </c>
      <c r="H10" s="1">
        <f>1+COUNTIFS(A:A,A10,G:G,"&gt;"&amp;G10)</f>
        <v>3</v>
      </c>
      <c r="I10" s="2">
        <f>AVERAGEIF(A:A,A10,G:G)</f>
        <v>47.308888888888887</v>
      </c>
      <c r="J10" s="2">
        <f t="shared" si="0"/>
        <v>9.801111111111112</v>
      </c>
      <c r="K10" s="2">
        <f t="shared" si="1"/>
        <v>99.801111111111112</v>
      </c>
      <c r="L10" s="2">
        <f t="shared" si="2"/>
        <v>398.64315432862344</v>
      </c>
      <c r="M10" s="2">
        <f>SUMIF(A:A,A10,L:L)</f>
        <v>2491.7995829935689</v>
      </c>
      <c r="N10" s="3">
        <f t="shared" si="3"/>
        <v>0.15998202947353662</v>
      </c>
      <c r="O10" s="6">
        <f t="shared" si="4"/>
        <v>6.2507020525415617</v>
      </c>
      <c r="P10" s="3">
        <f t="shared" si="5"/>
        <v>0.15998202947353662</v>
      </c>
      <c r="Q10" s="3">
        <f>IF(ISNUMBER(P10),SUMIF(A:A,A10,P:P),"")</f>
        <v>0.93382478274364922</v>
      </c>
      <c r="R10" s="3">
        <f t="shared" si="6"/>
        <v>0.17131910871276845</v>
      </c>
      <c r="S10" s="7">
        <f t="shared" si="7"/>
        <v>5.8370604862099063</v>
      </c>
    </row>
    <row r="11" spans="1:19" x14ac:dyDescent="0.3">
      <c r="A11" s="1">
        <v>9</v>
      </c>
      <c r="B11" s="5">
        <v>0.60416666666666663</v>
      </c>
      <c r="C11" s="1" t="s">
        <v>24</v>
      </c>
      <c r="D11" s="1">
        <v>5</v>
      </c>
      <c r="E11" s="1">
        <v>2</v>
      </c>
      <c r="F11" s="1" t="s">
        <v>25</v>
      </c>
      <c r="G11" s="1">
        <v>56.63</v>
      </c>
      <c r="H11" s="1">
        <f>1+COUNTIFS(A:A,A11,G:G,"&gt;"&amp;G11)</f>
        <v>4</v>
      </c>
      <c r="I11" s="2">
        <f>AVERAGEIF(A:A,A11,G:G)</f>
        <v>47.308888888888887</v>
      </c>
      <c r="J11" s="2">
        <f t="shared" si="0"/>
        <v>9.3211111111111151</v>
      </c>
      <c r="K11" s="2">
        <f t="shared" si="1"/>
        <v>99.321111111111122</v>
      </c>
      <c r="L11" s="2">
        <f t="shared" si="2"/>
        <v>387.32598101192588</v>
      </c>
      <c r="M11" s="2">
        <f>SUMIF(A:A,A11,L:L)</f>
        <v>2491.7995829935689</v>
      </c>
      <c r="N11" s="3">
        <f t="shared" si="3"/>
        <v>0.15544026239325587</v>
      </c>
      <c r="O11" s="6">
        <f t="shared" si="4"/>
        <v>6.4333396290212859</v>
      </c>
      <c r="P11" s="3">
        <f t="shared" si="5"/>
        <v>0.15544026239325587</v>
      </c>
      <c r="Q11" s="3">
        <f>IF(ISNUMBER(P11),SUMIF(A:A,A11,P:P),"")</f>
        <v>0.93382478274364922</v>
      </c>
      <c r="R11" s="3">
        <f t="shared" si="6"/>
        <v>0.16645549065056978</v>
      </c>
      <c r="S11" s="7">
        <f t="shared" si="7"/>
        <v>6.0076119813869111</v>
      </c>
    </row>
    <row r="12" spans="1:19" x14ac:dyDescent="0.3">
      <c r="A12" s="1">
        <v>9</v>
      </c>
      <c r="B12" s="5">
        <v>0.60416666666666663</v>
      </c>
      <c r="C12" s="1" t="s">
        <v>24</v>
      </c>
      <c r="D12" s="1">
        <v>5</v>
      </c>
      <c r="E12" s="1">
        <v>4</v>
      </c>
      <c r="F12" s="1" t="s">
        <v>27</v>
      </c>
      <c r="G12" s="1">
        <v>44.83</v>
      </c>
      <c r="H12" s="1">
        <f>1+COUNTIFS(A:A,A12,G:G,"&gt;"&amp;G12)</f>
        <v>5</v>
      </c>
      <c r="I12" s="2">
        <f>AVERAGEIF(A:A,A12,G:G)</f>
        <v>47.308888888888887</v>
      </c>
      <c r="J12" s="2">
        <f t="shared" si="0"/>
        <v>-2.4788888888888891</v>
      </c>
      <c r="K12" s="2">
        <f t="shared" si="1"/>
        <v>87.521111111111111</v>
      </c>
      <c r="L12" s="2">
        <f t="shared" si="2"/>
        <v>190.80780533974115</v>
      </c>
      <c r="M12" s="2">
        <f>SUMIF(A:A,A12,L:L)</f>
        <v>2491.7995829935689</v>
      </c>
      <c r="N12" s="3">
        <f t="shared" si="3"/>
        <v>7.657429860812108E-2</v>
      </c>
      <c r="O12" s="6">
        <f t="shared" si="4"/>
        <v>13.059212009471088</v>
      </c>
      <c r="P12" s="3">
        <f t="shared" si="5"/>
        <v>7.657429860812108E-2</v>
      </c>
      <c r="Q12" s="3">
        <f>IF(ISNUMBER(P12),SUMIF(A:A,A12,P:P),"")</f>
        <v>0.93382478274364922</v>
      </c>
      <c r="R12" s="3">
        <f t="shared" si="6"/>
        <v>8.200071364902084E-2</v>
      </c>
      <c r="S12" s="7">
        <f t="shared" si="7"/>
        <v>12.195015817547594</v>
      </c>
    </row>
    <row r="13" spans="1:19" x14ac:dyDescent="0.3">
      <c r="A13" s="1">
        <v>9</v>
      </c>
      <c r="B13" s="5">
        <v>0.60416666666666663</v>
      </c>
      <c r="C13" s="1" t="s">
        <v>24</v>
      </c>
      <c r="D13" s="1">
        <v>5</v>
      </c>
      <c r="E13" s="1">
        <v>10</v>
      </c>
      <c r="F13" s="1" t="s">
        <v>32</v>
      </c>
      <c r="G13" s="1">
        <v>44.19</v>
      </c>
      <c r="H13" s="1">
        <f>1+COUNTIFS(A:A,A13,G:G,"&gt;"&amp;G13)</f>
        <v>6</v>
      </c>
      <c r="I13" s="2">
        <f>AVERAGEIF(A:A,A13,G:G)</f>
        <v>47.308888888888887</v>
      </c>
      <c r="J13" s="2">
        <f t="shared" si="0"/>
        <v>-3.1188888888888897</v>
      </c>
      <c r="K13" s="2">
        <f t="shared" si="1"/>
        <v>86.88111111111111</v>
      </c>
      <c r="L13" s="2">
        <f t="shared" si="2"/>
        <v>183.61968085974067</v>
      </c>
      <c r="M13" s="2">
        <f>SUMIF(A:A,A13,L:L)</f>
        <v>2491.7995829935689</v>
      </c>
      <c r="N13" s="3">
        <f t="shared" si="3"/>
        <v>7.3689586479160504E-2</v>
      </c>
      <c r="O13" s="6">
        <f t="shared" si="4"/>
        <v>13.570438480921604</v>
      </c>
      <c r="P13" s="3">
        <f t="shared" si="5"/>
        <v>7.3689586479160504E-2</v>
      </c>
      <c r="Q13" s="3">
        <f>IF(ISNUMBER(P13),SUMIF(A:A,A13,P:P),"")</f>
        <v>0.93382478274364922</v>
      </c>
      <c r="R13" s="3">
        <f t="shared" si="6"/>
        <v>7.8911577247559025E-2</v>
      </c>
      <c r="S13" s="7">
        <f t="shared" si="7"/>
        <v>12.672411766182675</v>
      </c>
    </row>
    <row r="14" spans="1:19" x14ac:dyDescent="0.3">
      <c r="A14" s="1">
        <v>9</v>
      </c>
      <c r="B14" s="5">
        <v>0.60416666666666663</v>
      </c>
      <c r="C14" s="1" t="s">
        <v>24</v>
      </c>
      <c r="D14" s="1">
        <v>5</v>
      </c>
      <c r="E14" s="1">
        <v>5</v>
      </c>
      <c r="F14" s="1" t="s">
        <v>28</v>
      </c>
      <c r="G14" s="1">
        <v>42.62</v>
      </c>
      <c r="H14" s="1">
        <f>1+COUNTIFS(A:A,A14,G:G,"&gt;"&amp;G14)</f>
        <v>7</v>
      </c>
      <c r="I14" s="2">
        <f>AVERAGEIF(A:A,A14,G:G)</f>
        <v>47.308888888888887</v>
      </c>
      <c r="J14" s="2">
        <f t="shared" si="0"/>
        <v>-4.68888888888889</v>
      </c>
      <c r="K14" s="2">
        <f t="shared" si="1"/>
        <v>85.311111111111103</v>
      </c>
      <c r="L14" s="2">
        <f t="shared" si="2"/>
        <v>167.1124044714075</v>
      </c>
      <c r="M14" s="2">
        <f>SUMIF(A:A,A14,L:L)</f>
        <v>2491.7995829935689</v>
      </c>
      <c r="N14" s="3">
        <f t="shared" si="3"/>
        <v>6.7064945998042094E-2</v>
      </c>
      <c r="O14" s="6">
        <f t="shared" si="4"/>
        <v>14.910919335254428</v>
      </c>
      <c r="P14" s="3">
        <f t="shared" si="5"/>
        <v>6.7064945998042094E-2</v>
      </c>
      <c r="Q14" s="3">
        <f>IF(ISNUMBER(P14),SUMIF(A:A,A14,P:P),"")</f>
        <v>0.93382478274364922</v>
      </c>
      <c r="R14" s="3">
        <f t="shared" si="6"/>
        <v>7.18174835765229E-2</v>
      </c>
      <c r="S14" s="7">
        <f t="shared" si="7"/>
        <v>13.924186008752045</v>
      </c>
    </row>
    <row r="15" spans="1:19" x14ac:dyDescent="0.3">
      <c r="A15" s="1">
        <v>9</v>
      </c>
      <c r="B15" s="5">
        <v>0.60416666666666663</v>
      </c>
      <c r="C15" s="1" t="s">
        <v>24</v>
      </c>
      <c r="D15" s="1">
        <v>5</v>
      </c>
      <c r="E15" s="1">
        <v>9</v>
      </c>
      <c r="F15" s="1" t="s">
        <v>31</v>
      </c>
      <c r="G15" s="1">
        <v>36.08</v>
      </c>
      <c r="H15" s="1">
        <f>1+COUNTIFS(A:A,A15,G:G,"&gt;"&amp;G15)</f>
        <v>8</v>
      </c>
      <c r="I15" s="2">
        <f>AVERAGEIF(A:A,A15,G:G)</f>
        <v>47.308888888888887</v>
      </c>
      <c r="J15" s="2">
        <f t="shared" si="0"/>
        <v>-11.228888888888889</v>
      </c>
      <c r="K15" s="2">
        <f t="shared" si="1"/>
        <v>78.771111111111111</v>
      </c>
      <c r="L15" s="2">
        <f t="shared" si="2"/>
        <v>112.87338081178295</v>
      </c>
      <c r="M15" s="2">
        <f>SUMIF(A:A,A15,L:L)</f>
        <v>2491.7995829935689</v>
      </c>
      <c r="N15" s="3">
        <f t="shared" si="3"/>
        <v>4.5297937114260389E-2</v>
      </c>
      <c r="O15" s="6">
        <f t="shared" si="4"/>
        <v>22.076060494268884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9</v>
      </c>
      <c r="B16" s="5">
        <v>0.60416666666666663</v>
      </c>
      <c r="C16" s="1" t="s">
        <v>24</v>
      </c>
      <c r="D16" s="1">
        <v>5</v>
      </c>
      <c r="E16" s="1">
        <v>8</v>
      </c>
      <c r="F16" s="1" t="s">
        <v>30</v>
      </c>
      <c r="G16" s="1">
        <v>23.17</v>
      </c>
      <c r="H16" s="1">
        <f>1+COUNTIFS(A:A,A16,G:G,"&gt;"&amp;G16)</f>
        <v>9</v>
      </c>
      <c r="I16" s="2">
        <f>AVERAGEIF(A:A,A16,G:G)</f>
        <v>47.308888888888887</v>
      </c>
      <c r="J16" s="2">
        <f t="shared" si="0"/>
        <v>-24.138888888888886</v>
      </c>
      <c r="K16" s="2">
        <f t="shared" si="1"/>
        <v>65.861111111111114</v>
      </c>
      <c r="L16" s="2">
        <f t="shared" si="2"/>
        <v>52.021997952100378</v>
      </c>
      <c r="M16" s="2">
        <f>SUMIF(A:A,A16,L:L)</f>
        <v>2491.7995829935689</v>
      </c>
      <c r="N16" s="3">
        <f t="shared" si="3"/>
        <v>2.087728014209024E-2</v>
      </c>
      <c r="O16" s="6">
        <f t="shared" si="4"/>
        <v>47.898959691780981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12</v>
      </c>
      <c r="B17" s="5">
        <v>0.625</v>
      </c>
      <c r="C17" s="1" t="s">
        <v>24</v>
      </c>
      <c r="D17" s="1">
        <v>6</v>
      </c>
      <c r="E17" s="1">
        <v>2</v>
      </c>
      <c r="F17" s="1" t="s">
        <v>34</v>
      </c>
      <c r="G17" s="1">
        <v>68.55</v>
      </c>
      <c r="H17" s="1">
        <f>1+COUNTIFS(A:A,A17,G:G,"&gt;"&amp;G17)</f>
        <v>1</v>
      </c>
      <c r="I17" s="2">
        <f>AVERAGEIF(A:A,A17,G:G)</f>
        <v>48.928000000000004</v>
      </c>
      <c r="J17" s="2">
        <f t="shared" si="0"/>
        <v>19.621999999999993</v>
      </c>
      <c r="K17" s="2">
        <f t="shared" si="1"/>
        <v>109.62199999999999</v>
      </c>
      <c r="L17" s="2">
        <f t="shared" si="2"/>
        <v>718.61086913756833</v>
      </c>
      <c r="M17" s="2">
        <f>SUMIF(A:A,A17,L:L)</f>
        <v>2958.4253482138579</v>
      </c>
      <c r="N17" s="3">
        <f t="shared" si="3"/>
        <v>0.2429031611601854</v>
      </c>
      <c r="O17" s="6">
        <f t="shared" si="4"/>
        <v>4.1168669655169206</v>
      </c>
      <c r="P17" s="3">
        <f t="shared" si="5"/>
        <v>0.2429031611601854</v>
      </c>
      <c r="Q17" s="3">
        <f>IF(ISNUMBER(P17),SUMIF(A:A,A17,P:P),"")</f>
        <v>0.92357152107620444</v>
      </c>
      <c r="R17" s="3">
        <f t="shared" si="6"/>
        <v>0.263004169809328</v>
      </c>
      <c r="S17" s="7">
        <f t="shared" si="7"/>
        <v>3.80222108541084</v>
      </c>
    </row>
    <row r="18" spans="1:19" x14ac:dyDescent="0.3">
      <c r="A18" s="1">
        <v>12</v>
      </c>
      <c r="B18" s="5">
        <v>0.625</v>
      </c>
      <c r="C18" s="1" t="s">
        <v>24</v>
      </c>
      <c r="D18" s="1">
        <v>6</v>
      </c>
      <c r="E18" s="1">
        <v>8</v>
      </c>
      <c r="F18" s="1" t="s">
        <v>38</v>
      </c>
      <c r="G18" s="1">
        <v>65.64</v>
      </c>
      <c r="H18" s="1">
        <f>1+COUNTIFS(A:A,A18,G:G,"&gt;"&amp;G18)</f>
        <v>2</v>
      </c>
      <c r="I18" s="2">
        <f>AVERAGEIF(A:A,A18,G:G)</f>
        <v>48.928000000000004</v>
      </c>
      <c r="J18" s="2">
        <f t="shared" si="0"/>
        <v>16.711999999999996</v>
      </c>
      <c r="K18" s="2">
        <f t="shared" si="1"/>
        <v>106.71199999999999</v>
      </c>
      <c r="L18" s="2">
        <f t="shared" si="2"/>
        <v>603.48428474018419</v>
      </c>
      <c r="M18" s="2">
        <f>SUMIF(A:A,A18,L:L)</f>
        <v>2958.4253482138579</v>
      </c>
      <c r="N18" s="3">
        <f t="shared" si="3"/>
        <v>0.20398834302326957</v>
      </c>
      <c r="O18" s="6">
        <f t="shared" si="4"/>
        <v>4.9022409083735088</v>
      </c>
      <c r="P18" s="3">
        <f t="shared" si="5"/>
        <v>0.20398834302326957</v>
      </c>
      <c r="Q18" s="3">
        <f>IF(ISNUMBER(P18),SUMIF(A:A,A18,P:P),"")</f>
        <v>0.92357152107620444</v>
      </c>
      <c r="R18" s="3">
        <f t="shared" si="6"/>
        <v>0.22086902678156353</v>
      </c>
      <c r="S18" s="7">
        <f t="shared" si="7"/>
        <v>4.5275700924285163</v>
      </c>
    </row>
    <row r="19" spans="1:19" x14ac:dyDescent="0.3">
      <c r="A19" s="1">
        <v>12</v>
      </c>
      <c r="B19" s="5">
        <v>0.625</v>
      </c>
      <c r="C19" s="1" t="s">
        <v>24</v>
      </c>
      <c r="D19" s="1">
        <v>6</v>
      </c>
      <c r="E19" s="1">
        <v>7</v>
      </c>
      <c r="F19" s="1" t="s">
        <v>37</v>
      </c>
      <c r="G19" s="1">
        <v>58.81</v>
      </c>
      <c r="H19" s="1">
        <f>1+COUNTIFS(A:A,A19,G:G,"&gt;"&amp;G19)</f>
        <v>3</v>
      </c>
      <c r="I19" s="2">
        <f>AVERAGEIF(A:A,A19,G:G)</f>
        <v>48.928000000000004</v>
      </c>
      <c r="J19" s="2">
        <f t="shared" si="0"/>
        <v>9.8819999999999979</v>
      </c>
      <c r="K19" s="2">
        <f t="shared" si="1"/>
        <v>99.882000000000005</v>
      </c>
      <c r="L19" s="2">
        <f t="shared" si="2"/>
        <v>400.58260503104935</v>
      </c>
      <c r="M19" s="2">
        <f>SUMIF(A:A,A19,L:L)</f>
        <v>2958.4253482138579</v>
      </c>
      <c r="N19" s="3">
        <f t="shared" si="3"/>
        <v>0.13540399296297947</v>
      </c>
      <c r="O19" s="6">
        <f t="shared" si="4"/>
        <v>7.3853065786132905</v>
      </c>
      <c r="P19" s="3">
        <f t="shared" si="5"/>
        <v>0.13540399296297947</v>
      </c>
      <c r="Q19" s="3">
        <f>IF(ISNUMBER(P19),SUMIF(A:A,A19,P:P),"")</f>
        <v>0.92357152107620444</v>
      </c>
      <c r="R19" s="3">
        <f t="shared" si="6"/>
        <v>0.14660910375971545</v>
      </c>
      <c r="S19" s="7">
        <f t="shared" si="7"/>
        <v>6.8208588304239752</v>
      </c>
    </row>
    <row r="20" spans="1:19" x14ac:dyDescent="0.3">
      <c r="A20" s="1">
        <v>12</v>
      </c>
      <c r="B20" s="5">
        <v>0.625</v>
      </c>
      <c r="C20" s="1" t="s">
        <v>24</v>
      </c>
      <c r="D20" s="1">
        <v>6</v>
      </c>
      <c r="E20" s="1">
        <v>6</v>
      </c>
      <c r="F20" s="1" t="s">
        <v>36</v>
      </c>
      <c r="G20" s="1">
        <v>53.01</v>
      </c>
      <c r="H20" s="1">
        <f>1+COUNTIFS(A:A,A20,G:G,"&gt;"&amp;G20)</f>
        <v>4</v>
      </c>
      <c r="I20" s="2">
        <f>AVERAGEIF(A:A,A20,G:G)</f>
        <v>48.928000000000004</v>
      </c>
      <c r="J20" s="2">
        <f t="shared" si="0"/>
        <v>4.0819999999999936</v>
      </c>
      <c r="K20" s="2">
        <f t="shared" si="1"/>
        <v>94.081999999999994</v>
      </c>
      <c r="L20" s="2">
        <f t="shared" si="2"/>
        <v>282.85092724345435</v>
      </c>
      <c r="M20" s="2">
        <f>SUMIF(A:A,A20,L:L)</f>
        <v>2958.4253482138579</v>
      </c>
      <c r="N20" s="3">
        <f t="shared" si="3"/>
        <v>9.5608607266100154E-2</v>
      </c>
      <c r="O20" s="6">
        <f t="shared" si="4"/>
        <v>10.459309350849303</v>
      </c>
      <c r="P20" s="3">
        <f t="shared" si="5"/>
        <v>9.5608607266100154E-2</v>
      </c>
      <c r="Q20" s="3">
        <f>IF(ISNUMBER(P20),SUMIF(A:A,A20,P:P),"")</f>
        <v>0.92357152107620444</v>
      </c>
      <c r="R20" s="3">
        <f t="shared" si="6"/>
        <v>0.10352052340753308</v>
      </c>
      <c r="S20" s="7">
        <f t="shared" si="7"/>
        <v>9.6599202465704597</v>
      </c>
    </row>
    <row r="21" spans="1:19" x14ac:dyDescent="0.3">
      <c r="A21" s="1">
        <v>12</v>
      </c>
      <c r="B21" s="5">
        <v>0.625</v>
      </c>
      <c r="C21" s="1" t="s">
        <v>24</v>
      </c>
      <c r="D21" s="1">
        <v>6</v>
      </c>
      <c r="E21" s="1">
        <v>3</v>
      </c>
      <c r="F21" s="1" t="s">
        <v>23</v>
      </c>
      <c r="G21" s="1">
        <v>52.4</v>
      </c>
      <c r="H21" s="1">
        <f>1+COUNTIFS(A:A,A21,G:G,"&gt;"&amp;G21)</f>
        <v>5</v>
      </c>
      <c r="I21" s="2">
        <f>AVERAGEIF(A:A,A21,G:G)</f>
        <v>48.928000000000004</v>
      </c>
      <c r="J21" s="2">
        <f t="shared" si="0"/>
        <v>3.4719999999999942</v>
      </c>
      <c r="K21" s="2">
        <f t="shared" si="1"/>
        <v>93.471999999999994</v>
      </c>
      <c r="L21" s="2">
        <f t="shared" si="2"/>
        <v>272.68574093028957</v>
      </c>
      <c r="M21" s="2">
        <f>SUMIF(A:A,A21,L:L)</f>
        <v>2958.4253482138579</v>
      </c>
      <c r="N21" s="3">
        <f t="shared" si="3"/>
        <v>9.2172594821404885E-2</v>
      </c>
      <c r="O21" s="6">
        <f t="shared" si="4"/>
        <v>10.849211763405558</v>
      </c>
      <c r="P21" s="3">
        <f t="shared" si="5"/>
        <v>9.2172594821404885E-2</v>
      </c>
      <c r="Q21" s="3">
        <f>IF(ISNUMBER(P21),SUMIF(A:A,A21,P:P),"")</f>
        <v>0.92357152107620444</v>
      </c>
      <c r="R21" s="3">
        <f t="shared" si="6"/>
        <v>9.9800170011738243E-2</v>
      </c>
      <c r="S21" s="7">
        <f t="shared" si="7"/>
        <v>10.02002301080632</v>
      </c>
    </row>
    <row r="22" spans="1:19" x14ac:dyDescent="0.3">
      <c r="A22" s="1">
        <v>12</v>
      </c>
      <c r="B22" s="5">
        <v>0.625</v>
      </c>
      <c r="C22" s="1" t="s">
        <v>24</v>
      </c>
      <c r="D22" s="1">
        <v>6</v>
      </c>
      <c r="E22" s="1">
        <v>4</v>
      </c>
      <c r="F22" s="1" t="s">
        <v>35</v>
      </c>
      <c r="G22" s="1">
        <v>50.62</v>
      </c>
      <c r="H22" s="1">
        <f>1+COUNTIFS(A:A,A22,G:G,"&gt;"&amp;G22)</f>
        <v>6</v>
      </c>
      <c r="I22" s="2">
        <f>AVERAGEIF(A:A,A22,G:G)</f>
        <v>48.928000000000004</v>
      </c>
      <c r="J22" s="2">
        <f t="shared" si="0"/>
        <v>1.6919999999999931</v>
      </c>
      <c r="K22" s="2">
        <f t="shared" si="1"/>
        <v>91.691999999999993</v>
      </c>
      <c r="L22" s="2">
        <f t="shared" si="2"/>
        <v>245.06414681265494</v>
      </c>
      <c r="M22" s="2">
        <f>SUMIF(A:A,A22,L:L)</f>
        <v>2958.4253482138579</v>
      </c>
      <c r="N22" s="3">
        <f t="shared" si="3"/>
        <v>8.2836008338223521E-2</v>
      </c>
      <c r="O22" s="6">
        <f t="shared" si="4"/>
        <v>12.072044755186059</v>
      </c>
      <c r="P22" s="3">
        <f t="shared" si="5"/>
        <v>8.2836008338223521E-2</v>
      </c>
      <c r="Q22" s="3">
        <f>IF(ISNUMBER(P22),SUMIF(A:A,A22,P:P),"")</f>
        <v>0.92357152107620444</v>
      </c>
      <c r="R22" s="3">
        <f t="shared" si="6"/>
        <v>8.9690951320908777E-2</v>
      </c>
      <c r="S22" s="7">
        <f t="shared" si="7"/>
        <v>11.149396737047205</v>
      </c>
    </row>
    <row r="23" spans="1:19" x14ac:dyDescent="0.3">
      <c r="A23" s="1">
        <v>12</v>
      </c>
      <c r="B23" s="5">
        <v>0.625</v>
      </c>
      <c r="C23" s="1" t="s">
        <v>24</v>
      </c>
      <c r="D23" s="1">
        <v>6</v>
      </c>
      <c r="E23" s="1">
        <v>1</v>
      </c>
      <c r="F23" s="1" t="s">
        <v>33</v>
      </c>
      <c r="G23" s="1">
        <v>47.97</v>
      </c>
      <c r="H23" s="1">
        <f>1+COUNTIFS(A:A,A23,G:G,"&gt;"&amp;G23)</f>
        <v>7</v>
      </c>
      <c r="I23" s="2">
        <f>AVERAGEIF(A:A,A23,G:G)</f>
        <v>48.928000000000004</v>
      </c>
      <c r="J23" s="2">
        <f t="shared" si="0"/>
        <v>-0.95800000000000551</v>
      </c>
      <c r="K23" s="2">
        <f t="shared" si="1"/>
        <v>89.042000000000002</v>
      </c>
      <c r="L23" s="2">
        <f t="shared" si="2"/>
        <v>209.03882494507138</v>
      </c>
      <c r="M23" s="2">
        <f>SUMIF(A:A,A23,L:L)</f>
        <v>2958.4253482138579</v>
      </c>
      <c r="N23" s="3">
        <f t="shared" si="3"/>
        <v>7.0658813504041282E-2</v>
      </c>
      <c r="O23" s="6">
        <f t="shared" si="4"/>
        <v>14.152516160532553</v>
      </c>
      <c r="P23" s="3">
        <f t="shared" si="5"/>
        <v>7.0658813504041282E-2</v>
      </c>
      <c r="Q23" s="3">
        <f>IF(ISNUMBER(P23),SUMIF(A:A,A23,P:P),"")</f>
        <v>0.92357152107620444</v>
      </c>
      <c r="R23" s="3">
        <f t="shared" si="6"/>
        <v>7.6506054909212806E-2</v>
      </c>
      <c r="S23" s="7">
        <f t="shared" si="7"/>
        <v>13.070860877438612</v>
      </c>
    </row>
    <row r="24" spans="1:19" x14ac:dyDescent="0.3">
      <c r="A24" s="1">
        <v>12</v>
      </c>
      <c r="B24" s="5">
        <v>0.625</v>
      </c>
      <c r="C24" s="1" t="s">
        <v>24</v>
      </c>
      <c r="D24" s="1">
        <v>6</v>
      </c>
      <c r="E24" s="1">
        <v>12</v>
      </c>
      <c r="F24" s="1" t="s">
        <v>40</v>
      </c>
      <c r="G24" s="1">
        <v>33.04</v>
      </c>
      <c r="H24" s="1">
        <f>1+COUNTIFS(A:A,A24,G:G,"&gt;"&amp;G24)</f>
        <v>8</v>
      </c>
      <c r="I24" s="2">
        <f>AVERAGEIF(A:A,A24,G:G)</f>
        <v>48.928000000000004</v>
      </c>
      <c r="J24" s="2">
        <f t="shared" ref="J24:J39" si="8">G24-I24</f>
        <v>-15.888000000000005</v>
      </c>
      <c r="K24" s="2">
        <f t="shared" ref="K24:K39" si="9">90+J24</f>
        <v>74.111999999999995</v>
      </c>
      <c r="L24" s="2">
        <f t="shared" ref="L24:L39" si="10">EXP(0.06*K24)</f>
        <v>85.346547727148931</v>
      </c>
      <c r="M24" s="2">
        <f>SUMIF(A:A,A24,L:L)</f>
        <v>2958.4253482138579</v>
      </c>
      <c r="N24" s="3">
        <f t="shared" ref="N24:N39" si="11">L24/M24</f>
        <v>2.8848639962700665E-2</v>
      </c>
      <c r="O24" s="6">
        <f t="shared" ref="O24:O39" si="12">1/N24</f>
        <v>34.663679164526719</v>
      </c>
      <c r="P24" s="3" t="str">
        <f t="shared" ref="P24:P39" si="13">IF(O24&gt;21,"",N24)</f>
        <v/>
      </c>
      <c r="Q24" s="3" t="str">
        <f>IF(ISNUMBER(P24),SUMIF(A:A,A24,P:P),"")</f>
        <v/>
      </c>
      <c r="R24" s="3" t="str">
        <f t="shared" ref="R24:R39" si="14">IFERROR(P24*(1/Q24),"")</f>
        <v/>
      </c>
      <c r="S24" s="7" t="str">
        <f t="shared" ref="S24:S39" si="15">IFERROR(1/R24,"")</f>
        <v/>
      </c>
    </row>
    <row r="25" spans="1:19" x14ac:dyDescent="0.3">
      <c r="A25" s="1">
        <v>12</v>
      </c>
      <c r="B25" s="5">
        <v>0.625</v>
      </c>
      <c r="C25" s="1" t="s">
        <v>24</v>
      </c>
      <c r="D25" s="1">
        <v>6</v>
      </c>
      <c r="E25" s="1">
        <v>10</v>
      </c>
      <c r="F25" s="1" t="s">
        <v>39</v>
      </c>
      <c r="G25" s="1">
        <v>32.25</v>
      </c>
      <c r="H25" s="1">
        <f>1+COUNTIFS(A:A,A25,G:G,"&gt;"&amp;G25)</f>
        <v>9</v>
      </c>
      <c r="I25" s="2">
        <f>AVERAGEIF(A:A,A25,G:G)</f>
        <v>48.928000000000004</v>
      </c>
      <c r="J25" s="2">
        <f t="shared" si="8"/>
        <v>-16.678000000000004</v>
      </c>
      <c r="K25" s="2">
        <f t="shared" si="9"/>
        <v>73.322000000000003</v>
      </c>
      <c r="L25" s="2">
        <f t="shared" si="10"/>
        <v>81.395500901449068</v>
      </c>
      <c r="M25" s="2">
        <f>SUMIF(A:A,A25,L:L)</f>
        <v>2958.4253482138579</v>
      </c>
      <c r="N25" s="3">
        <f t="shared" si="11"/>
        <v>2.7513116378140624E-2</v>
      </c>
      <c r="O25" s="6">
        <f t="shared" si="12"/>
        <v>36.346300660964289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12</v>
      </c>
      <c r="B26" s="5">
        <v>0.625</v>
      </c>
      <c r="C26" s="1" t="s">
        <v>24</v>
      </c>
      <c r="D26" s="1">
        <v>6</v>
      </c>
      <c r="E26" s="1">
        <v>14</v>
      </c>
      <c r="F26" s="1" t="s">
        <v>22</v>
      </c>
      <c r="G26" s="1">
        <v>26.99</v>
      </c>
      <c r="H26" s="1">
        <f>1+COUNTIFS(A:A,A26,G:G,"&gt;"&amp;G26)</f>
        <v>10</v>
      </c>
      <c r="I26" s="2">
        <f>AVERAGEIF(A:A,A26,G:G)</f>
        <v>48.928000000000004</v>
      </c>
      <c r="J26" s="2">
        <f t="shared" si="8"/>
        <v>-21.938000000000006</v>
      </c>
      <c r="K26" s="2">
        <f t="shared" si="9"/>
        <v>68.061999999999998</v>
      </c>
      <c r="L26" s="2">
        <f t="shared" si="10"/>
        <v>59.365900744987847</v>
      </c>
      <c r="M26" s="2">
        <f>SUMIF(A:A,A26,L:L)</f>
        <v>2958.4253482138579</v>
      </c>
      <c r="N26" s="3">
        <f t="shared" si="11"/>
        <v>2.006672258295443E-2</v>
      </c>
      <c r="O26" s="6">
        <f t="shared" si="12"/>
        <v>49.833748180155972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16</v>
      </c>
      <c r="B27" s="5">
        <v>0.64583333333333337</v>
      </c>
      <c r="C27" s="1" t="s">
        <v>24</v>
      </c>
      <c r="D27" s="1">
        <v>7</v>
      </c>
      <c r="E27" s="1">
        <v>9</v>
      </c>
      <c r="F27" s="1" t="s">
        <v>47</v>
      </c>
      <c r="G27" s="1">
        <v>66.62</v>
      </c>
      <c r="H27" s="1">
        <f>1+COUNTIFS(A:A,A27,G:G,"&gt;"&amp;G27)</f>
        <v>1</v>
      </c>
      <c r="I27" s="2">
        <f>AVERAGEIF(A:A,A27,G:G)</f>
        <v>46.757692307692309</v>
      </c>
      <c r="J27" s="2">
        <f t="shared" si="8"/>
        <v>19.862307692307695</v>
      </c>
      <c r="K27" s="2">
        <f t="shared" si="9"/>
        <v>109.8623076923077</v>
      </c>
      <c r="L27" s="2">
        <f t="shared" si="10"/>
        <v>729.04718935448227</v>
      </c>
      <c r="M27" s="2">
        <f>SUMIF(A:A,A27,L:L)</f>
        <v>3991.2651363528321</v>
      </c>
      <c r="N27" s="3">
        <f t="shared" si="11"/>
        <v>0.18266067636405545</v>
      </c>
      <c r="O27" s="6">
        <f t="shared" si="12"/>
        <v>5.4746320877895487</v>
      </c>
      <c r="P27" s="3">
        <f t="shared" si="13"/>
        <v>0.18266067636405545</v>
      </c>
      <c r="Q27" s="3">
        <f>IF(ISNUMBER(P27),SUMIF(A:A,A27,P:P),"")</f>
        <v>0.73448627254555809</v>
      </c>
      <c r="R27" s="3">
        <f t="shared" si="14"/>
        <v>0.24869174985530521</v>
      </c>
      <c r="S27" s="7">
        <f t="shared" si="15"/>
        <v>4.0210421157188518</v>
      </c>
    </row>
    <row r="28" spans="1:19" x14ac:dyDescent="0.3">
      <c r="A28" s="1">
        <v>16</v>
      </c>
      <c r="B28" s="5">
        <v>0.64583333333333337</v>
      </c>
      <c r="C28" s="1" t="s">
        <v>24</v>
      </c>
      <c r="D28" s="1">
        <v>7</v>
      </c>
      <c r="E28" s="1">
        <v>8</v>
      </c>
      <c r="F28" s="1" t="s">
        <v>21</v>
      </c>
      <c r="G28" s="1">
        <v>66.47</v>
      </c>
      <c r="H28" s="1">
        <f>1+COUNTIFS(A:A,A28,G:G,"&gt;"&amp;G28)</f>
        <v>2</v>
      </c>
      <c r="I28" s="2">
        <f>AVERAGEIF(A:A,A28,G:G)</f>
        <v>46.757692307692309</v>
      </c>
      <c r="J28" s="2">
        <f t="shared" si="8"/>
        <v>19.712307692307689</v>
      </c>
      <c r="K28" s="2">
        <f t="shared" si="9"/>
        <v>109.71230769230769</v>
      </c>
      <c r="L28" s="2">
        <f t="shared" si="10"/>
        <v>722.51520268117213</v>
      </c>
      <c r="M28" s="2">
        <f>SUMIF(A:A,A28,L:L)</f>
        <v>3991.2651363528321</v>
      </c>
      <c r="N28" s="3">
        <f t="shared" si="11"/>
        <v>0.18102410589074458</v>
      </c>
      <c r="O28" s="6">
        <f t="shared" si="12"/>
        <v>5.5241261658463365</v>
      </c>
      <c r="P28" s="3">
        <f t="shared" si="13"/>
        <v>0.18102410589074458</v>
      </c>
      <c r="Q28" s="3">
        <f>IF(ISNUMBER(P28),SUMIF(A:A,A28,P:P),"")</f>
        <v>0.73448627254555809</v>
      </c>
      <c r="R28" s="3">
        <f t="shared" si="14"/>
        <v>0.24646356597429284</v>
      </c>
      <c r="S28" s="7">
        <f t="shared" si="15"/>
        <v>4.0573948366238604</v>
      </c>
    </row>
    <row r="29" spans="1:19" x14ac:dyDescent="0.3">
      <c r="A29" s="1">
        <v>16</v>
      </c>
      <c r="B29" s="5">
        <v>0.64583333333333337</v>
      </c>
      <c r="C29" s="1" t="s">
        <v>24</v>
      </c>
      <c r="D29" s="1">
        <v>7</v>
      </c>
      <c r="E29" s="1">
        <v>7</v>
      </c>
      <c r="F29" s="1" t="s">
        <v>46</v>
      </c>
      <c r="G29" s="1">
        <v>65.180000000000007</v>
      </c>
      <c r="H29" s="1">
        <f>1+COUNTIFS(A:A,A29,G:G,"&gt;"&amp;G29)</f>
        <v>3</v>
      </c>
      <c r="I29" s="2">
        <f>AVERAGEIF(A:A,A29,G:G)</f>
        <v>46.757692307692309</v>
      </c>
      <c r="J29" s="2">
        <f t="shared" si="8"/>
        <v>18.422307692307697</v>
      </c>
      <c r="K29" s="2">
        <f t="shared" si="9"/>
        <v>108.4223076923077</v>
      </c>
      <c r="L29" s="2">
        <f t="shared" si="10"/>
        <v>668.70196095126744</v>
      </c>
      <c r="M29" s="2">
        <f>SUMIF(A:A,A29,L:L)</f>
        <v>3991.2651363528321</v>
      </c>
      <c r="N29" s="3">
        <f t="shared" si="11"/>
        <v>0.16754135295615036</v>
      </c>
      <c r="O29" s="6">
        <f t="shared" si="12"/>
        <v>5.968675687259875</v>
      </c>
      <c r="P29" s="3">
        <f t="shared" si="13"/>
        <v>0.16754135295615036</v>
      </c>
      <c r="Q29" s="3">
        <f>IF(ISNUMBER(P29),SUMIF(A:A,A29,P:P),"")</f>
        <v>0.73448627254555809</v>
      </c>
      <c r="R29" s="3">
        <f t="shared" si="14"/>
        <v>0.2281068540266806</v>
      </c>
      <c r="S29" s="7">
        <f t="shared" si="15"/>
        <v>4.3839103575688023</v>
      </c>
    </row>
    <row r="30" spans="1:19" x14ac:dyDescent="0.3">
      <c r="A30" s="1">
        <v>16</v>
      </c>
      <c r="B30" s="5">
        <v>0.64583333333333337</v>
      </c>
      <c r="C30" s="1" t="s">
        <v>24</v>
      </c>
      <c r="D30" s="1">
        <v>7</v>
      </c>
      <c r="E30" s="1">
        <v>2</v>
      </c>
      <c r="F30" s="1" t="s">
        <v>42</v>
      </c>
      <c r="G30" s="1">
        <v>61.84</v>
      </c>
      <c r="H30" s="1">
        <f>1+COUNTIFS(A:A,A30,G:G,"&gt;"&amp;G30)</f>
        <v>4</v>
      </c>
      <c r="I30" s="2">
        <f>AVERAGEIF(A:A,A30,G:G)</f>
        <v>46.757692307692309</v>
      </c>
      <c r="J30" s="2">
        <f t="shared" si="8"/>
        <v>15.082307692307694</v>
      </c>
      <c r="K30" s="2">
        <f t="shared" si="9"/>
        <v>105.08230769230769</v>
      </c>
      <c r="L30" s="2">
        <f t="shared" si="10"/>
        <v>547.26790912343415</v>
      </c>
      <c r="M30" s="2">
        <f>SUMIF(A:A,A30,L:L)</f>
        <v>3991.2651363528321</v>
      </c>
      <c r="N30" s="3">
        <f t="shared" si="11"/>
        <v>0.13711640054649957</v>
      </c>
      <c r="O30" s="6">
        <f t="shared" si="12"/>
        <v>7.2930735930518775</v>
      </c>
      <c r="P30" s="3">
        <f t="shared" si="13"/>
        <v>0.13711640054649957</v>
      </c>
      <c r="Q30" s="3">
        <f>IF(ISNUMBER(P30),SUMIF(A:A,A30,P:P),"")</f>
        <v>0.73448627254555809</v>
      </c>
      <c r="R30" s="3">
        <f t="shared" si="14"/>
        <v>0.1866834080796175</v>
      </c>
      <c r="S30" s="7">
        <f t="shared" si="15"/>
        <v>5.3566624387611128</v>
      </c>
    </row>
    <row r="31" spans="1:19" x14ac:dyDescent="0.3">
      <c r="A31" s="1">
        <v>16</v>
      </c>
      <c r="B31" s="5">
        <v>0.64583333333333337</v>
      </c>
      <c r="C31" s="1" t="s">
        <v>24</v>
      </c>
      <c r="D31" s="1">
        <v>7</v>
      </c>
      <c r="E31" s="1">
        <v>10</v>
      </c>
      <c r="F31" s="1" t="s">
        <v>48</v>
      </c>
      <c r="G31" s="1">
        <v>49.69</v>
      </c>
      <c r="H31" s="1">
        <f>1+COUNTIFS(A:A,A31,G:G,"&gt;"&amp;G31)</f>
        <v>5</v>
      </c>
      <c r="I31" s="2">
        <f>AVERAGEIF(A:A,A31,G:G)</f>
        <v>46.757692307692309</v>
      </c>
      <c r="J31" s="2">
        <f t="shared" si="8"/>
        <v>2.9323076923076883</v>
      </c>
      <c r="K31" s="2">
        <f t="shared" si="9"/>
        <v>92.932307692307688</v>
      </c>
      <c r="L31" s="2">
        <f t="shared" si="10"/>
        <v>263.99719063047451</v>
      </c>
      <c r="M31" s="2">
        <f>SUMIF(A:A,A31,L:L)</f>
        <v>3991.2651363528321</v>
      </c>
      <c r="N31" s="3">
        <f t="shared" si="11"/>
        <v>6.6143736788108198E-2</v>
      </c>
      <c r="O31" s="6">
        <f t="shared" si="12"/>
        <v>15.118589432035041</v>
      </c>
      <c r="P31" s="3">
        <f t="shared" si="13"/>
        <v>6.6143736788108198E-2</v>
      </c>
      <c r="Q31" s="3">
        <f>IF(ISNUMBER(P31),SUMIF(A:A,A31,P:P),"")</f>
        <v>0.73448627254555809</v>
      </c>
      <c r="R31" s="3">
        <f t="shared" si="14"/>
        <v>9.0054422064103995E-2</v>
      </c>
      <c r="S31" s="7">
        <f t="shared" si="15"/>
        <v>11.104396398082082</v>
      </c>
    </row>
    <row r="32" spans="1:19" x14ac:dyDescent="0.3">
      <c r="A32" s="1">
        <v>16</v>
      </c>
      <c r="B32" s="5">
        <v>0.64583333333333337</v>
      </c>
      <c r="C32" s="1" t="s">
        <v>24</v>
      </c>
      <c r="D32" s="1">
        <v>7</v>
      </c>
      <c r="E32" s="1">
        <v>15</v>
      </c>
      <c r="F32" s="1" t="s">
        <v>51</v>
      </c>
      <c r="G32" s="1">
        <v>42.98</v>
      </c>
      <c r="H32" s="1">
        <f>1+COUNTIFS(A:A,A32,G:G,"&gt;"&amp;G32)</f>
        <v>6</v>
      </c>
      <c r="I32" s="2">
        <f>AVERAGEIF(A:A,A32,G:G)</f>
        <v>46.757692307692309</v>
      </c>
      <c r="J32" s="2">
        <f t="shared" si="8"/>
        <v>-3.7776923076923126</v>
      </c>
      <c r="K32" s="2">
        <f t="shared" si="9"/>
        <v>86.22230769230768</v>
      </c>
      <c r="L32" s="2">
        <f t="shared" si="10"/>
        <v>176.50310380893225</v>
      </c>
      <c r="M32" s="2">
        <f>SUMIF(A:A,A32,L:L)</f>
        <v>3991.2651363528321</v>
      </c>
      <c r="N32" s="3">
        <f t="shared" si="11"/>
        <v>4.4222344990645888E-2</v>
      </c>
      <c r="O32" s="6">
        <f t="shared" si="12"/>
        <v>22.613002549085188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>
        <v>16</v>
      </c>
      <c r="B33" s="5">
        <v>0.64583333333333337</v>
      </c>
      <c r="C33" s="1" t="s">
        <v>24</v>
      </c>
      <c r="D33" s="1">
        <v>7</v>
      </c>
      <c r="E33" s="1">
        <v>13</v>
      </c>
      <c r="F33" s="1" t="s">
        <v>49</v>
      </c>
      <c r="G33" s="1">
        <v>42.65</v>
      </c>
      <c r="H33" s="1">
        <f>1+COUNTIFS(A:A,A33,G:G,"&gt;"&amp;G33)</f>
        <v>7</v>
      </c>
      <c r="I33" s="2">
        <f>AVERAGEIF(A:A,A33,G:G)</f>
        <v>46.757692307692309</v>
      </c>
      <c r="J33" s="2">
        <f t="shared" si="8"/>
        <v>-4.1076923076923109</v>
      </c>
      <c r="K33" s="2">
        <f t="shared" si="9"/>
        <v>85.892307692307696</v>
      </c>
      <c r="L33" s="2">
        <f t="shared" si="10"/>
        <v>173.04271327007052</v>
      </c>
      <c r="M33" s="2">
        <f>SUMIF(A:A,A33,L:L)</f>
        <v>3991.2651363528321</v>
      </c>
      <c r="N33" s="3">
        <f t="shared" si="11"/>
        <v>4.3355354094114326E-2</v>
      </c>
      <c r="O33" s="6">
        <f t="shared" si="12"/>
        <v>23.065202000870158</v>
      </c>
      <c r="P33" s="3" t="str">
        <f t="shared" si="13"/>
        <v/>
      </c>
      <c r="Q33" s="3" t="str">
        <f>IF(ISNUMBER(P33),SUMIF(A:A,A33,P:P),"")</f>
        <v/>
      </c>
      <c r="R33" s="3" t="str">
        <f t="shared" si="14"/>
        <v/>
      </c>
      <c r="S33" s="7" t="str">
        <f t="shared" si="15"/>
        <v/>
      </c>
    </row>
    <row r="34" spans="1:19" x14ac:dyDescent="0.3">
      <c r="A34" s="1">
        <v>16</v>
      </c>
      <c r="B34" s="5">
        <v>0.64583333333333337</v>
      </c>
      <c r="C34" s="1" t="s">
        <v>24</v>
      </c>
      <c r="D34" s="1">
        <v>7</v>
      </c>
      <c r="E34" s="1">
        <v>4</v>
      </c>
      <c r="F34" s="1" t="s">
        <v>44</v>
      </c>
      <c r="G34" s="1">
        <v>41.92</v>
      </c>
      <c r="H34" s="1">
        <f>1+COUNTIFS(A:A,A34,G:G,"&gt;"&amp;G34)</f>
        <v>8</v>
      </c>
      <c r="I34" s="2">
        <f>AVERAGEIF(A:A,A34,G:G)</f>
        <v>46.757692307692309</v>
      </c>
      <c r="J34" s="2">
        <f t="shared" si="8"/>
        <v>-4.8376923076923077</v>
      </c>
      <c r="K34" s="2">
        <f t="shared" si="9"/>
        <v>85.162307692307692</v>
      </c>
      <c r="L34" s="2">
        <f t="shared" si="10"/>
        <v>165.62703136962176</v>
      </c>
      <c r="M34" s="2">
        <f>SUMIF(A:A,A34,L:L)</f>
        <v>3991.2651363528321</v>
      </c>
      <c r="N34" s="3">
        <f t="shared" si="11"/>
        <v>4.1497376323380429E-2</v>
      </c>
      <c r="O34" s="6">
        <f t="shared" si="12"/>
        <v>24.097909039048826</v>
      </c>
      <c r="P34" s="3" t="str">
        <f t="shared" si="13"/>
        <v/>
      </c>
      <c r="Q34" s="3" t="str">
        <f>IF(ISNUMBER(P34),SUMIF(A:A,A34,P:P),"")</f>
        <v/>
      </c>
      <c r="R34" s="3" t="str">
        <f t="shared" si="14"/>
        <v/>
      </c>
      <c r="S34" s="7" t="str">
        <f t="shared" si="15"/>
        <v/>
      </c>
    </row>
    <row r="35" spans="1:19" x14ac:dyDescent="0.3">
      <c r="A35" s="1">
        <v>16</v>
      </c>
      <c r="B35" s="5">
        <v>0.64583333333333337</v>
      </c>
      <c r="C35" s="1" t="s">
        <v>24</v>
      </c>
      <c r="D35" s="1">
        <v>7</v>
      </c>
      <c r="E35" s="1">
        <v>3</v>
      </c>
      <c r="F35" s="1" t="s">
        <v>43</v>
      </c>
      <c r="G35" s="1">
        <v>41.84</v>
      </c>
      <c r="H35" s="1">
        <f>1+COUNTIFS(A:A,A35,G:G,"&gt;"&amp;G35)</f>
        <v>9</v>
      </c>
      <c r="I35" s="2">
        <f>AVERAGEIF(A:A,A35,G:G)</f>
        <v>46.757692307692309</v>
      </c>
      <c r="J35" s="2">
        <f t="shared" si="8"/>
        <v>-4.917692307692306</v>
      </c>
      <c r="K35" s="2">
        <f t="shared" si="9"/>
        <v>85.082307692307694</v>
      </c>
      <c r="L35" s="2">
        <f t="shared" si="10"/>
        <v>164.83392659327134</v>
      </c>
      <c r="M35" s="2">
        <f>SUMIF(A:A,A35,L:L)</f>
        <v>3991.2651363528321</v>
      </c>
      <c r="N35" s="3">
        <f t="shared" si="11"/>
        <v>4.1298666202840763E-2</v>
      </c>
      <c r="O35" s="6">
        <f t="shared" si="12"/>
        <v>24.213857055054582</v>
      </c>
      <c r="P35" s="3" t="str">
        <f t="shared" si="13"/>
        <v/>
      </c>
      <c r="Q35" s="3" t="str">
        <f>IF(ISNUMBER(P35),SUMIF(A:A,A35,P:P),"")</f>
        <v/>
      </c>
      <c r="R35" s="3" t="str">
        <f t="shared" si="14"/>
        <v/>
      </c>
      <c r="S35" s="7" t="str">
        <f t="shared" si="15"/>
        <v/>
      </c>
    </row>
    <row r="36" spans="1:19" x14ac:dyDescent="0.3">
      <c r="A36" s="1">
        <v>16</v>
      </c>
      <c r="B36" s="5">
        <v>0.64583333333333337</v>
      </c>
      <c r="C36" s="1" t="s">
        <v>24</v>
      </c>
      <c r="D36" s="1">
        <v>7</v>
      </c>
      <c r="E36" s="1">
        <v>14</v>
      </c>
      <c r="F36" s="1" t="s">
        <v>50</v>
      </c>
      <c r="G36" s="1">
        <v>38.5</v>
      </c>
      <c r="H36" s="1">
        <f>1+COUNTIFS(A:A,A36,G:G,"&gt;"&amp;G36)</f>
        <v>10</v>
      </c>
      <c r="I36" s="2">
        <f>AVERAGEIF(A:A,A36,G:G)</f>
        <v>46.757692307692309</v>
      </c>
      <c r="J36" s="2">
        <f t="shared" si="8"/>
        <v>-8.2576923076923094</v>
      </c>
      <c r="K36" s="2">
        <f t="shared" si="9"/>
        <v>81.742307692307691</v>
      </c>
      <c r="L36" s="2">
        <f t="shared" si="10"/>
        <v>134.90063380549785</v>
      </c>
      <c r="M36" s="2">
        <f>SUMIF(A:A,A36,L:L)</f>
        <v>3991.2651363528321</v>
      </c>
      <c r="N36" s="3">
        <f t="shared" si="11"/>
        <v>3.3798965790773884E-2</v>
      </c>
      <c r="O36" s="6">
        <f t="shared" si="12"/>
        <v>29.586704107762088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>
        <v>16</v>
      </c>
      <c r="B37" s="5">
        <v>0.64583333333333337</v>
      </c>
      <c r="C37" s="1" t="s">
        <v>24</v>
      </c>
      <c r="D37" s="1">
        <v>7</v>
      </c>
      <c r="E37" s="1">
        <v>5</v>
      </c>
      <c r="F37" s="1" t="s">
        <v>45</v>
      </c>
      <c r="G37" s="1">
        <v>31.4</v>
      </c>
      <c r="H37" s="1">
        <f>1+COUNTIFS(A:A,A37,G:G,"&gt;"&amp;G37)</f>
        <v>11</v>
      </c>
      <c r="I37" s="2">
        <f>AVERAGEIF(A:A,A37,G:G)</f>
        <v>46.757692307692309</v>
      </c>
      <c r="J37" s="2">
        <f t="shared" si="8"/>
        <v>-15.357692307692311</v>
      </c>
      <c r="K37" s="2">
        <f t="shared" si="9"/>
        <v>74.642307692307696</v>
      </c>
      <c r="L37" s="2">
        <f t="shared" si="10"/>
        <v>88.105808500807569</v>
      </c>
      <c r="M37" s="2">
        <f>SUMIF(A:A,A37,L:L)</f>
        <v>3991.2651363528321</v>
      </c>
      <c r="N37" s="3">
        <f t="shared" si="11"/>
        <v>2.2074656904732103E-2</v>
      </c>
      <c r="O37" s="6">
        <f t="shared" si="12"/>
        <v>45.300817327114693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>
        <v>16</v>
      </c>
      <c r="B38" s="5">
        <v>0.64583333333333337</v>
      </c>
      <c r="C38" s="1" t="s">
        <v>24</v>
      </c>
      <c r="D38" s="1">
        <v>7</v>
      </c>
      <c r="E38" s="1">
        <v>1</v>
      </c>
      <c r="F38" s="1" t="s">
        <v>41</v>
      </c>
      <c r="G38" s="1">
        <v>30.87</v>
      </c>
      <c r="H38" s="1">
        <f>1+COUNTIFS(A:A,A38,G:G,"&gt;"&amp;G38)</f>
        <v>12</v>
      </c>
      <c r="I38" s="2">
        <f>AVERAGEIF(A:A,A38,G:G)</f>
        <v>46.757692307692309</v>
      </c>
      <c r="J38" s="2">
        <f t="shared" si="8"/>
        <v>-15.887692307692308</v>
      </c>
      <c r="K38" s="2">
        <f t="shared" si="9"/>
        <v>74.112307692307695</v>
      </c>
      <c r="L38" s="2">
        <f t="shared" si="10"/>
        <v>85.348123370266777</v>
      </c>
      <c r="M38" s="2">
        <f>SUMIF(A:A,A38,L:L)</f>
        <v>3991.2651363528321</v>
      </c>
      <c r="N38" s="3">
        <f t="shared" si="11"/>
        <v>2.1383726827092428E-2</v>
      </c>
      <c r="O38" s="6">
        <f t="shared" si="12"/>
        <v>46.764533052911773</v>
      </c>
      <c r="P38" s="3" t="str">
        <f t="shared" si="13"/>
        <v/>
      </c>
      <c r="Q38" s="3" t="str">
        <f>IF(ISNUMBER(P38),SUMIF(A:A,A38,P:P),"")</f>
        <v/>
      </c>
      <c r="R38" s="3" t="str">
        <f t="shared" si="14"/>
        <v/>
      </c>
      <c r="S38" s="7" t="str">
        <f t="shared" si="15"/>
        <v/>
      </c>
    </row>
    <row r="39" spans="1:19" x14ac:dyDescent="0.3">
      <c r="A39" s="1">
        <v>16</v>
      </c>
      <c r="B39" s="5">
        <v>0.64583333333333337</v>
      </c>
      <c r="C39" s="1" t="s">
        <v>24</v>
      </c>
      <c r="D39" s="1">
        <v>7</v>
      </c>
      <c r="E39" s="1">
        <v>16</v>
      </c>
      <c r="F39" s="1" t="s">
        <v>52</v>
      </c>
      <c r="G39" s="1">
        <v>27.89</v>
      </c>
      <c r="H39" s="1">
        <f>1+COUNTIFS(A:A,A39,G:G,"&gt;"&amp;G39)</f>
        <v>13</v>
      </c>
      <c r="I39" s="2">
        <f>AVERAGEIF(A:A,A39,G:G)</f>
        <v>46.757692307692309</v>
      </c>
      <c r="J39" s="2">
        <f t="shared" si="8"/>
        <v>-18.867692307692309</v>
      </c>
      <c r="K39" s="2">
        <f t="shared" si="9"/>
        <v>71.132307692307691</v>
      </c>
      <c r="L39" s="2">
        <f t="shared" si="10"/>
        <v>71.374342893533068</v>
      </c>
      <c r="M39" s="2">
        <f>SUMIF(A:A,A39,L:L)</f>
        <v>3991.2651363528321</v>
      </c>
      <c r="N39" s="3">
        <f t="shared" si="11"/>
        <v>1.7882636320861921E-2</v>
      </c>
      <c r="O39" s="6">
        <f t="shared" si="12"/>
        <v>55.920166470835056</v>
      </c>
      <c r="P39" s="3" t="str">
        <f t="shared" si="13"/>
        <v/>
      </c>
      <c r="Q39" s="3" t="str">
        <f>IF(ISNUMBER(P39),SUMIF(A:A,A39,P:P),"")</f>
        <v/>
      </c>
      <c r="R39" s="3" t="str">
        <f t="shared" si="14"/>
        <v/>
      </c>
      <c r="S39" s="7" t="str">
        <f t="shared" si="15"/>
        <v/>
      </c>
    </row>
    <row r="40" spans="1:19" x14ac:dyDescent="0.3">
      <c r="A40" s="1">
        <v>21</v>
      </c>
      <c r="B40" s="5">
        <v>0.66666666666666663</v>
      </c>
      <c r="C40" s="1" t="s">
        <v>24</v>
      </c>
      <c r="D40" s="1">
        <v>8</v>
      </c>
      <c r="E40" s="1">
        <v>9</v>
      </c>
      <c r="F40" s="1" t="s">
        <v>59</v>
      </c>
      <c r="G40" s="1">
        <v>64.34</v>
      </c>
      <c r="H40" s="1">
        <f>1+COUNTIFS(A:A,A40,G:G,"&gt;"&amp;G40)</f>
        <v>1</v>
      </c>
      <c r="I40" s="2">
        <f>AVERAGEIF(A:A,A40,G:G)</f>
        <v>46.313333333333333</v>
      </c>
      <c r="J40" s="2">
        <f t="shared" ref="J40:J51" si="16">G40-I40</f>
        <v>18.026666666666671</v>
      </c>
      <c r="K40" s="2">
        <f t="shared" ref="K40:K51" si="17">90+J40</f>
        <v>108.02666666666667</v>
      </c>
      <c r="L40" s="2">
        <f t="shared" ref="L40:L51" si="18">EXP(0.06*K40)</f>
        <v>653.01493475327436</v>
      </c>
      <c r="M40" s="2">
        <f>SUMIF(A:A,A40,L:L)</f>
        <v>3389.701228668398</v>
      </c>
      <c r="N40" s="3">
        <f t="shared" ref="N40:N51" si="19">L40/M40</f>
        <v>0.19264675282600147</v>
      </c>
      <c r="O40" s="6">
        <f t="shared" ref="O40:O51" si="20">1/N40</f>
        <v>5.190847939716897</v>
      </c>
      <c r="P40" s="3">
        <f t="shared" ref="P40:P51" si="21">IF(O40&gt;21,"",N40)</f>
        <v>0.19264675282600147</v>
      </c>
      <c r="Q40" s="3">
        <f>IF(ISNUMBER(P40),SUMIF(A:A,A40,P:P),"")</f>
        <v>0.93349033793200387</v>
      </c>
      <c r="R40" s="3">
        <f t="shared" ref="R40:R51" si="22">IFERROR(P40*(1/Q40),"")</f>
        <v>0.20637251934795495</v>
      </c>
      <c r="S40" s="7">
        <f t="shared" ref="S40:S51" si="23">IFERROR(1/R40,"")</f>
        <v>4.8456063973999717</v>
      </c>
    </row>
    <row r="41" spans="1:19" x14ac:dyDescent="0.3">
      <c r="A41" s="1">
        <v>21</v>
      </c>
      <c r="B41" s="5">
        <v>0.66666666666666663</v>
      </c>
      <c r="C41" s="1" t="s">
        <v>24</v>
      </c>
      <c r="D41" s="1">
        <v>8</v>
      </c>
      <c r="E41" s="1">
        <v>2</v>
      </c>
      <c r="F41" s="1" t="s">
        <v>54</v>
      </c>
      <c r="G41" s="1">
        <v>62.44</v>
      </c>
      <c r="H41" s="1">
        <f>1+COUNTIFS(A:A,A41,G:G,"&gt;"&amp;G41)</f>
        <v>2</v>
      </c>
      <c r="I41" s="2">
        <f>AVERAGEIF(A:A,A41,G:G)</f>
        <v>46.313333333333333</v>
      </c>
      <c r="J41" s="2">
        <f t="shared" si="16"/>
        <v>16.126666666666665</v>
      </c>
      <c r="K41" s="2">
        <f t="shared" si="17"/>
        <v>106.12666666666667</v>
      </c>
      <c r="L41" s="2">
        <f t="shared" si="18"/>
        <v>582.65777084364038</v>
      </c>
      <c r="M41" s="2">
        <f>SUMIF(A:A,A41,L:L)</f>
        <v>3389.701228668398</v>
      </c>
      <c r="N41" s="3">
        <f t="shared" si="19"/>
        <v>0.17189059788391151</v>
      </c>
      <c r="O41" s="6">
        <f t="shared" si="20"/>
        <v>5.8176538583882449</v>
      </c>
      <c r="P41" s="3">
        <f t="shared" si="21"/>
        <v>0.17189059788391151</v>
      </c>
      <c r="Q41" s="3">
        <f>IF(ISNUMBER(P41),SUMIF(A:A,A41,P:P),"")</f>
        <v>0.93349033793200387</v>
      </c>
      <c r="R41" s="3">
        <f t="shared" si="22"/>
        <v>0.18413752226370889</v>
      </c>
      <c r="S41" s="7">
        <f t="shared" si="23"/>
        <v>5.4307236662382694</v>
      </c>
    </row>
    <row r="42" spans="1:19" x14ac:dyDescent="0.3">
      <c r="A42" s="1">
        <v>21</v>
      </c>
      <c r="B42" s="5">
        <v>0.66666666666666663</v>
      </c>
      <c r="C42" s="1" t="s">
        <v>24</v>
      </c>
      <c r="D42" s="1">
        <v>8</v>
      </c>
      <c r="E42" s="1">
        <v>1</v>
      </c>
      <c r="F42" s="1" t="s">
        <v>53</v>
      </c>
      <c r="G42" s="1">
        <v>54.74</v>
      </c>
      <c r="H42" s="1">
        <f>1+COUNTIFS(A:A,A42,G:G,"&gt;"&amp;G42)</f>
        <v>3</v>
      </c>
      <c r="I42" s="2">
        <f>AVERAGEIF(A:A,A42,G:G)</f>
        <v>46.313333333333333</v>
      </c>
      <c r="J42" s="2">
        <f t="shared" si="16"/>
        <v>8.4266666666666694</v>
      </c>
      <c r="K42" s="2">
        <f t="shared" si="17"/>
        <v>98.426666666666677</v>
      </c>
      <c r="L42" s="2">
        <f t="shared" si="18"/>
        <v>367.08741217224923</v>
      </c>
      <c r="M42" s="2">
        <f>SUMIF(A:A,A42,L:L)</f>
        <v>3389.701228668398</v>
      </c>
      <c r="N42" s="3">
        <f t="shared" si="19"/>
        <v>0.10829491669283636</v>
      </c>
      <c r="O42" s="6">
        <f t="shared" si="20"/>
        <v>9.2340437625189971</v>
      </c>
      <c r="P42" s="3">
        <f t="shared" si="21"/>
        <v>0.10829491669283636</v>
      </c>
      <c r="Q42" s="3">
        <f>IF(ISNUMBER(P42),SUMIF(A:A,A42,P:P),"")</f>
        <v>0.93349033793200387</v>
      </c>
      <c r="R42" s="3">
        <f t="shared" si="22"/>
        <v>0.11601075264768798</v>
      </c>
      <c r="S42" s="7">
        <f t="shared" si="23"/>
        <v>8.6198906323527709</v>
      </c>
    </row>
    <row r="43" spans="1:19" x14ac:dyDescent="0.3">
      <c r="A43" s="1">
        <v>21</v>
      </c>
      <c r="B43" s="5">
        <v>0.66666666666666663</v>
      </c>
      <c r="C43" s="1" t="s">
        <v>24</v>
      </c>
      <c r="D43" s="1">
        <v>8</v>
      </c>
      <c r="E43" s="1">
        <v>8</v>
      </c>
      <c r="F43" s="1" t="s">
        <v>58</v>
      </c>
      <c r="G43" s="1">
        <v>53.22</v>
      </c>
      <c r="H43" s="1">
        <f>1+COUNTIFS(A:A,A43,G:G,"&gt;"&amp;G43)</f>
        <v>4</v>
      </c>
      <c r="I43" s="2">
        <f>AVERAGEIF(A:A,A43,G:G)</f>
        <v>46.313333333333333</v>
      </c>
      <c r="J43" s="2">
        <f t="shared" si="16"/>
        <v>6.9066666666666663</v>
      </c>
      <c r="K43" s="2">
        <f t="shared" si="17"/>
        <v>96.906666666666666</v>
      </c>
      <c r="L43" s="2">
        <f t="shared" si="18"/>
        <v>335.09028400238913</v>
      </c>
      <c r="M43" s="2">
        <f>SUMIF(A:A,A43,L:L)</f>
        <v>3389.701228668398</v>
      </c>
      <c r="N43" s="3">
        <f t="shared" si="19"/>
        <v>9.885540388290362E-2</v>
      </c>
      <c r="O43" s="6">
        <f t="shared" si="20"/>
        <v>10.115784880961305</v>
      </c>
      <c r="P43" s="3">
        <f t="shared" si="21"/>
        <v>9.885540388290362E-2</v>
      </c>
      <c r="Q43" s="3">
        <f>IF(ISNUMBER(P43),SUMIF(A:A,A43,P:P),"")</f>
        <v>0.93349033793200387</v>
      </c>
      <c r="R43" s="3">
        <f t="shared" si="22"/>
        <v>0.10589868996598475</v>
      </c>
      <c r="S43" s="7">
        <f t="shared" si="23"/>
        <v>9.4429874469760247</v>
      </c>
    </row>
    <row r="44" spans="1:19" x14ac:dyDescent="0.3">
      <c r="A44" s="1">
        <v>21</v>
      </c>
      <c r="B44" s="5">
        <v>0.66666666666666663</v>
      </c>
      <c r="C44" s="1" t="s">
        <v>24</v>
      </c>
      <c r="D44" s="1">
        <v>8</v>
      </c>
      <c r="E44" s="1">
        <v>3</v>
      </c>
      <c r="F44" s="1" t="s">
        <v>55</v>
      </c>
      <c r="G44" s="1">
        <v>52.83</v>
      </c>
      <c r="H44" s="1">
        <f>1+COUNTIFS(A:A,A44,G:G,"&gt;"&amp;G44)</f>
        <v>5</v>
      </c>
      <c r="I44" s="2">
        <f>AVERAGEIF(A:A,A44,G:G)</f>
        <v>46.313333333333333</v>
      </c>
      <c r="J44" s="2">
        <f t="shared" si="16"/>
        <v>6.5166666666666657</v>
      </c>
      <c r="K44" s="2">
        <f t="shared" si="17"/>
        <v>96.516666666666666</v>
      </c>
      <c r="L44" s="2">
        <f t="shared" si="18"/>
        <v>327.34020096137482</v>
      </c>
      <c r="M44" s="2">
        <f>SUMIF(A:A,A44,L:L)</f>
        <v>3389.701228668398</v>
      </c>
      <c r="N44" s="3">
        <f t="shared" si="19"/>
        <v>9.6569042189587409E-2</v>
      </c>
      <c r="O44" s="6">
        <f t="shared" si="20"/>
        <v>10.35528547582328</v>
      </c>
      <c r="P44" s="3">
        <f t="shared" si="21"/>
        <v>9.6569042189587409E-2</v>
      </c>
      <c r="Q44" s="3">
        <f>IF(ISNUMBER(P44),SUMIF(A:A,A44,P:P),"")</f>
        <v>0.93349033793200387</v>
      </c>
      <c r="R44" s="3">
        <f t="shared" si="22"/>
        <v>0.10344942873594218</v>
      </c>
      <c r="S44" s="7">
        <f t="shared" si="23"/>
        <v>9.6665589382086434</v>
      </c>
    </row>
    <row r="45" spans="1:19" x14ac:dyDescent="0.3">
      <c r="A45" s="1">
        <v>21</v>
      </c>
      <c r="B45" s="5">
        <v>0.66666666666666663</v>
      </c>
      <c r="C45" s="1" t="s">
        <v>24</v>
      </c>
      <c r="D45" s="1">
        <v>8</v>
      </c>
      <c r="E45" s="1">
        <v>17</v>
      </c>
      <c r="F45" s="1" t="s">
        <v>20</v>
      </c>
      <c r="G45" s="1">
        <v>47.6</v>
      </c>
      <c r="H45" s="1">
        <f>1+COUNTIFS(A:A,A45,G:G,"&gt;"&amp;G45)</f>
        <v>6</v>
      </c>
      <c r="I45" s="2">
        <f>AVERAGEIF(A:A,A45,G:G)</f>
        <v>46.313333333333333</v>
      </c>
      <c r="J45" s="2">
        <f t="shared" si="16"/>
        <v>1.2866666666666688</v>
      </c>
      <c r="K45" s="2">
        <f t="shared" si="17"/>
        <v>91.286666666666662</v>
      </c>
      <c r="L45" s="2">
        <f t="shared" si="18"/>
        <v>239.17607591579497</v>
      </c>
      <c r="M45" s="2">
        <f>SUMIF(A:A,A45,L:L)</f>
        <v>3389.701228668398</v>
      </c>
      <c r="N45" s="3">
        <f t="shared" si="19"/>
        <v>7.0559633366198568E-2</v>
      </c>
      <c r="O45" s="6">
        <f t="shared" si="20"/>
        <v>14.172409241557196</v>
      </c>
      <c r="P45" s="3">
        <f t="shared" si="21"/>
        <v>7.0559633366198568E-2</v>
      </c>
      <c r="Q45" s="3">
        <f>IF(ISNUMBER(P45),SUMIF(A:A,A45,P:P),"")</f>
        <v>0.93349033793200387</v>
      </c>
      <c r="R45" s="3">
        <f t="shared" si="22"/>
        <v>7.5586892010593237E-2</v>
      </c>
      <c r="S45" s="7">
        <f t="shared" si="23"/>
        <v>13.229807092211882</v>
      </c>
    </row>
    <row r="46" spans="1:19" x14ac:dyDescent="0.3">
      <c r="A46" s="1">
        <v>21</v>
      </c>
      <c r="B46" s="5">
        <v>0.66666666666666663</v>
      </c>
      <c r="C46" s="1" t="s">
        <v>24</v>
      </c>
      <c r="D46" s="1">
        <v>8</v>
      </c>
      <c r="E46" s="1">
        <v>11</v>
      </c>
      <c r="F46" s="1" t="s">
        <v>60</v>
      </c>
      <c r="G46" s="1">
        <v>47.44</v>
      </c>
      <c r="H46" s="1">
        <f>1+COUNTIFS(A:A,A46,G:G,"&gt;"&amp;G46)</f>
        <v>7</v>
      </c>
      <c r="I46" s="2">
        <f>AVERAGEIF(A:A,A46,G:G)</f>
        <v>46.313333333333333</v>
      </c>
      <c r="J46" s="2">
        <f t="shared" si="16"/>
        <v>1.1266666666666652</v>
      </c>
      <c r="K46" s="2">
        <f t="shared" si="17"/>
        <v>91.126666666666665</v>
      </c>
      <c r="L46" s="2">
        <f t="shared" si="18"/>
        <v>236.89097163711494</v>
      </c>
      <c r="M46" s="2">
        <f>SUMIF(A:A,A46,L:L)</f>
        <v>3389.701228668398</v>
      </c>
      <c r="N46" s="3">
        <f t="shared" si="19"/>
        <v>6.9885501894270077E-2</v>
      </c>
      <c r="O46" s="6">
        <f t="shared" si="20"/>
        <v>14.309119529725953</v>
      </c>
      <c r="P46" s="3">
        <f t="shared" si="21"/>
        <v>6.9885501894270077E-2</v>
      </c>
      <c r="Q46" s="3">
        <f>IF(ISNUMBER(P46),SUMIF(A:A,A46,P:P),"")</f>
        <v>0.93349033793200387</v>
      </c>
      <c r="R46" s="3">
        <f t="shared" si="22"/>
        <v>7.4864729772233157E-2</v>
      </c>
      <c r="S46" s="7">
        <f t="shared" si="23"/>
        <v>13.357424825313315</v>
      </c>
    </row>
    <row r="47" spans="1:19" x14ac:dyDescent="0.3">
      <c r="A47" s="1">
        <v>21</v>
      </c>
      <c r="B47" s="5">
        <v>0.66666666666666663</v>
      </c>
      <c r="C47" s="1" t="s">
        <v>24</v>
      </c>
      <c r="D47" s="1">
        <v>8</v>
      </c>
      <c r="E47" s="1">
        <v>12</v>
      </c>
      <c r="F47" s="1" t="s">
        <v>61</v>
      </c>
      <c r="G47" s="1">
        <v>47.32</v>
      </c>
      <c r="H47" s="1">
        <f>1+COUNTIFS(A:A,A47,G:G,"&gt;"&amp;G47)</f>
        <v>8</v>
      </c>
      <c r="I47" s="2">
        <f>AVERAGEIF(A:A,A47,G:G)</f>
        <v>46.313333333333333</v>
      </c>
      <c r="J47" s="2">
        <f t="shared" si="16"/>
        <v>1.0066666666666677</v>
      </c>
      <c r="K47" s="2">
        <f t="shared" si="17"/>
        <v>91.006666666666661</v>
      </c>
      <c r="L47" s="2">
        <f t="shared" si="18"/>
        <v>235.19148214528633</v>
      </c>
      <c r="M47" s="2">
        <f>SUMIF(A:A,A47,L:L)</f>
        <v>3389.701228668398</v>
      </c>
      <c r="N47" s="3">
        <f t="shared" si="19"/>
        <v>6.9384133373217194E-2</v>
      </c>
      <c r="O47" s="6">
        <f t="shared" si="20"/>
        <v>14.412516974464477</v>
      </c>
      <c r="P47" s="3">
        <f t="shared" si="21"/>
        <v>6.9384133373217194E-2</v>
      </c>
      <c r="Q47" s="3">
        <f>IF(ISNUMBER(P47),SUMIF(A:A,A47,P:P),"")</f>
        <v>0.93349033793200387</v>
      </c>
      <c r="R47" s="3">
        <f t="shared" si="22"/>
        <v>7.4327639562854458E-2</v>
      </c>
      <c r="S47" s="7">
        <f t="shared" si="23"/>
        <v>13.453945340943587</v>
      </c>
    </row>
    <row r="48" spans="1:19" x14ac:dyDescent="0.3">
      <c r="A48" s="1">
        <v>21</v>
      </c>
      <c r="B48" s="5">
        <v>0.66666666666666663</v>
      </c>
      <c r="C48" s="1" t="s">
        <v>24</v>
      </c>
      <c r="D48" s="1">
        <v>8</v>
      </c>
      <c r="E48" s="1">
        <v>13</v>
      </c>
      <c r="F48" s="1" t="s">
        <v>62</v>
      </c>
      <c r="G48" s="1">
        <v>43.57</v>
      </c>
      <c r="H48" s="1">
        <f>1+COUNTIFS(A:A,A48,G:G,"&gt;"&amp;G48)</f>
        <v>9</v>
      </c>
      <c r="I48" s="2">
        <f>AVERAGEIF(A:A,A48,G:G)</f>
        <v>46.313333333333333</v>
      </c>
      <c r="J48" s="2">
        <f t="shared" si="16"/>
        <v>-2.7433333333333323</v>
      </c>
      <c r="K48" s="2">
        <f t="shared" si="17"/>
        <v>87.256666666666661</v>
      </c>
      <c r="L48" s="2">
        <f t="shared" si="18"/>
        <v>187.80421300706766</v>
      </c>
      <c r="M48" s="2">
        <f>SUMIF(A:A,A48,L:L)</f>
        <v>3389.701228668398</v>
      </c>
      <c r="N48" s="3">
        <f t="shared" si="19"/>
        <v>5.5404355823077719E-2</v>
      </c>
      <c r="O48" s="6">
        <f t="shared" si="20"/>
        <v>18.049122404622697</v>
      </c>
      <c r="P48" s="3">
        <f t="shared" si="21"/>
        <v>5.5404355823077719E-2</v>
      </c>
      <c r="Q48" s="3">
        <f>IF(ISNUMBER(P48),SUMIF(A:A,A48,P:P),"")</f>
        <v>0.93349033793200387</v>
      </c>
      <c r="R48" s="3">
        <f t="shared" si="22"/>
        <v>5.9351825693040448E-2</v>
      </c>
      <c r="S48" s="7">
        <f t="shared" si="23"/>
        <v>16.848681372867343</v>
      </c>
    </row>
    <row r="49" spans="1:19" x14ac:dyDescent="0.3">
      <c r="A49" s="1">
        <v>21</v>
      </c>
      <c r="B49" s="5">
        <v>0.66666666666666663</v>
      </c>
      <c r="C49" s="1" t="s">
        <v>24</v>
      </c>
      <c r="D49" s="1">
        <v>8</v>
      </c>
      <c r="E49" s="1">
        <v>7</v>
      </c>
      <c r="F49" s="1" t="s">
        <v>57</v>
      </c>
      <c r="G49" s="1">
        <v>32.53</v>
      </c>
      <c r="H49" s="1">
        <f>1+COUNTIFS(A:A,A49,G:G,"&gt;"&amp;G49)</f>
        <v>10</v>
      </c>
      <c r="I49" s="2">
        <f>AVERAGEIF(A:A,A49,G:G)</f>
        <v>46.313333333333333</v>
      </c>
      <c r="J49" s="2">
        <f t="shared" si="16"/>
        <v>-13.783333333333331</v>
      </c>
      <c r="K49" s="2">
        <f t="shared" si="17"/>
        <v>76.216666666666669</v>
      </c>
      <c r="L49" s="2">
        <f t="shared" si="18"/>
        <v>96.83417698543164</v>
      </c>
      <c r="M49" s="2">
        <f>SUMIF(A:A,A49,L:L)</f>
        <v>3389.701228668398</v>
      </c>
      <c r="N49" s="3">
        <f t="shared" si="19"/>
        <v>2.8567171692436073E-2</v>
      </c>
      <c r="O49" s="6">
        <f t="shared" si="20"/>
        <v>35.005215453820263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21</v>
      </c>
      <c r="B50" s="5">
        <v>0.66666666666666663</v>
      </c>
      <c r="C50" s="1" t="s">
        <v>24</v>
      </c>
      <c r="D50" s="1">
        <v>8</v>
      </c>
      <c r="E50" s="1">
        <v>5</v>
      </c>
      <c r="F50" s="1" t="s">
        <v>56</v>
      </c>
      <c r="G50" s="1">
        <v>30.21</v>
      </c>
      <c r="H50" s="1">
        <f>1+COUNTIFS(A:A,A50,G:G,"&gt;"&amp;G50)</f>
        <v>11</v>
      </c>
      <c r="I50" s="2">
        <f>AVERAGEIF(A:A,A50,G:G)</f>
        <v>46.313333333333333</v>
      </c>
      <c r="J50" s="2">
        <f t="shared" si="16"/>
        <v>-16.103333333333332</v>
      </c>
      <c r="K50" s="2">
        <f t="shared" si="17"/>
        <v>73.896666666666675</v>
      </c>
      <c r="L50" s="2">
        <f t="shared" si="18"/>
        <v>84.250963047668535</v>
      </c>
      <c r="M50" s="2">
        <f>SUMIF(A:A,A50,L:L)</f>
        <v>3389.701228668398</v>
      </c>
      <c r="N50" s="3">
        <f t="shared" si="19"/>
        <v>2.4854982007002865E-2</v>
      </c>
      <c r="O50" s="6">
        <f t="shared" si="20"/>
        <v>40.233382575704582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  <row r="51" spans="1:19" x14ac:dyDescent="0.3">
      <c r="A51" s="1">
        <v>21</v>
      </c>
      <c r="B51" s="5">
        <v>0.66666666666666663</v>
      </c>
      <c r="C51" s="1" t="s">
        <v>24</v>
      </c>
      <c r="D51" s="1">
        <v>8</v>
      </c>
      <c r="E51" s="1">
        <v>15</v>
      </c>
      <c r="F51" s="1" t="s">
        <v>63</v>
      </c>
      <c r="G51" s="1">
        <v>19.52</v>
      </c>
      <c r="H51" s="1">
        <f>1+COUNTIFS(A:A,A51,G:G,"&gt;"&amp;G51)</f>
        <v>12</v>
      </c>
      <c r="I51" s="2">
        <f>AVERAGEIF(A:A,A51,G:G)</f>
        <v>46.313333333333333</v>
      </c>
      <c r="J51" s="2">
        <f t="shared" si="16"/>
        <v>-26.793333333333333</v>
      </c>
      <c r="K51" s="2">
        <f t="shared" si="17"/>
        <v>63.206666666666663</v>
      </c>
      <c r="L51" s="2">
        <f t="shared" si="18"/>
        <v>44.362743197106468</v>
      </c>
      <c r="M51" s="2">
        <f>SUMIF(A:A,A51,L:L)</f>
        <v>3389.701228668398</v>
      </c>
      <c r="N51" s="3">
        <f t="shared" si="19"/>
        <v>1.3087508368557255E-2</v>
      </c>
      <c r="O51" s="6">
        <f t="shared" si="20"/>
        <v>76.408738152366766</v>
      </c>
      <c r="P51" s="3" t="str">
        <f t="shared" si="21"/>
        <v/>
      </c>
      <c r="Q51" s="3" t="str">
        <f>IF(ISNUMBER(P51),SUMIF(A:A,A51,P:P),"")</f>
        <v/>
      </c>
      <c r="R51" s="3" t="str">
        <f t="shared" si="22"/>
        <v/>
      </c>
      <c r="S51" s="7" t="str">
        <f t="shared" si="23"/>
        <v/>
      </c>
    </row>
    <row r="52" spans="1:19" x14ac:dyDescent="0.3">
      <c r="A52" s="1">
        <v>25</v>
      </c>
      <c r="B52" s="5">
        <v>0.6875</v>
      </c>
      <c r="C52" s="1" t="s">
        <v>24</v>
      </c>
      <c r="D52" s="1">
        <v>9</v>
      </c>
      <c r="E52" s="1">
        <v>1</v>
      </c>
      <c r="F52" s="1" t="s">
        <v>64</v>
      </c>
      <c r="G52" s="1">
        <v>63.39</v>
      </c>
      <c r="H52" s="1">
        <f>1+COUNTIFS(A:A,A52,G:G,"&gt;"&amp;G52)</f>
        <v>1</v>
      </c>
      <c r="I52" s="2">
        <f>AVERAGEIF(A:A,A52,G:G)</f>
        <v>48.696428571428562</v>
      </c>
      <c r="J52" s="2">
        <f t="shared" ref="J52:J65" si="24">G52-I52</f>
        <v>14.693571428571438</v>
      </c>
      <c r="K52" s="2">
        <f t="shared" ref="K52:K65" si="25">90+J52</f>
        <v>104.69357142857143</v>
      </c>
      <c r="L52" s="2">
        <f t="shared" ref="L52:L65" si="26">EXP(0.06*K52)</f>
        <v>534.6510471192629</v>
      </c>
      <c r="M52" s="2">
        <f>SUMIF(A:A,A52,L:L)</f>
        <v>3562.8731357587371</v>
      </c>
      <c r="N52" s="3">
        <f t="shared" ref="N52:N65" si="27">L52/M52</f>
        <v>0.15006176946163013</v>
      </c>
      <c r="O52" s="6">
        <f t="shared" ref="O52:O65" si="28">1/N52</f>
        <v>6.6639224873040952</v>
      </c>
      <c r="P52" s="3">
        <f t="shared" ref="P52:P65" si="29">IF(O52&gt;21,"",N52)</f>
        <v>0.15006176946163013</v>
      </c>
      <c r="Q52" s="3">
        <f>IF(ISNUMBER(P52),SUMIF(A:A,A52,P:P),"")</f>
        <v>0.87685295473971481</v>
      </c>
      <c r="R52" s="3">
        <f t="shared" ref="R52:R65" si="30">IFERROR(P52*(1/Q52),"")</f>
        <v>0.17113675519993485</v>
      </c>
      <c r="S52" s="7">
        <f t="shared" ref="S52:S65" si="31">IFERROR(1/R52,"")</f>
        <v>5.8432801231490261</v>
      </c>
    </row>
    <row r="53" spans="1:19" x14ac:dyDescent="0.3">
      <c r="A53" s="1">
        <v>25</v>
      </c>
      <c r="B53" s="5">
        <v>0.6875</v>
      </c>
      <c r="C53" s="1" t="s">
        <v>24</v>
      </c>
      <c r="D53" s="1">
        <v>9</v>
      </c>
      <c r="E53" s="1">
        <v>4</v>
      </c>
      <c r="F53" s="1" t="s">
        <v>67</v>
      </c>
      <c r="G53" s="1">
        <v>58.95</v>
      </c>
      <c r="H53" s="1">
        <f>1+COUNTIFS(A:A,A53,G:G,"&gt;"&amp;G53)</f>
        <v>2</v>
      </c>
      <c r="I53" s="2">
        <f>AVERAGEIF(A:A,A53,G:G)</f>
        <v>48.696428571428562</v>
      </c>
      <c r="J53" s="2">
        <f t="shared" si="24"/>
        <v>10.253571428571441</v>
      </c>
      <c r="K53" s="2">
        <f t="shared" si="25"/>
        <v>100.25357142857143</v>
      </c>
      <c r="L53" s="2">
        <f t="shared" si="26"/>
        <v>409.61360385659356</v>
      </c>
      <c r="M53" s="2">
        <f>SUMIF(A:A,A53,L:L)</f>
        <v>3562.8731357587371</v>
      </c>
      <c r="N53" s="3">
        <f t="shared" si="27"/>
        <v>0.11496721557259817</v>
      </c>
      <c r="O53" s="6">
        <f t="shared" si="28"/>
        <v>8.6981318545418844</v>
      </c>
      <c r="P53" s="3">
        <f t="shared" si="29"/>
        <v>0.11496721557259817</v>
      </c>
      <c r="Q53" s="3">
        <f>IF(ISNUMBER(P53),SUMIF(A:A,A53,P:P),"")</f>
        <v>0.87685295473971481</v>
      </c>
      <c r="R53" s="3">
        <f t="shared" si="30"/>
        <v>0.13111344946853154</v>
      </c>
      <c r="S53" s="7">
        <f t="shared" si="31"/>
        <v>7.6269826173706869</v>
      </c>
    </row>
    <row r="54" spans="1:19" x14ac:dyDescent="0.3">
      <c r="A54" s="1">
        <v>25</v>
      </c>
      <c r="B54" s="5">
        <v>0.6875</v>
      </c>
      <c r="C54" s="1" t="s">
        <v>24</v>
      </c>
      <c r="D54" s="1">
        <v>9</v>
      </c>
      <c r="E54" s="1">
        <v>15</v>
      </c>
      <c r="F54" s="1" t="s">
        <v>75</v>
      </c>
      <c r="G54" s="1">
        <v>55.87</v>
      </c>
      <c r="H54" s="1">
        <f>1+COUNTIFS(A:A,A54,G:G,"&gt;"&amp;G54)</f>
        <v>3</v>
      </c>
      <c r="I54" s="2">
        <f>AVERAGEIF(A:A,A54,G:G)</f>
        <v>48.696428571428562</v>
      </c>
      <c r="J54" s="2">
        <f t="shared" si="24"/>
        <v>7.1735714285714351</v>
      </c>
      <c r="K54" s="2">
        <f t="shared" si="25"/>
        <v>97.173571428571435</v>
      </c>
      <c r="L54" s="2">
        <f t="shared" si="26"/>
        <v>340.49971402258694</v>
      </c>
      <c r="M54" s="2">
        <f>SUMIF(A:A,A54,L:L)</f>
        <v>3562.8731357587371</v>
      </c>
      <c r="N54" s="3">
        <f t="shared" si="27"/>
        <v>9.5568857225132517E-2</v>
      </c>
      <c r="O54" s="6">
        <f t="shared" si="28"/>
        <v>10.463659700819587</v>
      </c>
      <c r="P54" s="3">
        <f t="shared" si="29"/>
        <v>9.5568857225132517E-2</v>
      </c>
      <c r="Q54" s="3">
        <f>IF(ISNUMBER(P54),SUMIF(A:A,A54,P:P),"")</f>
        <v>0.87685295473971481</v>
      </c>
      <c r="R54" s="3">
        <f t="shared" si="30"/>
        <v>0.10899074549335491</v>
      </c>
      <c r="S54" s="7">
        <f t="shared" si="31"/>
        <v>9.175090926054537</v>
      </c>
    </row>
    <row r="55" spans="1:19" x14ac:dyDescent="0.3">
      <c r="A55" s="1">
        <v>25</v>
      </c>
      <c r="B55" s="5">
        <v>0.6875</v>
      </c>
      <c r="C55" s="1" t="s">
        <v>24</v>
      </c>
      <c r="D55" s="1">
        <v>9</v>
      </c>
      <c r="E55" s="1">
        <v>7</v>
      </c>
      <c r="F55" s="1" t="s">
        <v>70</v>
      </c>
      <c r="G55" s="1">
        <v>55.86</v>
      </c>
      <c r="H55" s="1">
        <f>1+COUNTIFS(A:A,A55,G:G,"&gt;"&amp;G55)</f>
        <v>4</v>
      </c>
      <c r="I55" s="2">
        <f>AVERAGEIF(A:A,A55,G:G)</f>
        <v>48.696428571428562</v>
      </c>
      <c r="J55" s="2">
        <f t="shared" si="24"/>
        <v>7.1635714285714371</v>
      </c>
      <c r="K55" s="2">
        <f t="shared" si="25"/>
        <v>97.16357142857143</v>
      </c>
      <c r="L55" s="2">
        <f t="shared" si="26"/>
        <v>340.29547547186564</v>
      </c>
      <c r="M55" s="2">
        <f>SUMIF(A:A,A55,L:L)</f>
        <v>3562.8731357587371</v>
      </c>
      <c r="N55" s="3">
        <f t="shared" si="27"/>
        <v>9.5511533109751745E-2</v>
      </c>
      <c r="O55" s="6">
        <f t="shared" si="28"/>
        <v>10.469939780475578</v>
      </c>
      <c r="P55" s="3">
        <f t="shared" si="29"/>
        <v>9.5511533109751745E-2</v>
      </c>
      <c r="Q55" s="3">
        <f>IF(ISNUMBER(P55),SUMIF(A:A,A55,P:P),"")</f>
        <v>0.87685295473971481</v>
      </c>
      <c r="R55" s="3">
        <f t="shared" si="30"/>
        <v>0.10892537066046998</v>
      </c>
      <c r="S55" s="7">
        <f t="shared" si="31"/>
        <v>9.180597632456891</v>
      </c>
    </row>
    <row r="56" spans="1:19" x14ac:dyDescent="0.3">
      <c r="A56" s="1">
        <v>25</v>
      </c>
      <c r="B56" s="5">
        <v>0.6875</v>
      </c>
      <c r="C56" s="1" t="s">
        <v>24</v>
      </c>
      <c r="D56" s="1">
        <v>9</v>
      </c>
      <c r="E56" s="1">
        <v>10</v>
      </c>
      <c r="F56" s="1" t="s">
        <v>71</v>
      </c>
      <c r="G56" s="1">
        <v>54.75</v>
      </c>
      <c r="H56" s="1">
        <f>1+COUNTIFS(A:A,A56,G:G,"&gt;"&amp;G56)</f>
        <v>5</v>
      </c>
      <c r="I56" s="2">
        <f>AVERAGEIF(A:A,A56,G:G)</f>
        <v>48.696428571428562</v>
      </c>
      <c r="J56" s="2">
        <f t="shared" si="24"/>
        <v>6.0535714285714377</v>
      </c>
      <c r="K56" s="2">
        <f t="shared" si="25"/>
        <v>96.053571428571445</v>
      </c>
      <c r="L56" s="2">
        <f t="shared" si="26"/>
        <v>318.3700182389955</v>
      </c>
      <c r="M56" s="2">
        <f>SUMIF(A:A,A56,L:L)</f>
        <v>3562.8731357587371</v>
      </c>
      <c r="N56" s="3">
        <f t="shared" si="27"/>
        <v>8.9357663354240238E-2</v>
      </c>
      <c r="O56" s="6">
        <f t="shared" si="28"/>
        <v>11.190981975834617</v>
      </c>
      <c r="P56" s="3">
        <f t="shared" si="29"/>
        <v>8.9357663354240238E-2</v>
      </c>
      <c r="Q56" s="3">
        <f>IF(ISNUMBER(P56),SUMIF(A:A,A56,P:P),"")</f>
        <v>0.87685295473971481</v>
      </c>
      <c r="R56" s="3">
        <f t="shared" si="30"/>
        <v>0.10190723868948491</v>
      </c>
      <c r="S56" s="7">
        <f t="shared" si="31"/>
        <v>9.8128456119494771</v>
      </c>
    </row>
    <row r="57" spans="1:19" x14ac:dyDescent="0.3">
      <c r="A57" s="1">
        <v>25</v>
      </c>
      <c r="B57" s="5">
        <v>0.6875</v>
      </c>
      <c r="C57" s="1" t="s">
        <v>24</v>
      </c>
      <c r="D57" s="1">
        <v>9</v>
      </c>
      <c r="E57" s="1">
        <v>13</v>
      </c>
      <c r="F57" s="1" t="s">
        <v>74</v>
      </c>
      <c r="G57" s="1">
        <v>54.19</v>
      </c>
      <c r="H57" s="1">
        <f>1+COUNTIFS(A:A,A57,G:G,"&gt;"&amp;G57)</f>
        <v>6</v>
      </c>
      <c r="I57" s="2">
        <f>AVERAGEIF(A:A,A57,G:G)</f>
        <v>48.696428571428562</v>
      </c>
      <c r="J57" s="2">
        <f t="shared" si="24"/>
        <v>5.4935714285714354</v>
      </c>
      <c r="K57" s="2">
        <f t="shared" si="25"/>
        <v>95.493571428571443</v>
      </c>
      <c r="L57" s="2">
        <f t="shared" si="26"/>
        <v>307.8505031372344</v>
      </c>
      <c r="M57" s="2">
        <f>SUMIF(A:A,A57,L:L)</f>
        <v>3562.8731357587371</v>
      </c>
      <c r="N57" s="3">
        <f t="shared" si="27"/>
        <v>8.6405126258214532E-2</v>
      </c>
      <c r="O57" s="6">
        <f t="shared" si="28"/>
        <v>11.573387405413692</v>
      </c>
      <c r="P57" s="3">
        <f t="shared" si="29"/>
        <v>8.6405126258214532E-2</v>
      </c>
      <c r="Q57" s="3">
        <f>IF(ISNUMBER(P57),SUMIF(A:A,A57,P:P),"")</f>
        <v>0.87685295473971481</v>
      </c>
      <c r="R57" s="3">
        <f t="shared" si="30"/>
        <v>9.8540041167863815E-2</v>
      </c>
      <c r="S57" s="7">
        <f t="shared" si="31"/>
        <v>10.148158942784399</v>
      </c>
    </row>
    <row r="58" spans="1:19" x14ac:dyDescent="0.3">
      <c r="A58" s="1">
        <v>25</v>
      </c>
      <c r="B58" s="5">
        <v>0.6875</v>
      </c>
      <c r="C58" s="1" t="s">
        <v>24</v>
      </c>
      <c r="D58" s="1">
        <v>9</v>
      </c>
      <c r="E58" s="1">
        <v>2</v>
      </c>
      <c r="F58" s="1" t="s">
        <v>65</v>
      </c>
      <c r="G58" s="1">
        <v>53.03</v>
      </c>
      <c r="H58" s="1">
        <f>1+COUNTIFS(A:A,A58,G:G,"&gt;"&amp;G58)</f>
        <v>7</v>
      </c>
      <c r="I58" s="2">
        <f>AVERAGEIF(A:A,A58,G:G)</f>
        <v>48.696428571428562</v>
      </c>
      <c r="J58" s="2">
        <f t="shared" si="24"/>
        <v>4.3335714285714388</v>
      </c>
      <c r="K58" s="2">
        <f t="shared" si="25"/>
        <v>94.333571428571446</v>
      </c>
      <c r="L58" s="2">
        <f t="shared" si="26"/>
        <v>287.15274470882059</v>
      </c>
      <c r="M58" s="2">
        <f>SUMIF(A:A,A58,L:L)</f>
        <v>3562.8731357587371</v>
      </c>
      <c r="N58" s="3">
        <f t="shared" si="27"/>
        <v>8.0595837619592797E-2</v>
      </c>
      <c r="O58" s="6">
        <f t="shared" si="28"/>
        <v>12.407588648931675</v>
      </c>
      <c r="P58" s="3">
        <f t="shared" si="29"/>
        <v>8.0595837619592797E-2</v>
      </c>
      <c r="Q58" s="3">
        <f>IF(ISNUMBER(P58),SUMIF(A:A,A58,P:P),"")</f>
        <v>0.87685295473971481</v>
      </c>
      <c r="R58" s="3">
        <f t="shared" si="30"/>
        <v>9.1914883999583349E-2</v>
      </c>
      <c r="S58" s="7">
        <f t="shared" si="31"/>
        <v>10.879630768010685</v>
      </c>
    </row>
    <row r="59" spans="1:19" x14ac:dyDescent="0.3">
      <c r="A59" s="1">
        <v>25</v>
      </c>
      <c r="B59" s="5">
        <v>0.6875</v>
      </c>
      <c r="C59" s="1" t="s">
        <v>24</v>
      </c>
      <c r="D59" s="1">
        <v>9</v>
      </c>
      <c r="E59" s="1">
        <v>3</v>
      </c>
      <c r="F59" s="1" t="s">
        <v>66</v>
      </c>
      <c r="G59" s="1">
        <v>48.74</v>
      </c>
      <c r="H59" s="1">
        <f>1+COUNTIFS(A:A,A59,G:G,"&gt;"&amp;G59)</f>
        <v>8</v>
      </c>
      <c r="I59" s="2">
        <f>AVERAGEIF(A:A,A59,G:G)</f>
        <v>48.696428571428562</v>
      </c>
      <c r="J59" s="2">
        <f t="shared" si="24"/>
        <v>4.3571428571439696E-2</v>
      </c>
      <c r="K59" s="2">
        <f t="shared" si="25"/>
        <v>90.04357142857144</v>
      </c>
      <c r="L59" s="2">
        <f t="shared" si="26"/>
        <v>221.985993094821</v>
      </c>
      <c r="M59" s="2">
        <f>SUMIF(A:A,A59,L:L)</f>
        <v>3562.8731357587371</v>
      </c>
      <c r="N59" s="3">
        <f t="shared" si="27"/>
        <v>6.2305331858959839E-2</v>
      </c>
      <c r="O59" s="6">
        <f t="shared" si="28"/>
        <v>16.04999074980763</v>
      </c>
      <c r="P59" s="3">
        <f t="shared" si="29"/>
        <v>6.2305331858959839E-2</v>
      </c>
      <c r="Q59" s="3">
        <f>IF(ISNUMBER(P59),SUMIF(A:A,A59,P:P),"")</f>
        <v>0.87685295473971481</v>
      </c>
      <c r="R59" s="3">
        <f t="shared" si="30"/>
        <v>7.1055621723319112E-2</v>
      </c>
      <c r="S59" s="7">
        <f t="shared" si="31"/>
        <v>14.073481812513913</v>
      </c>
    </row>
    <row r="60" spans="1:19" x14ac:dyDescent="0.3">
      <c r="A60" s="1">
        <v>25</v>
      </c>
      <c r="B60" s="5">
        <v>0.6875</v>
      </c>
      <c r="C60" s="1" t="s">
        <v>24</v>
      </c>
      <c r="D60" s="1">
        <v>9</v>
      </c>
      <c r="E60" s="1">
        <v>12</v>
      </c>
      <c r="F60" s="1" t="s">
        <v>73</v>
      </c>
      <c r="G60" s="1">
        <v>46.13</v>
      </c>
      <c r="H60" s="1">
        <f>1+COUNTIFS(A:A,A60,G:G,"&gt;"&amp;G60)</f>
        <v>9</v>
      </c>
      <c r="I60" s="2">
        <f>AVERAGEIF(A:A,A60,G:G)</f>
        <v>48.696428571428562</v>
      </c>
      <c r="J60" s="2">
        <f t="shared" si="24"/>
        <v>-2.5664285714285597</v>
      </c>
      <c r="K60" s="2">
        <f t="shared" si="25"/>
        <v>87.43357142857144</v>
      </c>
      <c r="L60" s="2">
        <f t="shared" si="26"/>
        <v>189.80823741114818</v>
      </c>
      <c r="M60" s="2">
        <f>SUMIF(A:A,A60,L:L)</f>
        <v>3562.8731357587371</v>
      </c>
      <c r="N60" s="3">
        <f t="shared" si="27"/>
        <v>5.327392533462387E-2</v>
      </c>
      <c r="O60" s="6">
        <f t="shared" si="28"/>
        <v>18.770908914986194</v>
      </c>
      <c r="P60" s="3">
        <f t="shared" si="29"/>
        <v>5.327392533462387E-2</v>
      </c>
      <c r="Q60" s="3">
        <f>IF(ISNUMBER(P60),SUMIF(A:A,A60,P:P),"")</f>
        <v>0.87685295473971481</v>
      </c>
      <c r="R60" s="3">
        <f t="shared" si="30"/>
        <v>6.0755825759220609E-2</v>
      </c>
      <c r="S60" s="7">
        <f t="shared" si="31"/>
        <v>16.459326945255697</v>
      </c>
    </row>
    <row r="61" spans="1:19" x14ac:dyDescent="0.3">
      <c r="A61" s="1">
        <v>25</v>
      </c>
      <c r="B61" s="5">
        <v>0.6875</v>
      </c>
      <c r="C61" s="1" t="s">
        <v>24</v>
      </c>
      <c r="D61" s="1">
        <v>9</v>
      </c>
      <c r="E61" s="1">
        <v>17</v>
      </c>
      <c r="F61" s="1" t="s">
        <v>76</v>
      </c>
      <c r="G61" s="1">
        <v>44.67</v>
      </c>
      <c r="H61" s="1">
        <f>1+COUNTIFS(A:A,A61,G:G,"&gt;"&amp;G61)</f>
        <v>10</v>
      </c>
      <c r="I61" s="2">
        <f>AVERAGEIF(A:A,A61,G:G)</f>
        <v>48.696428571428562</v>
      </c>
      <c r="J61" s="2">
        <f t="shared" si="24"/>
        <v>-4.0264285714285606</v>
      </c>
      <c r="K61" s="2">
        <f t="shared" si="25"/>
        <v>85.973571428571432</v>
      </c>
      <c r="L61" s="2">
        <f t="shared" si="26"/>
        <v>173.88849939147326</v>
      </c>
      <c r="M61" s="2">
        <f>SUMIF(A:A,A61,L:L)</f>
        <v>3562.8731357587371</v>
      </c>
      <c r="N61" s="3">
        <f t="shared" si="27"/>
        <v>4.8805694944971022E-2</v>
      </c>
      <c r="O61" s="6">
        <f t="shared" si="28"/>
        <v>20.489412170598357</v>
      </c>
      <c r="P61" s="3">
        <f t="shared" si="29"/>
        <v>4.8805694944971022E-2</v>
      </c>
      <c r="Q61" s="3">
        <f>IF(ISNUMBER(P61),SUMIF(A:A,A61,P:P),"")</f>
        <v>0.87685295473971481</v>
      </c>
      <c r="R61" s="3">
        <f t="shared" si="30"/>
        <v>5.5660067838236925E-2</v>
      </c>
      <c r="S61" s="7">
        <f t="shared" si="31"/>
        <v>17.966201602669045</v>
      </c>
    </row>
    <row r="62" spans="1:19" x14ac:dyDescent="0.3">
      <c r="A62" s="1">
        <v>25</v>
      </c>
      <c r="B62" s="5">
        <v>0.6875</v>
      </c>
      <c r="C62" s="1" t="s">
        <v>24</v>
      </c>
      <c r="D62" s="1">
        <v>9</v>
      </c>
      <c r="E62" s="1">
        <v>5</v>
      </c>
      <c r="F62" s="1" t="s">
        <v>68</v>
      </c>
      <c r="G62" s="1">
        <v>40.159999999999997</v>
      </c>
      <c r="H62" s="1">
        <f>1+COUNTIFS(A:A,A62,G:G,"&gt;"&amp;G62)</f>
        <v>11</v>
      </c>
      <c r="I62" s="2">
        <f>AVERAGEIF(A:A,A62,G:G)</f>
        <v>48.696428571428562</v>
      </c>
      <c r="J62" s="2">
        <f t="shared" si="24"/>
        <v>-8.5364285714285657</v>
      </c>
      <c r="K62" s="2">
        <f t="shared" si="25"/>
        <v>81.463571428571441</v>
      </c>
      <c r="L62" s="2">
        <f t="shared" si="26"/>
        <v>132.66329287656194</v>
      </c>
      <c r="M62" s="2">
        <f>SUMIF(A:A,A62,L:L)</f>
        <v>3562.8731357587371</v>
      </c>
      <c r="N62" s="3">
        <f t="shared" si="27"/>
        <v>3.7234919072780967E-2</v>
      </c>
      <c r="O62" s="6">
        <f t="shared" si="28"/>
        <v>26.856510633079587</v>
      </c>
      <c r="P62" s="3" t="str">
        <f t="shared" si="29"/>
        <v/>
      </c>
      <c r="Q62" s="3" t="str">
        <f>IF(ISNUMBER(P62),SUMIF(A:A,A62,P:P),"")</f>
        <v/>
      </c>
      <c r="R62" s="3" t="str">
        <f t="shared" si="30"/>
        <v/>
      </c>
      <c r="S62" s="7" t="str">
        <f t="shared" si="31"/>
        <v/>
      </c>
    </row>
    <row r="63" spans="1:19" x14ac:dyDescent="0.3">
      <c r="A63" s="1">
        <v>25</v>
      </c>
      <c r="B63" s="5">
        <v>0.6875</v>
      </c>
      <c r="C63" s="1" t="s">
        <v>24</v>
      </c>
      <c r="D63" s="1">
        <v>9</v>
      </c>
      <c r="E63" s="1">
        <v>11</v>
      </c>
      <c r="F63" s="1" t="s">
        <v>72</v>
      </c>
      <c r="G63" s="1">
        <v>39.770000000000003</v>
      </c>
      <c r="H63" s="1">
        <f>1+COUNTIFS(A:A,A63,G:G,"&gt;"&amp;G63)</f>
        <v>12</v>
      </c>
      <c r="I63" s="2">
        <f>AVERAGEIF(A:A,A63,G:G)</f>
        <v>48.696428571428562</v>
      </c>
      <c r="J63" s="2">
        <f t="shared" si="24"/>
        <v>-8.9264285714285592</v>
      </c>
      <c r="K63" s="2">
        <f t="shared" si="25"/>
        <v>81.073571428571441</v>
      </c>
      <c r="L63" s="2">
        <f t="shared" si="26"/>
        <v>129.59501072881568</v>
      </c>
      <c r="M63" s="2">
        <f>SUMIF(A:A,A63,L:L)</f>
        <v>3562.8731357587371</v>
      </c>
      <c r="N63" s="3">
        <f t="shared" si="27"/>
        <v>3.6373737091039471E-2</v>
      </c>
      <c r="O63" s="6">
        <f t="shared" si="28"/>
        <v>27.492363446107003</v>
      </c>
      <c r="P63" s="3" t="str">
        <f t="shared" si="29"/>
        <v/>
      </c>
      <c r="Q63" s="3" t="str">
        <f>IF(ISNUMBER(P63),SUMIF(A:A,A63,P:P),"")</f>
        <v/>
      </c>
      <c r="R63" s="3" t="str">
        <f t="shared" si="30"/>
        <v/>
      </c>
      <c r="S63" s="7" t="str">
        <f t="shared" si="31"/>
        <v/>
      </c>
    </row>
    <row r="64" spans="1:19" x14ac:dyDescent="0.3">
      <c r="A64" s="1">
        <v>25</v>
      </c>
      <c r="B64" s="5">
        <v>0.6875</v>
      </c>
      <c r="C64" s="1" t="s">
        <v>24</v>
      </c>
      <c r="D64" s="1">
        <v>9</v>
      </c>
      <c r="E64" s="1">
        <v>19</v>
      </c>
      <c r="F64" s="1" t="s">
        <v>77</v>
      </c>
      <c r="G64" s="1">
        <v>35.99</v>
      </c>
      <c r="H64" s="1">
        <f>1+COUNTIFS(A:A,A64,G:G,"&gt;"&amp;G64)</f>
        <v>13</v>
      </c>
      <c r="I64" s="2">
        <f>AVERAGEIF(A:A,A64,G:G)</f>
        <v>48.696428571428562</v>
      </c>
      <c r="J64" s="2">
        <f t="shared" si="24"/>
        <v>-12.70642857142856</v>
      </c>
      <c r="K64" s="2">
        <f t="shared" si="25"/>
        <v>77.29357142857144</v>
      </c>
      <c r="L64" s="2">
        <f t="shared" si="26"/>
        <v>103.29761478804988</v>
      </c>
      <c r="M64" s="2">
        <f>SUMIF(A:A,A64,L:L)</f>
        <v>3562.8731357587371</v>
      </c>
      <c r="N64" s="3">
        <f t="shared" si="27"/>
        <v>2.8992784994588919E-2</v>
      </c>
      <c r="O64" s="6">
        <f t="shared" si="28"/>
        <v>34.491339834604901</v>
      </c>
      <c r="P64" s="3" t="str">
        <f t="shared" si="29"/>
        <v/>
      </c>
      <c r="Q64" s="3" t="str">
        <f>IF(ISNUMBER(P64),SUMIF(A:A,A64,P:P),"")</f>
        <v/>
      </c>
      <c r="R64" s="3" t="str">
        <f t="shared" si="30"/>
        <v/>
      </c>
      <c r="S64" s="7" t="str">
        <f t="shared" si="31"/>
        <v/>
      </c>
    </row>
    <row r="65" spans="1:19" x14ac:dyDescent="0.3">
      <c r="A65" s="1">
        <v>25</v>
      </c>
      <c r="B65" s="5">
        <v>0.6875</v>
      </c>
      <c r="C65" s="1" t="s">
        <v>24</v>
      </c>
      <c r="D65" s="1">
        <v>9</v>
      </c>
      <c r="E65" s="1">
        <v>6</v>
      </c>
      <c r="F65" s="1" t="s">
        <v>69</v>
      </c>
      <c r="G65" s="1">
        <v>30.25</v>
      </c>
      <c r="H65" s="1">
        <f>1+COUNTIFS(A:A,A65,G:G,"&gt;"&amp;G65)</f>
        <v>14</v>
      </c>
      <c r="I65" s="2">
        <f>AVERAGEIF(A:A,A65,G:G)</f>
        <v>48.696428571428562</v>
      </c>
      <c r="J65" s="2">
        <f t="shared" si="24"/>
        <v>-18.446428571428562</v>
      </c>
      <c r="K65" s="2">
        <f t="shared" si="25"/>
        <v>71.553571428571445</v>
      </c>
      <c r="L65" s="2">
        <f t="shared" si="26"/>
        <v>73.201380912507176</v>
      </c>
      <c r="M65" s="2">
        <f>SUMIF(A:A,A65,L:L)</f>
        <v>3562.8731357587371</v>
      </c>
      <c r="N65" s="3">
        <f t="shared" si="27"/>
        <v>2.0545604101875625E-2</v>
      </c>
      <c r="O65" s="6">
        <f t="shared" si="28"/>
        <v>48.672212072299651</v>
      </c>
      <c r="P65" s="3" t="str">
        <f t="shared" si="29"/>
        <v/>
      </c>
      <c r="Q65" s="3" t="str">
        <f>IF(ISNUMBER(P65),SUMIF(A:A,A65,P:P),"")</f>
        <v/>
      </c>
      <c r="R65" s="3" t="str">
        <f t="shared" si="30"/>
        <v/>
      </c>
      <c r="S65" s="7" t="str">
        <f t="shared" si="31"/>
        <v/>
      </c>
    </row>
  </sheetData>
  <autoFilter ref="A7:S7" xr:uid="{00000000-0009-0000-0000-000000000000}"/>
  <sortState xmlns:xlrd2="http://schemas.microsoft.com/office/spreadsheetml/2017/richdata2" ref="A8:T65">
    <sortCondition ref="B8:B65"/>
    <sortCondition ref="H8:H65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2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1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2022-06-29T23:02:07Z</cp:lastPrinted>
  <dcterms:created xsi:type="dcterms:W3CDTF">2016-03-11T05:58:01Z</dcterms:created>
  <dcterms:modified xsi:type="dcterms:W3CDTF">2022-06-29T23:30:34Z</dcterms:modified>
</cp:coreProperties>
</file>