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5F9B097E-717D-4767-B6A2-354ABE37EE2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16122022 - Morphettville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16122022 - Morphettville'!$A$7:$S$7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 s="1"/>
  <c r="K19" i="1" s="1"/>
  <c r="L19" i="1" s="1"/>
  <c r="H20" i="1"/>
  <c r="I20" i="1"/>
  <c r="J20" i="1" s="1"/>
  <c r="K20" i="1" s="1"/>
  <c r="L20" i="1" s="1"/>
  <c r="H25" i="1"/>
  <c r="I25" i="1"/>
  <c r="J25" i="1" s="1"/>
  <c r="K25" i="1" s="1"/>
  <c r="L25" i="1" s="1"/>
  <c r="H23" i="1"/>
  <c r="I23" i="1"/>
  <c r="J23" i="1" s="1"/>
  <c r="K23" i="1" s="1"/>
  <c r="L23" i="1" s="1"/>
  <c r="H29" i="1"/>
  <c r="I29" i="1"/>
  <c r="J29" i="1" s="1"/>
  <c r="K29" i="1" s="1"/>
  <c r="L29" i="1" s="1"/>
  <c r="H21" i="1"/>
  <c r="I21" i="1"/>
  <c r="J21" i="1" s="1"/>
  <c r="K21" i="1" s="1"/>
  <c r="L21" i="1" s="1"/>
  <c r="H17" i="1"/>
  <c r="I17" i="1"/>
  <c r="J17" i="1" s="1"/>
  <c r="K17" i="1" s="1"/>
  <c r="L17" i="1" s="1"/>
  <c r="H18" i="1"/>
  <c r="I18" i="1"/>
  <c r="J18" i="1" s="1"/>
  <c r="K18" i="1" s="1"/>
  <c r="L18" i="1" s="1"/>
  <c r="H24" i="1"/>
  <c r="I24" i="1"/>
  <c r="J24" i="1" s="1"/>
  <c r="K24" i="1" s="1"/>
  <c r="L24" i="1" s="1"/>
  <c r="H27" i="1"/>
  <c r="I27" i="1"/>
  <c r="J27" i="1" s="1"/>
  <c r="K27" i="1" s="1"/>
  <c r="L27" i="1" s="1"/>
  <c r="H28" i="1"/>
  <c r="I28" i="1"/>
  <c r="J28" i="1" s="1"/>
  <c r="K28" i="1" s="1"/>
  <c r="L28" i="1" s="1"/>
  <c r="H26" i="1"/>
  <c r="I26" i="1"/>
  <c r="J26" i="1" s="1"/>
  <c r="K26" i="1" s="1"/>
  <c r="L26" i="1" s="1"/>
  <c r="H22" i="1"/>
  <c r="I22" i="1"/>
  <c r="J22" i="1" s="1"/>
  <c r="K22" i="1" s="1"/>
  <c r="L22" i="1" s="1"/>
  <c r="H31" i="1"/>
  <c r="I31" i="1"/>
  <c r="J31" i="1" s="1"/>
  <c r="K31" i="1" s="1"/>
  <c r="L31" i="1" s="1"/>
  <c r="H35" i="1"/>
  <c r="I35" i="1"/>
  <c r="J35" i="1" s="1"/>
  <c r="K35" i="1" s="1"/>
  <c r="L35" i="1" s="1"/>
  <c r="H36" i="1"/>
  <c r="I36" i="1"/>
  <c r="J36" i="1" s="1"/>
  <c r="K36" i="1" s="1"/>
  <c r="L36" i="1" s="1"/>
  <c r="H32" i="1"/>
  <c r="I32" i="1"/>
  <c r="J32" i="1" s="1"/>
  <c r="K32" i="1" s="1"/>
  <c r="L32" i="1" s="1"/>
  <c r="H34" i="1"/>
  <c r="I34" i="1"/>
  <c r="J34" i="1" s="1"/>
  <c r="K34" i="1" s="1"/>
  <c r="L34" i="1" s="1"/>
  <c r="H33" i="1"/>
  <c r="I33" i="1"/>
  <c r="J33" i="1" s="1"/>
  <c r="K33" i="1" s="1"/>
  <c r="L33" i="1" s="1"/>
  <c r="H37" i="1"/>
  <c r="I37" i="1"/>
  <c r="J37" i="1" s="1"/>
  <c r="K37" i="1" s="1"/>
  <c r="L37" i="1" s="1"/>
  <c r="H38" i="1"/>
  <c r="I38" i="1"/>
  <c r="J38" i="1" s="1"/>
  <c r="K38" i="1" s="1"/>
  <c r="L38" i="1" s="1"/>
  <c r="H39" i="1"/>
  <c r="I39" i="1"/>
  <c r="J39" i="1" s="1"/>
  <c r="K39" i="1" s="1"/>
  <c r="L39" i="1" s="1"/>
  <c r="H43" i="1"/>
  <c r="I43" i="1"/>
  <c r="J43" i="1" s="1"/>
  <c r="K43" i="1" s="1"/>
  <c r="L43" i="1" s="1"/>
  <c r="H42" i="1"/>
  <c r="I42" i="1"/>
  <c r="J42" i="1" s="1"/>
  <c r="K42" i="1" s="1"/>
  <c r="L42" i="1" s="1"/>
  <c r="H45" i="1"/>
  <c r="I45" i="1"/>
  <c r="J45" i="1" s="1"/>
  <c r="K45" i="1" s="1"/>
  <c r="L45" i="1" s="1"/>
  <c r="H41" i="1"/>
  <c r="I41" i="1"/>
  <c r="J41" i="1" s="1"/>
  <c r="K41" i="1" s="1"/>
  <c r="L41" i="1" s="1"/>
  <c r="H44" i="1"/>
  <c r="I44" i="1"/>
  <c r="J44" i="1" s="1"/>
  <c r="K44" i="1" s="1"/>
  <c r="L44" i="1" s="1"/>
  <c r="H46" i="1"/>
  <c r="I46" i="1"/>
  <c r="J46" i="1" s="1"/>
  <c r="K46" i="1" s="1"/>
  <c r="L46" i="1" s="1"/>
  <c r="H48" i="1"/>
  <c r="I48" i="1"/>
  <c r="J48" i="1" s="1"/>
  <c r="K48" i="1" s="1"/>
  <c r="L48" i="1" s="1"/>
  <c r="H47" i="1"/>
  <c r="I47" i="1"/>
  <c r="J47" i="1" s="1"/>
  <c r="K47" i="1" s="1"/>
  <c r="L47" i="1" s="1"/>
  <c r="H54" i="1"/>
  <c r="I54" i="1"/>
  <c r="J54" i="1" s="1"/>
  <c r="K54" i="1" s="1"/>
  <c r="L54" i="1" s="1"/>
  <c r="H51" i="1"/>
  <c r="I51" i="1"/>
  <c r="J51" i="1" s="1"/>
  <c r="K51" i="1" s="1"/>
  <c r="L51" i="1" s="1"/>
  <c r="H55" i="1"/>
  <c r="I55" i="1"/>
  <c r="J55" i="1" s="1"/>
  <c r="K55" i="1" s="1"/>
  <c r="L55" i="1" s="1"/>
  <c r="H50" i="1"/>
  <c r="I50" i="1"/>
  <c r="J50" i="1" s="1"/>
  <c r="K50" i="1" s="1"/>
  <c r="L50" i="1" s="1"/>
  <c r="H53" i="1"/>
  <c r="I53" i="1"/>
  <c r="J53" i="1" s="1"/>
  <c r="K53" i="1" s="1"/>
  <c r="L53" i="1" s="1"/>
  <c r="H52" i="1"/>
  <c r="I52" i="1"/>
  <c r="J52" i="1" s="1"/>
  <c r="K52" i="1" s="1"/>
  <c r="L52" i="1" s="1"/>
  <c r="H56" i="1"/>
  <c r="I56" i="1"/>
  <c r="J56" i="1" s="1"/>
  <c r="K56" i="1" s="1"/>
  <c r="L56" i="1" s="1"/>
  <c r="H57" i="1"/>
  <c r="I57" i="1"/>
  <c r="J57" i="1" s="1"/>
  <c r="K57" i="1" s="1"/>
  <c r="L57" i="1" s="1"/>
  <c r="H58" i="1"/>
  <c r="I58" i="1"/>
  <c r="J58" i="1" s="1"/>
  <c r="K58" i="1" s="1"/>
  <c r="L58" i="1" s="1"/>
  <c r="H59" i="1"/>
  <c r="I59" i="1"/>
  <c r="J59" i="1" s="1"/>
  <c r="K59" i="1" s="1"/>
  <c r="L59" i="1" s="1"/>
  <c r="H68" i="1"/>
  <c r="I68" i="1"/>
  <c r="J68" i="1" s="1"/>
  <c r="K68" i="1" s="1"/>
  <c r="L68" i="1" s="1"/>
  <c r="H66" i="1"/>
  <c r="I66" i="1"/>
  <c r="J66" i="1" s="1"/>
  <c r="K66" i="1" s="1"/>
  <c r="L66" i="1" s="1"/>
  <c r="H65" i="1"/>
  <c r="I65" i="1"/>
  <c r="J65" i="1" s="1"/>
  <c r="K65" i="1" s="1"/>
  <c r="L65" i="1" s="1"/>
  <c r="H61" i="1"/>
  <c r="I61" i="1"/>
  <c r="J61" i="1" s="1"/>
  <c r="K61" i="1" s="1"/>
  <c r="L61" i="1" s="1"/>
  <c r="H63" i="1"/>
  <c r="I63" i="1"/>
  <c r="J63" i="1" s="1"/>
  <c r="K63" i="1" s="1"/>
  <c r="L63" i="1" s="1"/>
  <c r="H70" i="1"/>
  <c r="I70" i="1"/>
  <c r="J70" i="1" s="1"/>
  <c r="K70" i="1" s="1"/>
  <c r="L70" i="1" s="1"/>
  <c r="H62" i="1"/>
  <c r="I62" i="1"/>
  <c r="J62" i="1" s="1"/>
  <c r="K62" i="1" s="1"/>
  <c r="L62" i="1" s="1"/>
  <c r="H69" i="1"/>
  <c r="I69" i="1"/>
  <c r="J69" i="1" s="1"/>
  <c r="K69" i="1" s="1"/>
  <c r="L69" i="1" s="1"/>
  <c r="H67" i="1"/>
  <c r="I67" i="1"/>
  <c r="J67" i="1" s="1"/>
  <c r="K67" i="1" s="1"/>
  <c r="L67" i="1" s="1"/>
  <c r="H64" i="1"/>
  <c r="I64" i="1"/>
  <c r="J64" i="1" s="1"/>
  <c r="K64" i="1" s="1"/>
  <c r="L64" i="1" s="1"/>
  <c r="H71" i="1"/>
  <c r="I71" i="1"/>
  <c r="J71" i="1" s="1"/>
  <c r="K71" i="1" s="1"/>
  <c r="L71" i="1" s="1"/>
  <c r="H10" i="1"/>
  <c r="I10" i="1"/>
  <c r="J10" i="1" s="1"/>
  <c r="K10" i="1" s="1"/>
  <c r="L10" i="1" s="1"/>
  <c r="H9" i="1"/>
  <c r="I9" i="1"/>
  <c r="J9" i="1" s="1"/>
  <c r="K9" i="1" s="1"/>
  <c r="L9" i="1" s="1"/>
  <c r="H12" i="1"/>
  <c r="I12" i="1"/>
  <c r="J12" i="1" s="1"/>
  <c r="K12" i="1" s="1"/>
  <c r="L12" i="1" s="1"/>
  <c r="H8" i="1"/>
  <c r="I8" i="1"/>
  <c r="J8" i="1" s="1"/>
  <c r="K8" i="1" s="1"/>
  <c r="L8" i="1" s="1"/>
  <c r="H13" i="1"/>
  <c r="I13" i="1"/>
  <c r="J13" i="1" s="1"/>
  <c r="K13" i="1" s="1"/>
  <c r="L13" i="1" s="1"/>
  <c r="H11" i="1"/>
  <c r="I11" i="1"/>
  <c r="J11" i="1" s="1"/>
  <c r="K11" i="1" s="1"/>
  <c r="L11" i="1" s="1"/>
  <c r="H15" i="1"/>
  <c r="I15" i="1"/>
  <c r="J15" i="1" s="1"/>
  <c r="K15" i="1" s="1"/>
  <c r="L15" i="1" s="1"/>
  <c r="H14" i="1"/>
  <c r="I14" i="1"/>
  <c r="J14" i="1" s="1"/>
  <c r="K14" i="1" s="1"/>
  <c r="L14" i="1" s="1"/>
  <c r="M57" i="1" l="1"/>
  <c r="N57" i="1" s="1"/>
  <c r="O57" i="1" s="1"/>
  <c r="P57" i="1" s="1"/>
  <c r="M64" i="1"/>
  <c r="N64" i="1" s="1"/>
  <c r="O64" i="1" s="1"/>
  <c r="P64" i="1" s="1"/>
  <c r="M70" i="1"/>
  <c r="N70" i="1" s="1"/>
  <c r="O70" i="1" s="1"/>
  <c r="P70" i="1" s="1"/>
  <c r="M65" i="1"/>
  <c r="N65" i="1" s="1"/>
  <c r="O65" i="1" s="1"/>
  <c r="P65" i="1" s="1"/>
  <c r="M71" i="1"/>
  <c r="N71" i="1" s="1"/>
  <c r="O71" i="1" s="1"/>
  <c r="P71" i="1" s="1"/>
  <c r="M63" i="1"/>
  <c r="N63" i="1" s="1"/>
  <c r="O63" i="1" s="1"/>
  <c r="P63" i="1" s="1"/>
  <c r="M69" i="1"/>
  <c r="N69" i="1" s="1"/>
  <c r="O69" i="1" s="1"/>
  <c r="P69" i="1" s="1"/>
  <c r="M66" i="1"/>
  <c r="N66" i="1" s="1"/>
  <c r="O66" i="1" s="1"/>
  <c r="P66" i="1" s="1"/>
  <c r="M62" i="1"/>
  <c r="N62" i="1" s="1"/>
  <c r="O62" i="1" s="1"/>
  <c r="P62" i="1" s="1"/>
  <c r="M68" i="1"/>
  <c r="N68" i="1" s="1"/>
  <c r="O68" i="1" s="1"/>
  <c r="P68" i="1" s="1"/>
  <c r="M61" i="1"/>
  <c r="N61" i="1" s="1"/>
  <c r="O61" i="1" s="1"/>
  <c r="P61" i="1" s="1"/>
  <c r="M67" i="1"/>
  <c r="N67" i="1" s="1"/>
  <c r="O67" i="1" s="1"/>
  <c r="P67" i="1" s="1"/>
  <c r="M46" i="1"/>
  <c r="N46" i="1" s="1"/>
  <c r="O46" i="1" s="1"/>
  <c r="P46" i="1" s="1"/>
  <c r="M41" i="1"/>
  <c r="N41" i="1" s="1"/>
  <c r="O41" i="1" s="1"/>
  <c r="P41" i="1" s="1"/>
  <c r="M56" i="1"/>
  <c r="N56" i="1" s="1"/>
  <c r="O56" i="1" s="1"/>
  <c r="P56" i="1" s="1"/>
  <c r="M51" i="1"/>
  <c r="N51" i="1" s="1"/>
  <c r="O51" i="1" s="1"/>
  <c r="P51" i="1" s="1"/>
  <c r="M59" i="1"/>
  <c r="N59" i="1" s="1"/>
  <c r="O59" i="1" s="1"/>
  <c r="P59" i="1" s="1"/>
  <c r="M50" i="1"/>
  <c r="N50" i="1" s="1"/>
  <c r="O50" i="1" s="1"/>
  <c r="P50" i="1" s="1"/>
  <c r="M58" i="1"/>
  <c r="N58" i="1" s="1"/>
  <c r="O58" i="1" s="1"/>
  <c r="P58" i="1" s="1"/>
  <c r="M54" i="1"/>
  <c r="N54" i="1" s="1"/>
  <c r="O54" i="1" s="1"/>
  <c r="P54" i="1" s="1"/>
  <c r="M52" i="1"/>
  <c r="N52" i="1" s="1"/>
  <c r="O52" i="1" s="1"/>
  <c r="P52" i="1" s="1"/>
  <c r="M55" i="1"/>
  <c r="N55" i="1" s="1"/>
  <c r="O55" i="1" s="1"/>
  <c r="P55" i="1" s="1"/>
  <c r="M53" i="1"/>
  <c r="N53" i="1" s="1"/>
  <c r="O53" i="1" s="1"/>
  <c r="P53" i="1" s="1"/>
  <c r="M22" i="1"/>
  <c r="N22" i="1" s="1"/>
  <c r="O22" i="1" s="1"/>
  <c r="P22" i="1" s="1"/>
  <c r="M24" i="1"/>
  <c r="N24" i="1" s="1"/>
  <c r="O24" i="1" s="1"/>
  <c r="P24" i="1" s="1"/>
  <c r="M35" i="1"/>
  <c r="N35" i="1" s="1"/>
  <c r="O35" i="1" s="1"/>
  <c r="P35" i="1" s="1"/>
  <c r="M44" i="1"/>
  <c r="N44" i="1" s="1"/>
  <c r="O44" i="1" s="1"/>
  <c r="P44" i="1" s="1"/>
  <c r="M47" i="1"/>
  <c r="N47" i="1" s="1"/>
  <c r="O47" i="1" s="1"/>
  <c r="P47" i="1" s="1"/>
  <c r="M48" i="1"/>
  <c r="N48" i="1" s="1"/>
  <c r="O48" i="1" s="1"/>
  <c r="P48" i="1" s="1"/>
  <c r="M38" i="1"/>
  <c r="N38" i="1" s="1"/>
  <c r="O38" i="1" s="1"/>
  <c r="P38" i="1" s="1"/>
  <c r="M42" i="1"/>
  <c r="N42" i="1" s="1"/>
  <c r="O42" i="1" s="1"/>
  <c r="P42" i="1" s="1"/>
  <c r="M43" i="1"/>
  <c r="N43" i="1" s="1"/>
  <c r="O43" i="1" s="1"/>
  <c r="P43" i="1" s="1"/>
  <c r="M34" i="1"/>
  <c r="N34" i="1" s="1"/>
  <c r="O34" i="1" s="1"/>
  <c r="P34" i="1" s="1"/>
  <c r="M37" i="1"/>
  <c r="N37" i="1" s="1"/>
  <c r="O37" i="1" s="1"/>
  <c r="P37" i="1" s="1"/>
  <c r="M31" i="1"/>
  <c r="N31" i="1" s="1"/>
  <c r="O31" i="1" s="1"/>
  <c r="P31" i="1" s="1"/>
  <c r="M32" i="1"/>
  <c r="N32" i="1" s="1"/>
  <c r="O32" i="1" s="1"/>
  <c r="P32" i="1" s="1"/>
  <c r="M39" i="1"/>
  <c r="N39" i="1" s="1"/>
  <c r="O39" i="1" s="1"/>
  <c r="P39" i="1" s="1"/>
  <c r="M36" i="1"/>
  <c r="N36" i="1" s="1"/>
  <c r="O36" i="1" s="1"/>
  <c r="P36" i="1" s="1"/>
  <c r="M33" i="1"/>
  <c r="N33" i="1" s="1"/>
  <c r="O33" i="1" s="1"/>
  <c r="P33" i="1" s="1"/>
  <c r="M21" i="1"/>
  <c r="N21" i="1" s="1"/>
  <c r="O21" i="1" s="1"/>
  <c r="P21" i="1" s="1"/>
  <c r="M26" i="1"/>
  <c r="N26" i="1" s="1"/>
  <c r="O26" i="1" s="1"/>
  <c r="P26" i="1" s="1"/>
  <c r="M25" i="1"/>
  <c r="N25" i="1" s="1"/>
  <c r="O25" i="1" s="1"/>
  <c r="P25" i="1" s="1"/>
  <c r="M18" i="1"/>
  <c r="N18" i="1" s="1"/>
  <c r="O18" i="1" s="1"/>
  <c r="P18" i="1" s="1"/>
  <c r="M28" i="1"/>
  <c r="N28" i="1" s="1"/>
  <c r="O28" i="1" s="1"/>
  <c r="P28" i="1" s="1"/>
  <c r="M29" i="1"/>
  <c r="N29" i="1" s="1"/>
  <c r="O29" i="1" s="1"/>
  <c r="P29" i="1" s="1"/>
  <c r="M20" i="1"/>
  <c r="N20" i="1" s="1"/>
  <c r="O20" i="1" s="1"/>
  <c r="P20" i="1" s="1"/>
  <c r="M17" i="1"/>
  <c r="N17" i="1" s="1"/>
  <c r="O17" i="1" s="1"/>
  <c r="P17" i="1" s="1"/>
  <c r="M23" i="1"/>
  <c r="N23" i="1" s="1"/>
  <c r="O23" i="1" s="1"/>
  <c r="P23" i="1" s="1"/>
  <c r="M27" i="1"/>
  <c r="N27" i="1" s="1"/>
  <c r="O27" i="1" s="1"/>
  <c r="P27" i="1" s="1"/>
  <c r="M19" i="1"/>
  <c r="N19" i="1" s="1"/>
  <c r="O19" i="1" s="1"/>
  <c r="P19" i="1" s="1"/>
  <c r="M45" i="1"/>
  <c r="N45" i="1" s="1"/>
  <c r="O45" i="1" s="1"/>
  <c r="P45" i="1" s="1"/>
  <c r="M9" i="1"/>
  <c r="N9" i="1" s="1"/>
  <c r="O9" i="1" s="1"/>
  <c r="P9" i="1" s="1"/>
  <c r="M15" i="1"/>
  <c r="N15" i="1" s="1"/>
  <c r="O15" i="1" s="1"/>
  <c r="P15" i="1" s="1"/>
  <c r="M14" i="1"/>
  <c r="N14" i="1" s="1"/>
  <c r="O14" i="1" s="1"/>
  <c r="P14" i="1" s="1"/>
  <c r="M12" i="1"/>
  <c r="N12" i="1" s="1"/>
  <c r="O12" i="1" s="1"/>
  <c r="P12" i="1" s="1"/>
  <c r="M13" i="1"/>
  <c r="N13" i="1" s="1"/>
  <c r="O13" i="1" s="1"/>
  <c r="P13" i="1" s="1"/>
  <c r="M8" i="1"/>
  <c r="N8" i="1" s="1"/>
  <c r="O8" i="1" s="1"/>
  <c r="P8" i="1" s="1"/>
  <c r="M11" i="1"/>
  <c r="N11" i="1" s="1"/>
  <c r="O11" i="1" s="1"/>
  <c r="P11" i="1" s="1"/>
  <c r="M10" i="1"/>
  <c r="N10" i="1" s="1"/>
  <c r="O10" i="1" s="1"/>
  <c r="P10" i="1" s="1"/>
  <c r="Q19" i="1" l="1"/>
  <c r="R19" i="1" s="1"/>
  <c r="S19" i="1" s="1"/>
  <c r="Q62" i="1"/>
  <c r="R62" i="1" s="1"/>
  <c r="S62" i="1" s="1"/>
  <c r="Q66" i="1"/>
  <c r="R66" i="1" s="1"/>
  <c r="S66" i="1" s="1"/>
  <c r="Q17" i="1"/>
  <c r="R17" i="1" s="1"/>
  <c r="S17" i="1" s="1"/>
  <c r="Q55" i="1"/>
  <c r="R55" i="1" s="1"/>
  <c r="S55" i="1" s="1"/>
  <c r="Q20" i="1"/>
  <c r="R20" i="1" s="1"/>
  <c r="S20" i="1" s="1"/>
  <c r="Q63" i="1"/>
  <c r="R63" i="1" s="1"/>
  <c r="S63" i="1" s="1"/>
  <c r="Q29" i="1"/>
  <c r="R29" i="1" s="1"/>
  <c r="S29" i="1" s="1"/>
  <c r="Q54" i="1"/>
  <c r="R54" i="1" s="1"/>
  <c r="S54" i="1" s="1"/>
  <c r="Q35" i="1"/>
  <c r="R35" i="1" s="1"/>
  <c r="S35" i="1" s="1"/>
  <c r="Q58" i="1"/>
  <c r="R58" i="1" s="1"/>
  <c r="S58" i="1" s="1"/>
  <c r="Q65" i="1"/>
  <c r="R65" i="1" s="1"/>
  <c r="S65" i="1" s="1"/>
  <c r="Q50" i="1"/>
  <c r="R50" i="1" s="1"/>
  <c r="S50" i="1" s="1"/>
  <c r="Q59" i="1"/>
  <c r="R59" i="1" s="1"/>
  <c r="S59" i="1" s="1"/>
  <c r="Q34" i="1"/>
  <c r="R34" i="1" s="1"/>
  <c r="S34" i="1" s="1"/>
  <c r="Q25" i="1"/>
  <c r="R25" i="1" s="1"/>
  <c r="S25" i="1" s="1"/>
  <c r="Q51" i="1"/>
  <c r="R51" i="1" s="1"/>
  <c r="S51" i="1" s="1"/>
  <c r="Q26" i="1"/>
  <c r="R26" i="1" s="1"/>
  <c r="S26" i="1" s="1"/>
  <c r="Q46" i="1"/>
  <c r="R46" i="1" s="1"/>
  <c r="S46" i="1" s="1"/>
  <c r="Q24" i="1"/>
  <c r="R24" i="1" s="1"/>
  <c r="S24" i="1" s="1"/>
  <c r="Q21" i="1"/>
  <c r="R21" i="1" s="1"/>
  <c r="S21" i="1" s="1"/>
  <c r="Q39" i="1"/>
  <c r="R39" i="1" s="1"/>
  <c r="S39" i="1" s="1"/>
  <c r="Q32" i="1"/>
  <c r="R32" i="1" s="1"/>
  <c r="S32" i="1" s="1"/>
  <c r="Q31" i="1"/>
  <c r="R31" i="1" s="1"/>
  <c r="S31" i="1" s="1"/>
  <c r="Q45" i="1"/>
  <c r="R45" i="1" s="1"/>
  <c r="S45" i="1" s="1"/>
  <c r="Q47" i="1"/>
  <c r="R47" i="1" s="1"/>
  <c r="S47" i="1" s="1"/>
  <c r="Q68" i="1"/>
  <c r="R68" i="1" s="1"/>
  <c r="S68" i="1" s="1"/>
  <c r="Q61" i="1"/>
  <c r="R61" i="1" s="1"/>
  <c r="S61" i="1" s="1"/>
  <c r="Q64" i="1"/>
  <c r="R64" i="1" s="1"/>
  <c r="S64" i="1" s="1"/>
  <c r="Q37" i="1"/>
  <c r="R37" i="1" s="1"/>
  <c r="S37" i="1" s="1"/>
  <c r="Q41" i="1"/>
  <c r="R41" i="1" s="1"/>
  <c r="S41" i="1" s="1"/>
  <c r="Q71" i="1"/>
  <c r="R71" i="1" s="1"/>
  <c r="S71" i="1" s="1"/>
  <c r="Q67" i="1"/>
  <c r="R67" i="1" s="1"/>
  <c r="S67" i="1" s="1"/>
  <c r="Q43" i="1"/>
  <c r="R43" i="1" s="1"/>
  <c r="S43" i="1" s="1"/>
  <c r="Q44" i="1"/>
  <c r="R44" i="1" s="1"/>
  <c r="S44" i="1" s="1"/>
  <c r="Q48" i="1"/>
  <c r="R48" i="1" s="1"/>
  <c r="S48" i="1" s="1"/>
  <c r="Q57" i="1"/>
  <c r="R57" i="1" s="1"/>
  <c r="S57" i="1" s="1"/>
  <c r="Q18" i="1"/>
  <c r="R18" i="1" s="1"/>
  <c r="S18" i="1" s="1"/>
  <c r="Q33" i="1"/>
  <c r="R33" i="1" s="1"/>
  <c r="S33" i="1" s="1"/>
  <c r="Q52" i="1"/>
  <c r="R52" i="1" s="1"/>
  <c r="S52" i="1" s="1"/>
  <c r="Q42" i="1"/>
  <c r="R42" i="1" s="1"/>
  <c r="S42" i="1" s="1"/>
  <c r="Q69" i="1"/>
  <c r="R69" i="1" s="1"/>
  <c r="S69" i="1" s="1"/>
  <c r="Q23" i="1"/>
  <c r="R23" i="1" s="1"/>
  <c r="S23" i="1" s="1"/>
  <c r="Q28" i="1"/>
  <c r="R28" i="1" s="1"/>
  <c r="S28" i="1" s="1"/>
  <c r="Q22" i="1"/>
  <c r="R22" i="1" s="1"/>
  <c r="S22" i="1" s="1"/>
  <c r="Q56" i="1"/>
  <c r="R56" i="1" s="1"/>
  <c r="S56" i="1" s="1"/>
  <c r="Q53" i="1"/>
  <c r="R53" i="1" s="1"/>
  <c r="S53" i="1" s="1"/>
  <c r="Q70" i="1"/>
  <c r="R70" i="1" s="1"/>
  <c r="S70" i="1" s="1"/>
  <c r="Q27" i="1"/>
  <c r="R27" i="1" s="1"/>
  <c r="S27" i="1" s="1"/>
  <c r="Q36" i="1"/>
  <c r="R36" i="1" s="1"/>
  <c r="S36" i="1" s="1"/>
  <c r="Q38" i="1"/>
  <c r="R38" i="1" s="1"/>
  <c r="S38" i="1" s="1"/>
  <c r="Q10" i="1"/>
  <c r="R10" i="1" s="1"/>
  <c r="S10" i="1" s="1"/>
  <c r="Q14" i="1"/>
  <c r="R14" i="1" s="1"/>
  <c r="S14" i="1" s="1"/>
  <c r="Q13" i="1"/>
  <c r="R13" i="1" s="1"/>
  <c r="S13" i="1" s="1"/>
  <c r="Q9" i="1"/>
  <c r="R9" i="1" s="1"/>
  <c r="S9" i="1" s="1"/>
  <c r="Q8" i="1"/>
  <c r="R8" i="1" s="1"/>
  <c r="S8" i="1" s="1"/>
  <c r="Q11" i="1"/>
  <c r="R11" i="1" s="1"/>
  <c r="S11" i="1" s="1"/>
  <c r="Q12" i="1"/>
  <c r="R12" i="1" s="1"/>
  <c r="S12" i="1" s="1"/>
  <c r="Q15" i="1"/>
  <c r="R15" i="1" s="1"/>
  <c r="S15" i="1" s="1"/>
</calcChain>
</file>

<file path=xl/sharedStrings.xml><?xml version="1.0" encoding="utf-8"?>
<sst xmlns="http://schemas.openxmlformats.org/spreadsheetml/2006/main" count="137" uniqueCount="79">
  <si>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</si>
  <si>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</si>
  <si>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</si>
  <si>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</si>
  <si>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</si>
  <si>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</si>
  <si>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</si>
  <si>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</si>
  <si>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</si>
  <si>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</si>
  <si>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</si>
  <si>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</si>
  <si>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</si>
  <si>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</si>
  <si>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</si>
  <si>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</si>
  <si>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</si>
  <si>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</si>
  <si>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</si>
  <si>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Morphettville</t>
  </si>
  <si>
    <t xml:space="preserve">Versetto            </t>
  </si>
  <si>
    <t xml:space="preserve">Hongbao             </t>
  </si>
  <si>
    <t xml:space="preserve">Tequila Sunset      </t>
  </si>
  <si>
    <t xml:space="preserve">Midnight Rush       </t>
  </si>
  <si>
    <t xml:space="preserve">Opal Beach          </t>
  </si>
  <si>
    <t xml:space="preserve">Grandma Gail        </t>
  </si>
  <si>
    <t xml:space="preserve">Magiclane           </t>
  </si>
  <si>
    <t xml:space="preserve">Morphett Road       </t>
  </si>
  <si>
    <t xml:space="preserve">Gmork               </t>
  </si>
  <si>
    <t xml:space="preserve">Quietly Spoken      </t>
  </si>
  <si>
    <t xml:space="preserve">Spirit Above        </t>
  </si>
  <si>
    <t xml:space="preserve">Stay At Home        </t>
  </si>
  <si>
    <t xml:space="preserve">Superb Time         </t>
  </si>
  <si>
    <t xml:space="preserve">Zaratsu             </t>
  </si>
  <si>
    <t xml:space="preserve">Charlesfort         </t>
  </si>
  <si>
    <t xml:space="preserve">Iknowhatyouredoing  </t>
  </si>
  <si>
    <t xml:space="preserve">Magic And More      </t>
  </si>
  <si>
    <t xml:space="preserve">Rubini              </t>
  </si>
  <si>
    <t xml:space="preserve">Frusciante          </t>
  </si>
  <si>
    <t xml:space="preserve">Crimson Vine        </t>
  </si>
  <si>
    <t xml:space="preserve">Enchanting Eagle    </t>
  </si>
  <si>
    <t xml:space="preserve">Aitch Damico        </t>
  </si>
  <si>
    <t xml:space="preserve">Kaciga              </t>
  </si>
  <si>
    <t xml:space="preserve">In The Darkness     </t>
  </si>
  <si>
    <t xml:space="preserve">Lights Of Broadway  </t>
  </si>
  <si>
    <t xml:space="preserve">Indy Magic          </t>
  </si>
  <si>
    <t xml:space="preserve">Just Jazz           </t>
  </si>
  <si>
    <t xml:space="preserve">Catalina Blue       </t>
  </si>
  <si>
    <t xml:space="preserve">Up                  </t>
  </si>
  <si>
    <t xml:space="preserve">Magus Man           </t>
  </si>
  <si>
    <t xml:space="preserve">Lord Of Darkness    </t>
  </si>
  <si>
    <t xml:space="preserve">Muffla              </t>
  </si>
  <si>
    <t xml:space="preserve">Micklewhite         </t>
  </si>
  <si>
    <t xml:space="preserve">Monseagle           </t>
  </si>
  <si>
    <t xml:space="preserve">Blue Bear           </t>
  </si>
  <si>
    <t xml:space="preserve">Jacks A Cracker     </t>
  </si>
  <si>
    <t xml:space="preserve">Jamcra              </t>
  </si>
  <si>
    <t xml:space="preserve">Semyorka            </t>
  </si>
  <si>
    <t xml:space="preserve">The Trance Factor   </t>
  </si>
  <si>
    <t xml:space="preserve">Valhalla Fella      </t>
  </si>
  <si>
    <t xml:space="preserve">Cork Harbour        </t>
  </si>
  <si>
    <t xml:space="preserve">General Mint        </t>
  </si>
  <si>
    <t xml:space="preserve">Rizski              </t>
  </si>
  <si>
    <t xml:space="preserve">Fifty Four Squares  </t>
  </si>
  <si>
    <t xml:space="preserve">Riched              </t>
  </si>
  <si>
    <t xml:space="preserve">Magic Delta         </t>
  </si>
  <si>
    <t xml:space="preserve">Honey Go Lightly    </t>
  </si>
  <si>
    <t xml:space="preserve">Sugar Glider        </t>
  </si>
  <si>
    <t xml:space="preserve">Magic Phantom       </t>
  </si>
  <si>
    <t xml:space="preserve">Archway To Heaven   </t>
  </si>
  <si>
    <t xml:space="preserve">Kayseri             </t>
  </si>
  <si>
    <t xml:space="preserve">Perfect Command     </t>
  </si>
  <si>
    <t xml:space="preserve">Wine From Tears     </t>
  </si>
  <si>
    <t xml:space="preserve">Excelsa             </t>
  </si>
  <si>
    <t xml:space="preserve">Tavikat             </t>
  </si>
  <si>
    <t xml:space="preserve">Fox Dor             </t>
  </si>
  <si>
    <t xml:space="preserve">Ice Ghost           </t>
  </si>
  <si>
    <t xml:space="preserve">Four Winds          </t>
  </si>
  <si>
    <t xml:space="preserve">Pollyanna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</si>
</sst>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30480</xdr:colOff>
      <xdr:row>5</xdr:row>
      <xdr:rowOff>153010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DFDD6D-7CA3-4E4F-5517-046A01070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06540" cy="10674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71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F21" sqref="F21"/>
    </sheetView>
  </sheetViews>
  <sheetFormatPr defaultColWidth="8.88671875" defaultRowHeight="14.4" x14ac:dyDescent="0.3"/>
  <cols>
    <col min="1" max="1" width="9.6640625" style="9" hidden="1" customWidth="1"/>
    <col min="2" max="2" width="7.88671875" style="9" bestFit="1" customWidth="1"/>
    <col min="3" max="3" width="17.88671875" style="9" customWidth="1"/>
    <col min="4" max="4" width="5.88671875" style="9" bestFit="1" customWidth="1"/>
    <col min="5" max="5" width="5.6640625" style="9" bestFit="1" customWidth="1"/>
    <col min="6" max="6" width="25.33203125" style="9" bestFit="1" customWidth="1"/>
    <col min="7" max="7" width="11" style="10" customWidth="1"/>
    <col min="8" max="8" width="7.88671875" style="10" bestFit="1" customWidth="1"/>
    <col min="9" max="9" width="10.88671875" style="10" hidden="1" customWidth="1"/>
    <col min="10" max="10" width="9.5546875" style="10" hidden="1" customWidth="1"/>
    <col min="11" max="11" width="14" style="10" hidden="1" customWidth="1"/>
    <col min="12" max="13" width="7.5546875" style="10" hidden="1" customWidth="1"/>
    <col min="14" max="14" width="8.554687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18</v>
      </c>
      <c r="B8" s="5">
        <v>0.6875</v>
      </c>
      <c r="C8" s="1" t="s">
        <v>19</v>
      </c>
      <c r="D8" s="1">
        <v>2</v>
      </c>
      <c r="E8" s="1">
        <v>4</v>
      </c>
      <c r="F8" s="1" t="s">
        <v>23</v>
      </c>
      <c r="G8" s="1">
        <v>66.83</v>
      </c>
      <c r="H8" s="1">
        <f>1+COUNTIFS(A:A,A8,G:G,"&gt;"&amp;G8)</f>
        <v>1</v>
      </c>
      <c r="I8" s="2">
        <f>AVERAGEIF(A:A,A8,G:G)</f>
        <v>51.772500000000001</v>
      </c>
      <c r="J8" s="2">
        <f t="shared" ref="J8:J15" si="0">G8-I8</f>
        <v>15.057499999999997</v>
      </c>
      <c r="K8" s="2">
        <f t="shared" ref="K8:K15" si="1">90+J8</f>
        <v>105.0575</v>
      </c>
      <c r="L8" s="2">
        <f t="shared" ref="L8:L15" si="2">EXP(0.06*K8)</f>
        <v>546.45392782967645</v>
      </c>
      <c r="M8" s="2">
        <f>SUMIF(A:A,A8,L:L)</f>
        <v>2317.8914532396043</v>
      </c>
      <c r="N8" s="3">
        <f t="shared" ref="N8:N15" si="3">L8/M8</f>
        <v>0.23575475334098339</v>
      </c>
      <c r="O8" s="6">
        <f t="shared" ref="O8:O15" si="4">1/N8</f>
        <v>4.2416960244854627</v>
      </c>
      <c r="P8" s="3">
        <f t="shared" ref="P8:P15" si="5">IF(O8&gt;21,"",N8)</f>
        <v>0.23575475334098339</v>
      </c>
      <c r="Q8" s="3">
        <f>IF(ISNUMBER(P8),SUMIF(A:A,A8,P:P),"")</f>
        <v>0.9378990811662854</v>
      </c>
      <c r="R8" s="3">
        <f t="shared" ref="R8:R15" si="6">IFERROR(P8*(1/Q8),"")</f>
        <v>0.25136473430363143</v>
      </c>
      <c r="S8" s="7">
        <f t="shared" ref="S8:S15" si="7">IFERROR(1/R8,"")</f>
        <v>3.9782828039516009</v>
      </c>
    </row>
    <row r="9" spans="1:19" x14ac:dyDescent="0.3">
      <c r="A9" s="1">
        <v>18</v>
      </c>
      <c r="B9" s="5">
        <v>0.6875</v>
      </c>
      <c r="C9" s="1" t="s">
        <v>19</v>
      </c>
      <c r="D9" s="1">
        <v>2</v>
      </c>
      <c r="E9" s="1">
        <v>2</v>
      </c>
      <c r="F9" s="1" t="s">
        <v>21</v>
      </c>
      <c r="G9" s="1">
        <v>66.03</v>
      </c>
      <c r="H9" s="1">
        <f>1+COUNTIFS(A:A,A9,G:G,"&gt;"&amp;G9)</f>
        <v>2</v>
      </c>
      <c r="I9" s="2">
        <f>AVERAGEIF(A:A,A9,G:G)</f>
        <v>51.772500000000001</v>
      </c>
      <c r="J9" s="2">
        <f t="shared" si="0"/>
        <v>14.2575</v>
      </c>
      <c r="K9" s="2">
        <f t="shared" si="1"/>
        <v>104.25749999999999</v>
      </c>
      <c r="L9" s="2">
        <f t="shared" si="2"/>
        <v>520.84370169567694</v>
      </c>
      <c r="M9" s="2">
        <f>SUMIF(A:A,A9,L:L)</f>
        <v>2317.8914532396043</v>
      </c>
      <c r="N9" s="3">
        <f t="shared" si="3"/>
        <v>0.22470582087341451</v>
      </c>
      <c r="O9" s="6">
        <f t="shared" si="4"/>
        <v>4.4502629976966137</v>
      </c>
      <c r="P9" s="3">
        <f t="shared" si="5"/>
        <v>0.22470582087341451</v>
      </c>
      <c r="Q9" s="3">
        <f>IF(ISNUMBER(P9),SUMIF(A:A,A9,P:P),"")</f>
        <v>0.9378990811662854</v>
      </c>
      <c r="R9" s="3">
        <f t="shared" si="6"/>
        <v>0.239584221144551</v>
      </c>
      <c r="S9" s="7">
        <f t="shared" si="7"/>
        <v>4.1738975764879731</v>
      </c>
    </row>
    <row r="10" spans="1:19" x14ac:dyDescent="0.3">
      <c r="A10" s="1">
        <v>18</v>
      </c>
      <c r="B10" s="5">
        <v>0.6875</v>
      </c>
      <c r="C10" s="1" t="s">
        <v>19</v>
      </c>
      <c r="D10" s="1">
        <v>2</v>
      </c>
      <c r="E10" s="1">
        <v>1</v>
      </c>
      <c r="F10" s="1" t="s">
        <v>20</v>
      </c>
      <c r="G10" s="1">
        <v>65.02</v>
      </c>
      <c r="H10" s="1">
        <f>1+COUNTIFS(A:A,A10,G:G,"&gt;"&amp;G10)</f>
        <v>3</v>
      </c>
      <c r="I10" s="2">
        <f>AVERAGEIF(A:A,A10,G:G)</f>
        <v>51.772500000000001</v>
      </c>
      <c r="J10" s="2">
        <f t="shared" si="0"/>
        <v>13.247499999999995</v>
      </c>
      <c r="K10" s="2">
        <f t="shared" si="1"/>
        <v>103.2475</v>
      </c>
      <c r="L10" s="2">
        <f t="shared" si="2"/>
        <v>490.21790679677093</v>
      </c>
      <c r="M10" s="2">
        <f>SUMIF(A:A,A10,L:L)</f>
        <v>2317.8914532396043</v>
      </c>
      <c r="N10" s="3">
        <f t="shared" si="3"/>
        <v>0.2114930386889417</v>
      </c>
      <c r="O10" s="6">
        <f t="shared" si="4"/>
        <v>4.7282880145798707</v>
      </c>
      <c r="P10" s="3">
        <f t="shared" si="5"/>
        <v>0.2114930386889417</v>
      </c>
      <c r="Q10" s="3">
        <f>IF(ISNUMBER(P10),SUMIF(A:A,A10,P:P),"")</f>
        <v>0.9378990811662854</v>
      </c>
      <c r="R10" s="3">
        <f t="shared" si="6"/>
        <v>0.22549658373259981</v>
      </c>
      <c r="S10" s="7">
        <f t="shared" si="7"/>
        <v>4.4346569843640209</v>
      </c>
    </row>
    <row r="11" spans="1:19" x14ac:dyDescent="0.3">
      <c r="A11" s="1">
        <v>18</v>
      </c>
      <c r="B11" s="5">
        <v>0.6875</v>
      </c>
      <c r="C11" s="1" t="s">
        <v>19</v>
      </c>
      <c r="D11" s="1">
        <v>2</v>
      </c>
      <c r="E11" s="1">
        <v>6</v>
      </c>
      <c r="F11" s="1" t="s">
        <v>25</v>
      </c>
      <c r="G11" s="1">
        <v>52.23</v>
      </c>
      <c r="H11" s="1">
        <f>1+COUNTIFS(A:A,A11,G:G,"&gt;"&amp;G11)</f>
        <v>4</v>
      </c>
      <c r="I11" s="2">
        <f>AVERAGEIF(A:A,A11,G:G)</f>
        <v>51.772500000000001</v>
      </c>
      <c r="J11" s="2">
        <f t="shared" si="0"/>
        <v>0.45749999999999602</v>
      </c>
      <c r="K11" s="2">
        <f t="shared" si="1"/>
        <v>90.457499999999996</v>
      </c>
      <c r="L11" s="2">
        <f t="shared" si="2"/>
        <v>227.56820598830387</v>
      </c>
      <c r="M11" s="2">
        <f>SUMIF(A:A,A11,L:L)</f>
        <v>2317.8914532396043</v>
      </c>
      <c r="N11" s="3">
        <f t="shared" si="3"/>
        <v>9.8178974546130213E-2</v>
      </c>
      <c r="O11" s="6">
        <f t="shared" si="4"/>
        <v>10.1854801868005</v>
      </c>
      <c r="P11" s="3">
        <f t="shared" si="5"/>
        <v>9.8178974546130213E-2</v>
      </c>
      <c r="Q11" s="3">
        <f>IF(ISNUMBER(P11),SUMIF(A:A,A11,P:P),"")</f>
        <v>0.9378990811662854</v>
      </c>
      <c r="R11" s="3">
        <f t="shared" si="6"/>
        <v>0.10467967878169135</v>
      </c>
      <c r="S11" s="7">
        <f t="shared" si="7"/>
        <v>9.5529525084375937</v>
      </c>
    </row>
    <row r="12" spans="1:19" x14ac:dyDescent="0.3">
      <c r="A12" s="1">
        <v>18</v>
      </c>
      <c r="B12" s="5">
        <v>0.6875</v>
      </c>
      <c r="C12" s="1" t="s">
        <v>19</v>
      </c>
      <c r="D12" s="1">
        <v>2</v>
      </c>
      <c r="E12" s="1">
        <v>3</v>
      </c>
      <c r="F12" s="1" t="s">
        <v>22</v>
      </c>
      <c r="G12" s="1">
        <v>51.27</v>
      </c>
      <c r="H12" s="1">
        <f>1+COUNTIFS(A:A,A12,G:G,"&gt;"&amp;G12)</f>
        <v>5</v>
      </c>
      <c r="I12" s="2">
        <f>AVERAGEIF(A:A,A12,G:G)</f>
        <v>51.772500000000001</v>
      </c>
      <c r="J12" s="2">
        <f t="shared" si="0"/>
        <v>-0.50249999999999773</v>
      </c>
      <c r="K12" s="2">
        <f t="shared" si="1"/>
        <v>89.497500000000002</v>
      </c>
      <c r="L12" s="2">
        <f t="shared" si="2"/>
        <v>214.83064069126607</v>
      </c>
      <c r="M12" s="2">
        <f>SUMIF(A:A,A12,L:L)</f>
        <v>2317.8914532396043</v>
      </c>
      <c r="N12" s="3">
        <f t="shared" si="3"/>
        <v>9.2683650216237576E-2</v>
      </c>
      <c r="O12" s="6">
        <f t="shared" si="4"/>
        <v>10.78938947340689</v>
      </c>
      <c r="P12" s="3">
        <f t="shared" si="5"/>
        <v>9.2683650216237576E-2</v>
      </c>
      <c r="Q12" s="3">
        <f>IF(ISNUMBER(P12),SUMIF(A:A,A12,P:P),"")</f>
        <v>0.9378990811662854</v>
      </c>
      <c r="R12" s="3">
        <f t="shared" si="6"/>
        <v>9.8820493672927667E-2</v>
      </c>
      <c r="S12" s="7">
        <f t="shared" si="7"/>
        <v>10.119358473453515</v>
      </c>
    </row>
    <row r="13" spans="1:19" x14ac:dyDescent="0.3">
      <c r="A13" s="1">
        <v>18</v>
      </c>
      <c r="B13" s="5">
        <v>0.6875</v>
      </c>
      <c r="C13" s="1" t="s">
        <v>19</v>
      </c>
      <c r="D13" s="1">
        <v>2</v>
      </c>
      <c r="E13" s="1">
        <v>5</v>
      </c>
      <c r="F13" s="1" t="s">
        <v>24</v>
      </c>
      <c r="G13" s="1">
        <v>47.76</v>
      </c>
      <c r="H13" s="1">
        <f>1+COUNTIFS(A:A,A13,G:G,"&gt;"&amp;G13)</f>
        <v>6</v>
      </c>
      <c r="I13" s="2">
        <f>AVERAGEIF(A:A,A13,G:G)</f>
        <v>51.772500000000001</v>
      </c>
      <c r="J13" s="2">
        <f t="shared" si="0"/>
        <v>-4.0125000000000028</v>
      </c>
      <c r="K13" s="2">
        <f t="shared" si="1"/>
        <v>85.987499999999997</v>
      </c>
      <c r="L13" s="2">
        <f t="shared" si="2"/>
        <v>174.03388123491632</v>
      </c>
      <c r="M13" s="2">
        <f>SUMIF(A:A,A13,L:L)</f>
        <v>2317.8914532396043</v>
      </c>
      <c r="N13" s="3">
        <f t="shared" si="3"/>
        <v>7.5082843500577909E-2</v>
      </c>
      <c r="O13" s="6">
        <f t="shared" si="4"/>
        <v>13.318621849907736</v>
      </c>
      <c r="P13" s="3">
        <f t="shared" si="5"/>
        <v>7.5082843500577909E-2</v>
      </c>
      <c r="Q13" s="3">
        <f>IF(ISNUMBER(P13),SUMIF(A:A,A13,P:P),"")</f>
        <v>0.9378990811662854</v>
      </c>
      <c r="R13" s="3">
        <f t="shared" si="6"/>
        <v>8.005428836459863E-2</v>
      </c>
      <c r="S13" s="7">
        <f t="shared" si="7"/>
        <v>12.491523195429679</v>
      </c>
    </row>
    <row r="14" spans="1:19" x14ac:dyDescent="0.3">
      <c r="A14" s="1">
        <v>18</v>
      </c>
      <c r="B14" s="5">
        <v>0.6875</v>
      </c>
      <c r="C14" s="1" t="s">
        <v>19</v>
      </c>
      <c r="D14" s="1">
        <v>2</v>
      </c>
      <c r="E14" s="1">
        <v>8</v>
      </c>
      <c r="F14" s="1" t="s">
        <v>27</v>
      </c>
      <c r="G14" s="1">
        <v>36.72</v>
      </c>
      <c r="H14" s="1">
        <f>1+COUNTIFS(A:A,A14,G:G,"&gt;"&amp;G14)</f>
        <v>7</v>
      </c>
      <c r="I14" s="2">
        <f>AVERAGEIF(A:A,A14,G:G)</f>
        <v>51.772500000000001</v>
      </c>
      <c r="J14" s="2">
        <f t="shared" si="0"/>
        <v>-15.052500000000002</v>
      </c>
      <c r="K14" s="2">
        <f t="shared" si="1"/>
        <v>74.947499999999991</v>
      </c>
      <c r="L14" s="2">
        <f t="shared" si="2"/>
        <v>89.734023465859451</v>
      </c>
      <c r="M14" s="2">
        <f>SUMIF(A:A,A14,L:L)</f>
        <v>2317.8914532396043</v>
      </c>
      <c r="N14" s="3">
        <f t="shared" si="3"/>
        <v>3.8713643531685903E-2</v>
      </c>
      <c r="O14" s="6">
        <f t="shared" si="4"/>
        <v>25.830686775362061</v>
      </c>
      <c r="P14" s="3" t="str">
        <f t="shared" si="5"/>
        <v/>
      </c>
      <c r="Q14" s="3" t="str">
        <f>IF(ISNUMBER(P14),SUMIF(A:A,A14,P:P),"")</f>
        <v/>
      </c>
      <c r="R14" s="3" t="str">
        <f t="shared" si="6"/>
        <v/>
      </c>
      <c r="S14" s="7" t="str">
        <f t="shared" si="7"/>
        <v/>
      </c>
    </row>
    <row r="15" spans="1:19" x14ac:dyDescent="0.3">
      <c r="A15" s="1">
        <v>18</v>
      </c>
      <c r="B15" s="5">
        <v>0.6875</v>
      </c>
      <c r="C15" s="1" t="s">
        <v>19</v>
      </c>
      <c r="D15" s="1">
        <v>2</v>
      </c>
      <c r="E15" s="1">
        <v>7</v>
      </c>
      <c r="F15" s="1" t="s">
        <v>26</v>
      </c>
      <c r="G15" s="1">
        <v>28.32</v>
      </c>
      <c r="H15" s="1">
        <f>1+COUNTIFS(A:A,A15,G:G,"&gt;"&amp;G15)</f>
        <v>8</v>
      </c>
      <c r="I15" s="2">
        <f>AVERAGEIF(A:A,A15,G:G)</f>
        <v>51.772500000000001</v>
      </c>
      <c r="J15" s="2">
        <f t="shared" si="0"/>
        <v>-23.452500000000001</v>
      </c>
      <c r="K15" s="2">
        <f t="shared" si="1"/>
        <v>66.547499999999999</v>
      </c>
      <c r="L15" s="2">
        <f t="shared" si="2"/>
        <v>54.209165537134062</v>
      </c>
      <c r="M15" s="2">
        <f>SUMIF(A:A,A15,L:L)</f>
        <v>2317.8914532396043</v>
      </c>
      <c r="N15" s="3">
        <f t="shared" si="3"/>
        <v>2.3387275302028724E-2</v>
      </c>
      <c r="O15" s="6">
        <f t="shared" si="4"/>
        <v>42.75829428976941</v>
      </c>
      <c r="P15" s="3" t="str">
        <f t="shared" si="5"/>
        <v/>
      </c>
      <c r="Q15" s="3" t="str">
        <f>IF(ISNUMBER(P15),SUMIF(A:A,A15,P:P),"")</f>
        <v/>
      </c>
      <c r="R15" s="3" t="str">
        <f t="shared" si="6"/>
        <v/>
      </c>
      <c r="S15" s="7" t="str">
        <f t="shared" si="7"/>
        <v/>
      </c>
    </row>
    <row r="16" spans="1:19" x14ac:dyDescent="0.3">
      <c r="A16" s="1"/>
      <c r="B16" s="5"/>
      <c r="C16" s="1"/>
      <c r="D16" s="1"/>
      <c r="E16" s="1"/>
      <c r="F16" s="1"/>
      <c r="G16" s="1"/>
      <c r="H16" s="1"/>
      <c r="I16" s="2"/>
      <c r="J16" s="2"/>
      <c r="K16" s="2"/>
      <c r="L16" s="2"/>
      <c r="M16" s="2"/>
      <c r="N16" s="3"/>
      <c r="O16" s="6"/>
      <c r="P16" s="3"/>
      <c r="Q16" s="3"/>
      <c r="R16" s="3"/>
      <c r="S16" s="7"/>
    </row>
    <row r="17" spans="1:19" x14ac:dyDescent="0.3">
      <c r="A17" s="1">
        <v>30</v>
      </c>
      <c r="B17" s="5">
        <v>0.74305555555555547</v>
      </c>
      <c r="C17" s="1" t="s">
        <v>19</v>
      </c>
      <c r="D17" s="1">
        <v>4</v>
      </c>
      <c r="E17" s="1">
        <v>8</v>
      </c>
      <c r="F17" s="1" t="s">
        <v>34</v>
      </c>
      <c r="G17" s="1">
        <v>79.290000000000006</v>
      </c>
      <c r="H17" s="1">
        <f>1+COUNTIFS(A:A,A17,G:G,"&gt;"&amp;G17)</f>
        <v>1</v>
      </c>
      <c r="I17" s="2">
        <f>AVERAGEIF(A:A,A17,G:G)</f>
        <v>49.624615384615382</v>
      </c>
      <c r="J17" s="2">
        <f t="shared" ref="J17:J37" si="8">G17-I17</f>
        <v>29.665384615384625</v>
      </c>
      <c r="K17" s="2">
        <f t="shared" ref="K17:K37" si="9">90+J17</f>
        <v>119.66538461538462</v>
      </c>
      <c r="L17" s="2">
        <f t="shared" ref="L17:L37" si="10">EXP(0.06*K17)</f>
        <v>1312.8072691869643</v>
      </c>
      <c r="M17" s="2">
        <f>SUMIF(A:A,A17,L:L)</f>
        <v>4273.8126563265159</v>
      </c>
      <c r="N17" s="3">
        <f t="shared" ref="N17:N37" si="11">L17/M17</f>
        <v>0.30717473477542784</v>
      </c>
      <c r="O17" s="6">
        <f t="shared" ref="O17:O37" si="12">1/N17</f>
        <v>3.2554760753064191</v>
      </c>
      <c r="P17" s="3">
        <f t="shared" ref="P17:P37" si="13">IF(O17&gt;21,"",N17)</f>
        <v>0.30717473477542784</v>
      </c>
      <c r="Q17" s="3">
        <f>IF(ISNUMBER(P17),SUMIF(A:A,A17,P:P),"")</f>
        <v>0.7919531255763228</v>
      </c>
      <c r="R17" s="3">
        <f t="shared" ref="R17:R37" si="14">IFERROR(P17*(1/Q17),"")</f>
        <v>0.3878698433722193</v>
      </c>
      <c r="S17" s="7">
        <f t="shared" ref="S17:S37" si="15">IFERROR(1/R17,"")</f>
        <v>2.578184453077859</v>
      </c>
    </row>
    <row r="18" spans="1:19" x14ac:dyDescent="0.3">
      <c r="A18" s="1">
        <v>30</v>
      </c>
      <c r="B18" s="5">
        <v>0.74305555555555547</v>
      </c>
      <c r="C18" s="1" t="s">
        <v>19</v>
      </c>
      <c r="D18" s="1">
        <v>4</v>
      </c>
      <c r="E18" s="1">
        <v>9</v>
      </c>
      <c r="F18" s="1" t="s">
        <v>35</v>
      </c>
      <c r="G18" s="1">
        <v>71.42</v>
      </c>
      <c r="H18" s="1">
        <f>1+COUNTIFS(A:A,A18,G:G,"&gt;"&amp;G18)</f>
        <v>2</v>
      </c>
      <c r="I18" s="2">
        <f>AVERAGEIF(A:A,A18,G:G)</f>
        <v>49.624615384615382</v>
      </c>
      <c r="J18" s="2">
        <f t="shared" si="8"/>
        <v>21.79538461538462</v>
      </c>
      <c r="K18" s="2">
        <f t="shared" si="9"/>
        <v>111.79538461538462</v>
      </c>
      <c r="L18" s="2">
        <f t="shared" si="10"/>
        <v>818.70438868641338</v>
      </c>
      <c r="M18" s="2">
        <f>SUMIF(A:A,A18,L:L)</f>
        <v>4273.8126563265159</v>
      </c>
      <c r="N18" s="3">
        <f t="shared" si="11"/>
        <v>0.19156300346354371</v>
      </c>
      <c r="O18" s="6">
        <f t="shared" si="12"/>
        <v>5.2202146652514232</v>
      </c>
      <c r="P18" s="3">
        <f t="shared" si="13"/>
        <v>0.19156300346354371</v>
      </c>
      <c r="Q18" s="3">
        <f>IF(ISNUMBER(P18),SUMIF(A:A,A18,P:P),"")</f>
        <v>0.7919531255763228</v>
      </c>
      <c r="R18" s="3">
        <f t="shared" si="14"/>
        <v>0.24188679516118941</v>
      </c>
      <c r="S18" s="7">
        <f t="shared" si="15"/>
        <v>4.1341653203252218</v>
      </c>
    </row>
    <row r="19" spans="1:19" x14ac:dyDescent="0.3">
      <c r="A19" s="1">
        <v>30</v>
      </c>
      <c r="B19" s="5">
        <v>0.74305555555555547</v>
      </c>
      <c r="C19" s="1" t="s">
        <v>19</v>
      </c>
      <c r="D19" s="1">
        <v>4</v>
      </c>
      <c r="E19" s="1">
        <v>2</v>
      </c>
      <c r="F19" s="1" t="s">
        <v>28</v>
      </c>
      <c r="G19" s="1">
        <v>62.68</v>
      </c>
      <c r="H19" s="1">
        <f>1+COUNTIFS(A:A,A19,G:G,"&gt;"&amp;G19)</f>
        <v>3</v>
      </c>
      <c r="I19" s="2">
        <f>AVERAGEIF(A:A,A19,G:G)</f>
        <v>49.624615384615382</v>
      </c>
      <c r="J19" s="2">
        <f t="shared" si="8"/>
        <v>13.055384615384618</v>
      </c>
      <c r="K19" s="2">
        <f t="shared" si="9"/>
        <v>103.05538461538461</v>
      </c>
      <c r="L19" s="2">
        <f t="shared" si="10"/>
        <v>484.59964553492915</v>
      </c>
      <c r="M19" s="2">
        <f>SUMIF(A:A,A19,L:L)</f>
        <v>4273.8126563265159</v>
      </c>
      <c r="N19" s="3">
        <f t="shared" si="11"/>
        <v>0.11338813478816796</v>
      </c>
      <c r="O19" s="6">
        <f t="shared" si="12"/>
        <v>8.8192649245726003</v>
      </c>
      <c r="P19" s="3">
        <f t="shared" si="13"/>
        <v>0.11338813478816796</v>
      </c>
      <c r="Q19" s="3">
        <f>IF(ISNUMBER(P19),SUMIF(A:A,A19,P:P),"")</f>
        <v>0.7919531255763228</v>
      </c>
      <c r="R19" s="3">
        <f t="shared" si="14"/>
        <v>0.14317531066709632</v>
      </c>
      <c r="S19" s="7">
        <f t="shared" si="15"/>
        <v>6.9844444223009035</v>
      </c>
    </row>
    <row r="20" spans="1:19" x14ac:dyDescent="0.3">
      <c r="A20" s="1">
        <v>30</v>
      </c>
      <c r="B20" s="5">
        <v>0.74305555555555547</v>
      </c>
      <c r="C20" s="1" t="s">
        <v>19</v>
      </c>
      <c r="D20" s="1">
        <v>4</v>
      </c>
      <c r="E20" s="1">
        <v>3</v>
      </c>
      <c r="F20" s="1" t="s">
        <v>29</v>
      </c>
      <c r="G20" s="1">
        <v>54.08</v>
      </c>
      <c r="H20" s="1">
        <f>1+COUNTIFS(A:A,A20,G:G,"&gt;"&amp;G20)</f>
        <v>4</v>
      </c>
      <c r="I20" s="2">
        <f>AVERAGEIF(A:A,A20,G:G)</f>
        <v>49.624615384615382</v>
      </c>
      <c r="J20" s="2">
        <f t="shared" si="8"/>
        <v>4.4553846153846166</v>
      </c>
      <c r="K20" s="2">
        <f t="shared" si="9"/>
        <v>94.455384615384617</v>
      </c>
      <c r="L20" s="2">
        <f t="shared" si="10"/>
        <v>289.25917250859055</v>
      </c>
      <c r="M20" s="2">
        <f>SUMIF(A:A,A20,L:L)</f>
        <v>4273.8126563265159</v>
      </c>
      <c r="N20" s="3">
        <f t="shared" si="11"/>
        <v>6.7681762344074858E-2</v>
      </c>
      <c r="O20" s="6">
        <f t="shared" si="12"/>
        <v>14.775028979243832</v>
      </c>
      <c r="P20" s="3">
        <f t="shared" si="13"/>
        <v>6.7681762344074858E-2</v>
      </c>
      <c r="Q20" s="3">
        <f>IF(ISNUMBER(P20),SUMIF(A:A,A20,P:P),"")</f>
        <v>0.7919531255763228</v>
      </c>
      <c r="R20" s="3">
        <f t="shared" si="14"/>
        <v>8.5461828684395003E-2</v>
      </c>
      <c r="S20" s="7">
        <f t="shared" si="15"/>
        <v>11.701130380592899</v>
      </c>
    </row>
    <row r="21" spans="1:19" x14ac:dyDescent="0.3">
      <c r="A21" s="1">
        <v>30</v>
      </c>
      <c r="B21" s="5">
        <v>0.74305555555555547</v>
      </c>
      <c r="C21" s="1" t="s">
        <v>19</v>
      </c>
      <c r="D21" s="1">
        <v>4</v>
      </c>
      <c r="E21" s="1">
        <v>7</v>
      </c>
      <c r="F21" s="1" t="s">
        <v>33</v>
      </c>
      <c r="G21" s="1">
        <v>53.09</v>
      </c>
      <c r="H21" s="1">
        <f>1+COUNTIFS(A:A,A21,G:G,"&gt;"&amp;G21)</f>
        <v>5</v>
      </c>
      <c r="I21" s="2">
        <f>AVERAGEIF(A:A,A21,G:G)</f>
        <v>49.624615384615382</v>
      </c>
      <c r="J21" s="2">
        <f t="shared" si="8"/>
        <v>3.4653846153846217</v>
      </c>
      <c r="K21" s="2">
        <f t="shared" si="9"/>
        <v>93.465384615384622</v>
      </c>
      <c r="L21" s="2">
        <f t="shared" si="10"/>
        <v>272.57752714466193</v>
      </c>
      <c r="M21" s="2">
        <f>SUMIF(A:A,A21,L:L)</f>
        <v>4273.8126563265159</v>
      </c>
      <c r="N21" s="3">
        <f t="shared" si="11"/>
        <v>6.3778538991681344E-2</v>
      </c>
      <c r="O21" s="6">
        <f t="shared" si="12"/>
        <v>15.67925537037514</v>
      </c>
      <c r="P21" s="3">
        <f t="shared" si="13"/>
        <v>6.3778538991681344E-2</v>
      </c>
      <c r="Q21" s="3">
        <f>IF(ISNUMBER(P21),SUMIF(A:A,A21,P:P),"")</f>
        <v>0.7919531255763228</v>
      </c>
      <c r="R21" s="3">
        <f t="shared" si="14"/>
        <v>8.053322467193777E-2</v>
      </c>
      <c r="S21" s="7">
        <f t="shared" si="15"/>
        <v>12.417235297277935</v>
      </c>
    </row>
    <row r="22" spans="1:19" x14ac:dyDescent="0.3">
      <c r="A22" s="1">
        <v>30</v>
      </c>
      <c r="B22" s="5">
        <v>0.74305555555555547</v>
      </c>
      <c r="C22" s="1" t="s">
        <v>19</v>
      </c>
      <c r="D22" s="1">
        <v>4</v>
      </c>
      <c r="E22" s="1">
        <v>14</v>
      </c>
      <c r="F22" s="1" t="s">
        <v>40</v>
      </c>
      <c r="G22" s="1">
        <v>48.48</v>
      </c>
      <c r="H22" s="1">
        <f>1+COUNTIFS(A:A,A22,G:G,"&gt;"&amp;G22)</f>
        <v>6</v>
      </c>
      <c r="I22" s="2">
        <f>AVERAGEIF(A:A,A22,G:G)</f>
        <v>49.624615384615382</v>
      </c>
      <c r="J22" s="2">
        <f t="shared" si="8"/>
        <v>-1.1446153846153848</v>
      </c>
      <c r="K22" s="2">
        <f t="shared" si="9"/>
        <v>88.855384615384622</v>
      </c>
      <c r="L22" s="2">
        <f t="shared" si="10"/>
        <v>206.71128824387179</v>
      </c>
      <c r="M22" s="2">
        <f>SUMIF(A:A,A22,L:L)</f>
        <v>4273.8126563265159</v>
      </c>
      <c r="N22" s="3">
        <f t="shared" si="11"/>
        <v>4.836695121342708E-2</v>
      </c>
      <c r="O22" s="6">
        <f t="shared" si="12"/>
        <v>20.67527464336829</v>
      </c>
      <c r="P22" s="3">
        <f t="shared" si="13"/>
        <v>4.836695121342708E-2</v>
      </c>
      <c r="Q22" s="3">
        <f>IF(ISNUMBER(P22),SUMIF(A:A,A22,P:P),"")</f>
        <v>0.7919531255763228</v>
      </c>
      <c r="R22" s="3">
        <f t="shared" si="14"/>
        <v>6.1072997443162205E-2</v>
      </c>
      <c r="S22" s="7">
        <f t="shared" si="15"/>
        <v>16.37384837596441</v>
      </c>
    </row>
    <row r="23" spans="1:19" x14ac:dyDescent="0.3">
      <c r="A23" s="1">
        <v>30</v>
      </c>
      <c r="B23" s="5">
        <v>0.74305555555555547</v>
      </c>
      <c r="C23" s="1" t="s">
        <v>19</v>
      </c>
      <c r="D23" s="1">
        <v>4</v>
      </c>
      <c r="E23" s="1">
        <v>5</v>
      </c>
      <c r="F23" s="1" t="s">
        <v>31</v>
      </c>
      <c r="G23" s="1">
        <v>47.2</v>
      </c>
      <c r="H23" s="1">
        <f>1+COUNTIFS(A:A,A23,G:G,"&gt;"&amp;G23)</f>
        <v>7</v>
      </c>
      <c r="I23" s="2">
        <f>AVERAGEIF(A:A,A23,G:G)</f>
        <v>49.624615384615382</v>
      </c>
      <c r="J23" s="2">
        <f t="shared" si="8"/>
        <v>-2.4246153846153788</v>
      </c>
      <c r="K23" s="2">
        <f t="shared" si="9"/>
        <v>87.575384615384621</v>
      </c>
      <c r="L23" s="2">
        <f t="shared" si="10"/>
        <v>191.43016661590369</v>
      </c>
      <c r="M23" s="2">
        <f>SUMIF(A:A,A23,L:L)</f>
        <v>4273.8126563265159</v>
      </c>
      <c r="N23" s="3">
        <f t="shared" si="11"/>
        <v>4.4791426767977302E-2</v>
      </c>
      <c r="O23" s="6">
        <f t="shared" si="12"/>
        <v>22.325700969073154</v>
      </c>
      <c r="P23" s="3" t="str">
        <f t="shared" si="13"/>
        <v/>
      </c>
      <c r="Q23" s="3" t="str">
        <f>IF(ISNUMBER(P23),SUMIF(A:A,A23,P:P),"")</f>
        <v/>
      </c>
      <c r="R23" s="3" t="str">
        <f t="shared" si="14"/>
        <v/>
      </c>
      <c r="S23" s="7" t="str">
        <f t="shared" si="15"/>
        <v/>
      </c>
    </row>
    <row r="24" spans="1:19" x14ac:dyDescent="0.3">
      <c r="A24" s="1">
        <v>30</v>
      </c>
      <c r="B24" s="5">
        <v>0.74305555555555547</v>
      </c>
      <c r="C24" s="1" t="s">
        <v>19</v>
      </c>
      <c r="D24" s="1">
        <v>4</v>
      </c>
      <c r="E24" s="1">
        <v>10</v>
      </c>
      <c r="F24" s="1" t="s">
        <v>36</v>
      </c>
      <c r="G24" s="1">
        <v>44.43</v>
      </c>
      <c r="H24" s="1">
        <f>1+COUNTIFS(A:A,A24,G:G,"&gt;"&amp;G24)</f>
        <v>8</v>
      </c>
      <c r="I24" s="2">
        <f>AVERAGEIF(A:A,A24,G:G)</f>
        <v>49.624615384615382</v>
      </c>
      <c r="J24" s="2">
        <f t="shared" si="8"/>
        <v>-5.194615384615382</v>
      </c>
      <c r="K24" s="2">
        <f t="shared" si="9"/>
        <v>84.805384615384611</v>
      </c>
      <c r="L24" s="2">
        <f t="shared" si="10"/>
        <v>162.11777494468981</v>
      </c>
      <c r="M24" s="2">
        <f>SUMIF(A:A,A24,L:L)</f>
        <v>4273.8126563265159</v>
      </c>
      <c r="N24" s="3">
        <f t="shared" si="11"/>
        <v>3.7932822044669461E-2</v>
      </c>
      <c r="O24" s="6">
        <f t="shared" si="12"/>
        <v>26.362393992790889</v>
      </c>
      <c r="P24" s="3" t="str">
        <f t="shared" si="13"/>
        <v/>
      </c>
      <c r="Q24" s="3" t="str">
        <f>IF(ISNUMBER(P24),SUMIF(A:A,A24,P:P),"")</f>
        <v/>
      </c>
      <c r="R24" s="3" t="str">
        <f t="shared" si="14"/>
        <v/>
      </c>
      <c r="S24" s="7" t="str">
        <f t="shared" si="15"/>
        <v/>
      </c>
    </row>
    <row r="25" spans="1:19" x14ac:dyDescent="0.3">
      <c r="A25" s="1">
        <v>30</v>
      </c>
      <c r="B25" s="5">
        <v>0.74305555555555547</v>
      </c>
      <c r="C25" s="1" t="s">
        <v>19</v>
      </c>
      <c r="D25" s="1">
        <v>4</v>
      </c>
      <c r="E25" s="1">
        <v>4</v>
      </c>
      <c r="F25" s="1" t="s">
        <v>30</v>
      </c>
      <c r="G25" s="1">
        <v>43.71</v>
      </c>
      <c r="H25" s="1">
        <f>1+COUNTIFS(A:A,A25,G:G,"&gt;"&amp;G25)</f>
        <v>9</v>
      </c>
      <c r="I25" s="2">
        <f>AVERAGEIF(A:A,A25,G:G)</f>
        <v>49.624615384615382</v>
      </c>
      <c r="J25" s="2">
        <f t="shared" si="8"/>
        <v>-5.9146153846153808</v>
      </c>
      <c r="K25" s="2">
        <f t="shared" si="9"/>
        <v>84.085384615384612</v>
      </c>
      <c r="L25" s="2">
        <f t="shared" si="10"/>
        <v>155.26340736489362</v>
      </c>
      <c r="M25" s="2">
        <f>SUMIF(A:A,A25,L:L)</f>
        <v>4273.8126563265159</v>
      </c>
      <c r="N25" s="3">
        <f t="shared" si="11"/>
        <v>3.6329015764193014E-2</v>
      </c>
      <c r="O25" s="6">
        <f t="shared" si="12"/>
        <v>27.526206778924919</v>
      </c>
      <c r="P25" s="3" t="str">
        <f t="shared" si="13"/>
        <v/>
      </c>
      <c r="Q25" s="3" t="str">
        <f>IF(ISNUMBER(P25),SUMIF(A:A,A25,P:P),"")</f>
        <v/>
      </c>
      <c r="R25" s="3" t="str">
        <f t="shared" si="14"/>
        <v/>
      </c>
      <c r="S25" s="7" t="str">
        <f t="shared" si="15"/>
        <v/>
      </c>
    </row>
    <row r="26" spans="1:19" x14ac:dyDescent="0.3">
      <c r="A26" s="1">
        <v>30</v>
      </c>
      <c r="B26" s="5">
        <v>0.74305555555555547</v>
      </c>
      <c r="C26" s="1" t="s">
        <v>19</v>
      </c>
      <c r="D26" s="1">
        <v>4</v>
      </c>
      <c r="E26" s="1">
        <v>13</v>
      </c>
      <c r="F26" s="1" t="s">
        <v>39</v>
      </c>
      <c r="G26" s="1">
        <v>40.76</v>
      </c>
      <c r="H26" s="1">
        <f>1+COUNTIFS(A:A,A26,G:G,"&gt;"&amp;G26)</f>
        <v>10</v>
      </c>
      <c r="I26" s="2">
        <f>AVERAGEIF(A:A,A26,G:G)</f>
        <v>49.624615384615382</v>
      </c>
      <c r="J26" s="2">
        <f t="shared" si="8"/>
        <v>-8.8646153846153837</v>
      </c>
      <c r="K26" s="2">
        <f t="shared" si="9"/>
        <v>81.135384615384623</v>
      </c>
      <c r="L26" s="2">
        <f t="shared" si="10"/>
        <v>130.07654396646657</v>
      </c>
      <c r="M26" s="2">
        <f>SUMIF(A:A,A26,L:L)</f>
        <v>4273.8126563265159</v>
      </c>
      <c r="N26" s="3">
        <f t="shared" si="11"/>
        <v>3.0435714998858113E-2</v>
      </c>
      <c r="O26" s="6">
        <f t="shared" si="12"/>
        <v>32.856136287171765</v>
      </c>
      <c r="P26" s="3" t="str">
        <f t="shared" si="13"/>
        <v/>
      </c>
      <c r="Q26" s="3" t="str">
        <f>IF(ISNUMBER(P26),SUMIF(A:A,A26,P:P),"")</f>
        <v/>
      </c>
      <c r="R26" s="3" t="str">
        <f t="shared" si="14"/>
        <v/>
      </c>
      <c r="S26" s="7" t="str">
        <f t="shared" si="15"/>
        <v/>
      </c>
    </row>
    <row r="27" spans="1:19" x14ac:dyDescent="0.3">
      <c r="A27" s="1">
        <v>30</v>
      </c>
      <c r="B27" s="5">
        <v>0.74305555555555547</v>
      </c>
      <c r="C27" s="1" t="s">
        <v>19</v>
      </c>
      <c r="D27" s="1">
        <v>4</v>
      </c>
      <c r="E27" s="1">
        <v>11</v>
      </c>
      <c r="F27" s="1" t="s">
        <v>37</v>
      </c>
      <c r="G27" s="1">
        <v>34.659999999999997</v>
      </c>
      <c r="H27" s="1">
        <f>1+COUNTIFS(A:A,A27,G:G,"&gt;"&amp;G27)</f>
        <v>11</v>
      </c>
      <c r="I27" s="2">
        <f>AVERAGEIF(A:A,A27,G:G)</f>
        <v>49.624615384615382</v>
      </c>
      <c r="J27" s="2">
        <f t="shared" si="8"/>
        <v>-14.964615384615385</v>
      </c>
      <c r="K27" s="2">
        <f t="shared" si="9"/>
        <v>75.035384615384615</v>
      </c>
      <c r="L27" s="2">
        <f t="shared" si="10"/>
        <v>90.208447612428472</v>
      </c>
      <c r="M27" s="2">
        <f>SUMIF(A:A,A27,L:L)</f>
        <v>4273.8126563265159</v>
      </c>
      <c r="N27" s="3">
        <f t="shared" si="11"/>
        <v>2.1107253608529868E-2</v>
      </c>
      <c r="O27" s="6">
        <f t="shared" si="12"/>
        <v>47.37707797265864</v>
      </c>
      <c r="P27" s="3" t="str">
        <f t="shared" si="13"/>
        <v/>
      </c>
      <c r="Q27" s="3" t="str">
        <f>IF(ISNUMBER(P27),SUMIF(A:A,A27,P:P),"")</f>
        <v/>
      </c>
      <c r="R27" s="3" t="str">
        <f t="shared" si="14"/>
        <v/>
      </c>
      <c r="S27" s="7" t="str">
        <f t="shared" si="15"/>
        <v/>
      </c>
    </row>
    <row r="28" spans="1:19" x14ac:dyDescent="0.3">
      <c r="A28" s="1">
        <v>30</v>
      </c>
      <c r="B28" s="5">
        <v>0.74305555555555547</v>
      </c>
      <c r="C28" s="1" t="s">
        <v>19</v>
      </c>
      <c r="D28" s="1">
        <v>4</v>
      </c>
      <c r="E28" s="1">
        <v>12</v>
      </c>
      <c r="F28" s="1" t="s">
        <v>38</v>
      </c>
      <c r="G28" s="1">
        <v>33.04</v>
      </c>
      <c r="H28" s="1">
        <f>1+COUNTIFS(A:A,A28,G:G,"&gt;"&amp;G28)</f>
        <v>12</v>
      </c>
      <c r="I28" s="2">
        <f>AVERAGEIF(A:A,A28,G:G)</f>
        <v>49.624615384615382</v>
      </c>
      <c r="J28" s="2">
        <f t="shared" si="8"/>
        <v>-16.584615384615383</v>
      </c>
      <c r="K28" s="2">
        <f t="shared" si="9"/>
        <v>73.415384615384625</v>
      </c>
      <c r="L28" s="2">
        <f t="shared" si="10"/>
        <v>81.852846228206431</v>
      </c>
      <c r="M28" s="2">
        <f>SUMIF(A:A,A28,L:L)</f>
        <v>4273.8126563265159</v>
      </c>
      <c r="N28" s="3">
        <f t="shared" si="11"/>
        <v>1.915218396553715E-2</v>
      </c>
      <c r="O28" s="6">
        <f t="shared" si="12"/>
        <v>52.213366465120707</v>
      </c>
      <c r="P28" s="3" t="str">
        <f t="shared" si="13"/>
        <v/>
      </c>
      <c r="Q28" s="3" t="str">
        <f>IF(ISNUMBER(P28),SUMIF(A:A,A28,P:P),"")</f>
        <v/>
      </c>
      <c r="R28" s="3" t="str">
        <f t="shared" si="14"/>
        <v/>
      </c>
      <c r="S28" s="7" t="str">
        <f t="shared" si="15"/>
        <v/>
      </c>
    </row>
    <row r="29" spans="1:19" x14ac:dyDescent="0.3">
      <c r="A29" s="1">
        <v>30</v>
      </c>
      <c r="B29" s="5">
        <v>0.74305555555555547</v>
      </c>
      <c r="C29" s="1" t="s">
        <v>19</v>
      </c>
      <c r="D29" s="1">
        <v>4</v>
      </c>
      <c r="E29" s="1">
        <v>6</v>
      </c>
      <c r="F29" s="1" t="s">
        <v>32</v>
      </c>
      <c r="G29" s="1">
        <v>32.28</v>
      </c>
      <c r="H29" s="1">
        <f>1+COUNTIFS(A:A,A29,G:G,"&gt;"&amp;G29)</f>
        <v>13</v>
      </c>
      <c r="I29" s="2">
        <f>AVERAGEIF(A:A,A29,G:G)</f>
        <v>49.624615384615382</v>
      </c>
      <c r="J29" s="2">
        <f t="shared" si="8"/>
        <v>-17.344615384615381</v>
      </c>
      <c r="K29" s="2">
        <f t="shared" si="9"/>
        <v>72.655384615384619</v>
      </c>
      <c r="L29" s="2">
        <f t="shared" si="10"/>
        <v>78.204178288496308</v>
      </c>
      <c r="M29" s="2">
        <f>SUMIF(A:A,A29,L:L)</f>
        <v>4273.8126563265159</v>
      </c>
      <c r="N29" s="3">
        <f t="shared" si="11"/>
        <v>1.8298457273912282E-2</v>
      </c>
      <c r="O29" s="6">
        <f t="shared" si="12"/>
        <v>54.649415796690057</v>
      </c>
      <c r="P29" s="3" t="str">
        <f t="shared" si="13"/>
        <v/>
      </c>
      <c r="Q29" s="3" t="str">
        <f>IF(ISNUMBER(P29),SUMIF(A:A,A29,P:P),"")</f>
        <v/>
      </c>
      <c r="R29" s="3" t="str">
        <f t="shared" si="14"/>
        <v/>
      </c>
      <c r="S29" s="7" t="str">
        <f t="shared" si="15"/>
        <v/>
      </c>
    </row>
    <row r="30" spans="1:19" x14ac:dyDescent="0.3">
      <c r="A30" s="1"/>
      <c r="B30" s="5"/>
      <c r="C30" s="1"/>
      <c r="D30" s="1"/>
      <c r="E30" s="1"/>
      <c r="F30" s="1"/>
      <c r="G30" s="1"/>
      <c r="H30" s="1"/>
      <c r="I30" s="2"/>
      <c r="J30" s="2"/>
      <c r="K30" s="2"/>
      <c r="L30" s="2"/>
      <c r="M30" s="2"/>
      <c r="N30" s="3"/>
      <c r="O30" s="6"/>
      <c r="P30" s="3"/>
      <c r="Q30" s="3"/>
      <c r="R30" s="3"/>
      <c r="S30" s="7"/>
    </row>
    <row r="31" spans="1:19" x14ac:dyDescent="0.3">
      <c r="A31" s="1">
        <v>33</v>
      </c>
      <c r="B31" s="5">
        <v>0.76736111111111116</v>
      </c>
      <c r="C31" s="1" t="s">
        <v>19</v>
      </c>
      <c r="D31" s="1">
        <v>5</v>
      </c>
      <c r="E31" s="1">
        <v>1</v>
      </c>
      <c r="F31" s="1" t="s">
        <v>41</v>
      </c>
      <c r="G31" s="1">
        <v>69.650000000000006</v>
      </c>
      <c r="H31" s="1">
        <f>1+COUNTIFS(A:A,A31,G:G,"&gt;"&amp;G31)</f>
        <v>1</v>
      </c>
      <c r="I31" s="2">
        <f>AVERAGEIF(A:A,A31,G:G)</f>
        <v>49.211111111111116</v>
      </c>
      <c r="J31" s="2">
        <f t="shared" si="8"/>
        <v>20.43888888888889</v>
      </c>
      <c r="K31" s="2">
        <f t="shared" si="9"/>
        <v>110.4388888888889</v>
      </c>
      <c r="L31" s="2">
        <f t="shared" si="10"/>
        <v>754.70982176179291</v>
      </c>
      <c r="M31" s="2">
        <f>SUMIF(A:A,A31,L:L)</f>
        <v>2879.6319777566523</v>
      </c>
      <c r="N31" s="3">
        <f t="shared" si="11"/>
        <v>0.2620855121735875</v>
      </c>
      <c r="O31" s="6">
        <f t="shared" si="12"/>
        <v>3.815548565453204</v>
      </c>
      <c r="P31" s="3">
        <f t="shared" si="13"/>
        <v>0.2620855121735875</v>
      </c>
      <c r="Q31" s="3">
        <f>IF(ISNUMBER(P31),SUMIF(A:A,A31,P:P),"")</f>
        <v>0.91656018812600693</v>
      </c>
      <c r="R31" s="3">
        <f t="shared" si="14"/>
        <v>0.28594468270484868</v>
      </c>
      <c r="S31" s="7">
        <f t="shared" si="15"/>
        <v>3.4971799109557047</v>
      </c>
    </row>
    <row r="32" spans="1:19" x14ac:dyDescent="0.3">
      <c r="A32" s="1">
        <v>33</v>
      </c>
      <c r="B32" s="5">
        <v>0.76736111111111116</v>
      </c>
      <c r="C32" s="1" t="s">
        <v>19</v>
      </c>
      <c r="D32" s="1">
        <v>5</v>
      </c>
      <c r="E32" s="1">
        <v>4</v>
      </c>
      <c r="F32" s="1" t="s">
        <v>44</v>
      </c>
      <c r="G32" s="1">
        <v>69.53</v>
      </c>
      <c r="H32" s="1">
        <f>1+COUNTIFS(A:A,A32,G:G,"&gt;"&amp;G32)</f>
        <v>2</v>
      </c>
      <c r="I32" s="2">
        <f>AVERAGEIF(A:A,A32,G:G)</f>
        <v>49.211111111111116</v>
      </c>
      <c r="J32" s="2">
        <f t="shared" si="8"/>
        <v>20.318888888888885</v>
      </c>
      <c r="K32" s="2">
        <f t="shared" si="9"/>
        <v>110.31888888888889</v>
      </c>
      <c r="L32" s="2">
        <f t="shared" si="10"/>
        <v>749.29542625908607</v>
      </c>
      <c r="M32" s="2">
        <f>SUMIF(A:A,A32,L:L)</f>
        <v>2879.6319777566523</v>
      </c>
      <c r="N32" s="3">
        <f t="shared" si="11"/>
        <v>0.26020527346790229</v>
      </c>
      <c r="O32" s="6">
        <f t="shared" si="12"/>
        <v>3.8431196519287889</v>
      </c>
      <c r="P32" s="3">
        <f t="shared" si="13"/>
        <v>0.26020527346790229</v>
      </c>
      <c r="Q32" s="3">
        <f>IF(ISNUMBER(P32),SUMIF(A:A,A32,P:P),"")</f>
        <v>0.91656018812600693</v>
      </c>
      <c r="R32" s="3">
        <f t="shared" si="14"/>
        <v>0.28389327491947508</v>
      </c>
      <c r="S32" s="7">
        <f t="shared" si="15"/>
        <v>3.522450471162605</v>
      </c>
    </row>
    <row r="33" spans="1:19" x14ac:dyDescent="0.3">
      <c r="A33" s="1">
        <v>33</v>
      </c>
      <c r="B33" s="5">
        <v>0.76736111111111116</v>
      </c>
      <c r="C33" s="1" t="s">
        <v>19</v>
      </c>
      <c r="D33" s="1">
        <v>5</v>
      </c>
      <c r="E33" s="1">
        <v>6</v>
      </c>
      <c r="F33" s="1" t="s">
        <v>46</v>
      </c>
      <c r="G33" s="1">
        <v>56.4</v>
      </c>
      <c r="H33" s="1">
        <f>1+COUNTIFS(A:A,A33,G:G,"&gt;"&amp;G33)</f>
        <v>3</v>
      </c>
      <c r="I33" s="2">
        <f>AVERAGEIF(A:A,A33,G:G)</f>
        <v>49.211111111111116</v>
      </c>
      <c r="J33" s="2">
        <f t="shared" si="8"/>
        <v>7.1888888888888829</v>
      </c>
      <c r="K33" s="2">
        <f t="shared" si="9"/>
        <v>97.188888888888883</v>
      </c>
      <c r="L33" s="2">
        <f t="shared" si="10"/>
        <v>340.81279331939965</v>
      </c>
      <c r="M33" s="2">
        <f>SUMIF(A:A,A33,L:L)</f>
        <v>2879.6319777566523</v>
      </c>
      <c r="N33" s="3">
        <f t="shared" si="11"/>
        <v>0.11835289924266862</v>
      </c>
      <c r="O33" s="6">
        <f t="shared" si="12"/>
        <v>8.4493071686365564</v>
      </c>
      <c r="P33" s="3">
        <f t="shared" si="13"/>
        <v>0.11835289924266862</v>
      </c>
      <c r="Q33" s="3">
        <f>IF(ISNUMBER(P33),SUMIF(A:A,A33,P:P),"")</f>
        <v>0.91656018812600693</v>
      </c>
      <c r="R33" s="3">
        <f t="shared" si="14"/>
        <v>0.12912725293540425</v>
      </c>
      <c r="S33" s="7">
        <f t="shared" si="15"/>
        <v>7.7442985680199419</v>
      </c>
    </row>
    <row r="34" spans="1:19" x14ac:dyDescent="0.3">
      <c r="A34" s="1">
        <v>33</v>
      </c>
      <c r="B34" s="5">
        <v>0.76736111111111116</v>
      </c>
      <c r="C34" s="1" t="s">
        <v>19</v>
      </c>
      <c r="D34" s="1">
        <v>5</v>
      </c>
      <c r="E34" s="1">
        <v>5</v>
      </c>
      <c r="F34" s="1" t="s">
        <v>45</v>
      </c>
      <c r="G34" s="1">
        <v>55.43</v>
      </c>
      <c r="H34" s="1">
        <f>1+COUNTIFS(A:A,A34,G:G,"&gt;"&amp;G34)</f>
        <v>4</v>
      </c>
      <c r="I34" s="2">
        <f>AVERAGEIF(A:A,A34,G:G)</f>
        <v>49.211111111111116</v>
      </c>
      <c r="J34" s="2">
        <f t="shared" si="8"/>
        <v>6.218888888888884</v>
      </c>
      <c r="K34" s="2">
        <f t="shared" si="9"/>
        <v>96.218888888888884</v>
      </c>
      <c r="L34" s="2">
        <f t="shared" si="10"/>
        <v>321.54365933847055</v>
      </c>
      <c r="M34" s="2">
        <f>SUMIF(A:A,A34,L:L)</f>
        <v>2879.6319777566523</v>
      </c>
      <c r="N34" s="3">
        <f t="shared" si="11"/>
        <v>0.1116613726414324</v>
      </c>
      <c r="O34" s="6">
        <f t="shared" si="12"/>
        <v>8.9556484605576667</v>
      </c>
      <c r="P34" s="3">
        <f t="shared" si="13"/>
        <v>0.1116613726414324</v>
      </c>
      <c r="Q34" s="3">
        <f>IF(ISNUMBER(P34),SUMIF(A:A,A34,P:P),"")</f>
        <v>0.91656018812600693</v>
      </c>
      <c r="R34" s="3">
        <f t="shared" si="14"/>
        <v>0.12182655769691952</v>
      </c>
      <c r="S34" s="7">
        <f t="shared" si="15"/>
        <v>8.2083908377991186</v>
      </c>
    </row>
    <row r="35" spans="1:19" x14ac:dyDescent="0.3">
      <c r="A35" s="1">
        <v>33</v>
      </c>
      <c r="B35" s="5">
        <v>0.76736111111111116</v>
      </c>
      <c r="C35" s="1" t="s">
        <v>19</v>
      </c>
      <c r="D35" s="1">
        <v>5</v>
      </c>
      <c r="E35" s="1">
        <v>2</v>
      </c>
      <c r="F35" s="1" t="s">
        <v>42</v>
      </c>
      <c r="G35" s="1">
        <v>50.35</v>
      </c>
      <c r="H35" s="1">
        <f>1+COUNTIFS(A:A,A35,G:G,"&gt;"&amp;G35)</f>
        <v>5</v>
      </c>
      <c r="I35" s="2">
        <f>AVERAGEIF(A:A,A35,G:G)</f>
        <v>49.211111111111116</v>
      </c>
      <c r="J35" s="2">
        <f t="shared" si="8"/>
        <v>1.1388888888888857</v>
      </c>
      <c r="K35" s="2">
        <f t="shared" si="9"/>
        <v>91.138888888888886</v>
      </c>
      <c r="L35" s="2">
        <f t="shared" si="10"/>
        <v>237.06475539590551</v>
      </c>
      <c r="M35" s="2">
        <f>SUMIF(A:A,A35,L:L)</f>
        <v>2879.6319777566523</v>
      </c>
      <c r="N35" s="3">
        <f t="shared" si="11"/>
        <v>8.2324671078485651E-2</v>
      </c>
      <c r="O35" s="6">
        <f t="shared" si="12"/>
        <v>12.147026971375722</v>
      </c>
      <c r="P35" s="3">
        <f t="shared" si="13"/>
        <v>8.2324671078485651E-2</v>
      </c>
      <c r="Q35" s="3">
        <f>IF(ISNUMBER(P35),SUMIF(A:A,A35,P:P),"")</f>
        <v>0.91656018812600693</v>
      </c>
      <c r="R35" s="3">
        <f t="shared" si="14"/>
        <v>8.9819165336873438E-2</v>
      </c>
      <c r="S35" s="7">
        <f t="shared" si="15"/>
        <v>11.133481326055813</v>
      </c>
    </row>
    <row r="36" spans="1:19" x14ac:dyDescent="0.3">
      <c r="A36" s="1">
        <v>33</v>
      </c>
      <c r="B36" s="5">
        <v>0.76736111111111116</v>
      </c>
      <c r="C36" s="1" t="s">
        <v>19</v>
      </c>
      <c r="D36" s="1">
        <v>5</v>
      </c>
      <c r="E36" s="1">
        <v>3</v>
      </c>
      <c r="F36" s="1" t="s">
        <v>43</v>
      </c>
      <c r="G36" s="1">
        <v>50.27</v>
      </c>
      <c r="H36" s="1">
        <f>1+COUNTIFS(A:A,A36,G:G,"&gt;"&amp;G36)</f>
        <v>6</v>
      </c>
      <c r="I36" s="2">
        <f>AVERAGEIF(A:A,A36,G:G)</f>
        <v>49.211111111111116</v>
      </c>
      <c r="J36" s="2">
        <f t="shared" si="8"/>
        <v>1.0588888888888874</v>
      </c>
      <c r="K36" s="2">
        <f t="shared" si="9"/>
        <v>91.058888888888887</v>
      </c>
      <c r="L36" s="2">
        <f t="shared" si="10"/>
        <v>235.92957119164834</v>
      </c>
      <c r="M36" s="2">
        <f>SUMIF(A:A,A36,L:L)</f>
        <v>2879.6319777566523</v>
      </c>
      <c r="N36" s="3">
        <f t="shared" si="11"/>
        <v>8.1930459521930593E-2</v>
      </c>
      <c r="O36" s="6">
        <f t="shared" si="12"/>
        <v>12.205472858751961</v>
      </c>
      <c r="P36" s="3">
        <f t="shared" si="13"/>
        <v>8.1930459521930593E-2</v>
      </c>
      <c r="Q36" s="3">
        <f>IF(ISNUMBER(P36),SUMIF(A:A,A36,P:P),"")</f>
        <v>0.91656018812600693</v>
      </c>
      <c r="R36" s="3">
        <f t="shared" si="14"/>
        <v>8.9389066406479076E-2</v>
      </c>
      <c r="S36" s="7">
        <f t="shared" si="15"/>
        <v>11.18705049958457</v>
      </c>
    </row>
    <row r="37" spans="1:19" x14ac:dyDescent="0.3">
      <c r="A37" s="1">
        <v>33</v>
      </c>
      <c r="B37" s="5">
        <v>0.76736111111111116</v>
      </c>
      <c r="C37" s="1" t="s">
        <v>19</v>
      </c>
      <c r="D37" s="1">
        <v>5</v>
      </c>
      <c r="E37" s="1">
        <v>8</v>
      </c>
      <c r="F37" s="1" t="s">
        <v>47</v>
      </c>
      <c r="G37" s="1">
        <v>41.07</v>
      </c>
      <c r="H37" s="1">
        <f>1+COUNTIFS(A:A,A37,G:G,"&gt;"&amp;G37)</f>
        <v>7</v>
      </c>
      <c r="I37" s="2">
        <f>AVERAGEIF(A:A,A37,G:G)</f>
        <v>49.211111111111116</v>
      </c>
      <c r="J37" s="2">
        <f t="shared" si="8"/>
        <v>-8.1411111111111154</v>
      </c>
      <c r="K37" s="2">
        <f t="shared" si="9"/>
        <v>81.858888888888885</v>
      </c>
      <c r="L37" s="2">
        <f t="shared" si="10"/>
        <v>135.84755437708739</v>
      </c>
      <c r="M37" s="2">
        <f>SUMIF(A:A,A37,L:L)</f>
        <v>2879.6319777566523</v>
      </c>
      <c r="N37" s="3">
        <f t="shared" si="11"/>
        <v>4.7175318035924174E-2</v>
      </c>
      <c r="O37" s="6">
        <f t="shared" si="12"/>
        <v>21.197525350830627</v>
      </c>
      <c r="P37" s="3" t="str">
        <f t="shared" si="13"/>
        <v/>
      </c>
      <c r="Q37" s="3" t="str">
        <f>IF(ISNUMBER(P37),SUMIF(A:A,A37,P:P),"")</f>
        <v/>
      </c>
      <c r="R37" s="3" t="str">
        <f t="shared" si="14"/>
        <v/>
      </c>
      <c r="S37" s="7" t="str">
        <f t="shared" si="15"/>
        <v/>
      </c>
    </row>
    <row r="38" spans="1:19" x14ac:dyDescent="0.3">
      <c r="A38" s="1">
        <v>33</v>
      </c>
      <c r="B38" s="5">
        <v>0.76736111111111116</v>
      </c>
      <c r="C38" s="1" t="s">
        <v>19</v>
      </c>
      <c r="D38" s="1">
        <v>5</v>
      </c>
      <c r="E38" s="1">
        <v>9</v>
      </c>
      <c r="F38" s="1" t="s">
        <v>48</v>
      </c>
      <c r="G38" s="1">
        <v>26.16</v>
      </c>
      <c r="H38" s="1">
        <f>1+COUNTIFS(A:A,A38,G:G,"&gt;"&amp;G38)</f>
        <v>8</v>
      </c>
      <c r="I38" s="2">
        <f>AVERAGEIF(A:A,A38,G:G)</f>
        <v>49.211111111111116</v>
      </c>
      <c r="J38" s="2">
        <f t="shared" ref="J38:J59" si="16">G38-I38</f>
        <v>-23.051111111111116</v>
      </c>
      <c r="K38" s="2">
        <f t="shared" ref="K38:K59" si="17">90+J38</f>
        <v>66.948888888888888</v>
      </c>
      <c r="L38" s="2">
        <f t="shared" ref="L38:L59" si="18">EXP(0.06*K38)</f>
        <v>55.530550753703466</v>
      </c>
      <c r="M38" s="2">
        <f>SUMIF(A:A,A38,L:L)</f>
        <v>2879.6319777566523</v>
      </c>
      <c r="N38" s="3">
        <f t="shared" ref="N38:N59" si="19">L38/M38</f>
        <v>1.9283905437445507E-2</v>
      </c>
      <c r="O38" s="6">
        <f t="shared" ref="O38:O59" si="20">1/N38</f>
        <v>51.856715603790455</v>
      </c>
      <c r="P38" s="3" t="str">
        <f t="shared" ref="P38:P59" si="21">IF(O38&gt;21,"",N38)</f>
        <v/>
      </c>
      <c r="Q38" s="3" t="str">
        <f>IF(ISNUMBER(P38),SUMIF(A:A,A38,P:P),"")</f>
        <v/>
      </c>
      <c r="R38" s="3" t="str">
        <f t="shared" ref="R38:R59" si="22">IFERROR(P38*(1/Q38),"")</f>
        <v/>
      </c>
      <c r="S38" s="7" t="str">
        <f t="shared" ref="S38:S59" si="23">IFERROR(1/R38,"")</f>
        <v/>
      </c>
    </row>
    <row r="39" spans="1:19" x14ac:dyDescent="0.3">
      <c r="A39" s="1">
        <v>33</v>
      </c>
      <c r="B39" s="5">
        <v>0.76736111111111116</v>
      </c>
      <c r="C39" s="1" t="s">
        <v>19</v>
      </c>
      <c r="D39" s="1">
        <v>5</v>
      </c>
      <c r="E39" s="1">
        <v>10</v>
      </c>
      <c r="F39" s="1" t="s">
        <v>49</v>
      </c>
      <c r="G39" s="1">
        <v>24.04</v>
      </c>
      <c r="H39" s="1">
        <f>1+COUNTIFS(A:A,A39,G:G,"&gt;"&amp;G39)</f>
        <v>9</v>
      </c>
      <c r="I39" s="2">
        <f>AVERAGEIF(A:A,A39,G:G)</f>
        <v>49.211111111111116</v>
      </c>
      <c r="J39" s="2">
        <f t="shared" si="16"/>
        <v>-25.171111111111117</v>
      </c>
      <c r="K39" s="2">
        <f t="shared" si="17"/>
        <v>64.828888888888883</v>
      </c>
      <c r="L39" s="2">
        <f t="shared" si="18"/>
        <v>48.897845359558048</v>
      </c>
      <c r="M39" s="2">
        <f>SUMIF(A:A,A39,L:L)</f>
        <v>2879.6319777566523</v>
      </c>
      <c r="N39" s="3">
        <f t="shared" si="19"/>
        <v>1.698058840062313E-2</v>
      </c>
      <c r="O39" s="6">
        <f t="shared" si="20"/>
        <v>58.890774359933452</v>
      </c>
      <c r="P39" s="3" t="str">
        <f t="shared" si="21"/>
        <v/>
      </c>
      <c r="Q39" s="3" t="str">
        <f>IF(ISNUMBER(P39),SUMIF(A:A,A39,P:P),"")</f>
        <v/>
      </c>
      <c r="R39" s="3" t="str">
        <f t="shared" si="22"/>
        <v/>
      </c>
      <c r="S39" s="7" t="str">
        <f t="shared" si="23"/>
        <v/>
      </c>
    </row>
    <row r="40" spans="1:19" x14ac:dyDescent="0.3">
      <c r="A40" s="1"/>
      <c r="B40" s="5"/>
      <c r="C40" s="1"/>
      <c r="D40" s="1"/>
      <c r="E40" s="1"/>
      <c r="F40" s="1"/>
      <c r="G40" s="1"/>
      <c r="H40" s="1"/>
      <c r="I40" s="2"/>
      <c r="J40" s="2"/>
      <c r="K40" s="2"/>
      <c r="L40" s="2"/>
      <c r="M40" s="2"/>
      <c r="N40" s="3"/>
      <c r="O40" s="6"/>
      <c r="P40" s="3"/>
      <c r="Q40" s="3"/>
      <c r="R40" s="3"/>
      <c r="S40" s="7"/>
    </row>
    <row r="41" spans="1:19" x14ac:dyDescent="0.3">
      <c r="A41" s="1">
        <v>35</v>
      </c>
      <c r="B41" s="5">
        <v>0.78819444444444453</v>
      </c>
      <c r="C41" s="1" t="s">
        <v>19</v>
      </c>
      <c r="D41" s="1">
        <v>6</v>
      </c>
      <c r="E41" s="1">
        <v>5</v>
      </c>
      <c r="F41" s="1" t="s">
        <v>53</v>
      </c>
      <c r="G41" s="1">
        <v>76.55</v>
      </c>
      <c r="H41" s="1">
        <f>1+COUNTIFS(A:A,A41,G:G,"&gt;"&amp;G41)</f>
        <v>1</v>
      </c>
      <c r="I41" s="2">
        <f>AVERAGEIF(A:A,A41,G:G)</f>
        <v>48.364999999999995</v>
      </c>
      <c r="J41" s="2">
        <f t="shared" si="16"/>
        <v>28.185000000000002</v>
      </c>
      <c r="K41" s="2">
        <f t="shared" si="17"/>
        <v>118.185</v>
      </c>
      <c r="L41" s="2">
        <f t="shared" si="18"/>
        <v>1201.2284254019851</v>
      </c>
      <c r="M41" s="2">
        <f>SUMIF(A:A,A41,L:L)</f>
        <v>2648.1307680336345</v>
      </c>
      <c r="N41" s="3">
        <f t="shared" si="19"/>
        <v>0.45361371118917798</v>
      </c>
      <c r="O41" s="6">
        <f t="shared" si="20"/>
        <v>2.2045189008472312</v>
      </c>
      <c r="P41" s="3">
        <f t="shared" si="21"/>
        <v>0.45361371118917798</v>
      </c>
      <c r="Q41" s="3">
        <f>IF(ISNUMBER(P41),SUMIF(A:A,A41,P:P),"")</f>
        <v>0.94177154798198459</v>
      </c>
      <c r="R41" s="3">
        <f t="shared" si="22"/>
        <v>0.48166002908154881</v>
      </c>
      <c r="S41" s="7">
        <f t="shared" si="23"/>
        <v>2.0761531778064404</v>
      </c>
    </row>
    <row r="42" spans="1:19" x14ac:dyDescent="0.3">
      <c r="A42" s="1">
        <v>35</v>
      </c>
      <c r="B42" s="5">
        <v>0.78819444444444453</v>
      </c>
      <c r="C42" s="1" t="s">
        <v>19</v>
      </c>
      <c r="D42" s="1">
        <v>6</v>
      </c>
      <c r="E42" s="1">
        <v>3</v>
      </c>
      <c r="F42" s="1" t="s">
        <v>51</v>
      </c>
      <c r="G42" s="1">
        <v>57.98</v>
      </c>
      <c r="H42" s="1">
        <f>1+COUNTIFS(A:A,A42,G:G,"&gt;"&amp;G42)</f>
        <v>2</v>
      </c>
      <c r="I42" s="2">
        <f>AVERAGEIF(A:A,A42,G:G)</f>
        <v>48.364999999999995</v>
      </c>
      <c r="J42" s="2">
        <f t="shared" si="16"/>
        <v>9.615000000000002</v>
      </c>
      <c r="K42" s="2">
        <f t="shared" si="17"/>
        <v>99.615000000000009</v>
      </c>
      <c r="L42" s="2">
        <f t="shared" si="18"/>
        <v>394.21640114310497</v>
      </c>
      <c r="M42" s="2">
        <f>SUMIF(A:A,A42,L:L)</f>
        <v>2648.1307680336345</v>
      </c>
      <c r="N42" s="3">
        <f t="shared" si="19"/>
        <v>0.14886591172226354</v>
      </c>
      <c r="O42" s="6">
        <f t="shared" si="20"/>
        <v>6.7174545766104066</v>
      </c>
      <c r="P42" s="3">
        <f t="shared" si="21"/>
        <v>0.14886591172226354</v>
      </c>
      <c r="Q42" s="3">
        <f>IF(ISNUMBER(P42),SUMIF(A:A,A42,P:P),"")</f>
        <v>0.94177154798198459</v>
      </c>
      <c r="R42" s="3">
        <f t="shared" si="22"/>
        <v>0.158070088272736</v>
      </c>
      <c r="S42" s="7">
        <f t="shared" si="23"/>
        <v>6.3263075951130503</v>
      </c>
    </row>
    <row r="43" spans="1:19" x14ac:dyDescent="0.3">
      <c r="A43" s="1">
        <v>35</v>
      </c>
      <c r="B43" s="5">
        <v>0.78819444444444453</v>
      </c>
      <c r="C43" s="1" t="s">
        <v>19</v>
      </c>
      <c r="D43" s="1">
        <v>6</v>
      </c>
      <c r="E43" s="1">
        <v>2</v>
      </c>
      <c r="F43" s="1" t="s">
        <v>50</v>
      </c>
      <c r="G43" s="1">
        <v>50.17</v>
      </c>
      <c r="H43" s="1">
        <f>1+COUNTIFS(A:A,A43,G:G,"&gt;"&amp;G43)</f>
        <v>3</v>
      </c>
      <c r="I43" s="2">
        <f>AVERAGEIF(A:A,A43,G:G)</f>
        <v>48.364999999999995</v>
      </c>
      <c r="J43" s="2">
        <f t="shared" si="16"/>
        <v>1.8050000000000068</v>
      </c>
      <c r="K43" s="2">
        <f t="shared" si="17"/>
        <v>91.805000000000007</v>
      </c>
      <c r="L43" s="2">
        <f t="shared" si="18"/>
        <v>246.73132708269785</v>
      </c>
      <c r="M43" s="2">
        <f>SUMIF(A:A,A43,L:L)</f>
        <v>2648.1307680336345</v>
      </c>
      <c r="N43" s="3">
        <f t="shared" si="19"/>
        <v>9.3171881865149672E-2</v>
      </c>
      <c r="O43" s="6">
        <f t="shared" si="20"/>
        <v>10.732851800152847</v>
      </c>
      <c r="P43" s="3">
        <f t="shared" si="21"/>
        <v>9.3171881865149672E-2</v>
      </c>
      <c r="Q43" s="3">
        <f>IF(ISNUMBER(P43),SUMIF(A:A,A43,P:P),"")</f>
        <v>0.94177154798198459</v>
      </c>
      <c r="R43" s="3">
        <f t="shared" si="22"/>
        <v>9.893257241079019E-2</v>
      </c>
      <c r="S43" s="7">
        <f t="shared" si="23"/>
        <v>10.107894454091177</v>
      </c>
    </row>
    <row r="44" spans="1:19" x14ac:dyDescent="0.3">
      <c r="A44" s="1">
        <v>35</v>
      </c>
      <c r="B44" s="5">
        <v>0.78819444444444453</v>
      </c>
      <c r="C44" s="1" t="s">
        <v>19</v>
      </c>
      <c r="D44" s="1">
        <v>6</v>
      </c>
      <c r="E44" s="1">
        <v>7</v>
      </c>
      <c r="F44" s="1" t="s">
        <v>54</v>
      </c>
      <c r="G44" s="1">
        <v>49.58</v>
      </c>
      <c r="H44" s="1">
        <f>1+COUNTIFS(A:A,A44,G:G,"&gt;"&amp;G44)</f>
        <v>4</v>
      </c>
      <c r="I44" s="2">
        <f>AVERAGEIF(A:A,A44,G:G)</f>
        <v>48.364999999999995</v>
      </c>
      <c r="J44" s="2">
        <f t="shared" si="16"/>
        <v>1.2150000000000034</v>
      </c>
      <c r="K44" s="2">
        <f t="shared" si="17"/>
        <v>91.215000000000003</v>
      </c>
      <c r="L44" s="2">
        <f t="shared" si="18"/>
        <v>238.14982680622106</v>
      </c>
      <c r="M44" s="2">
        <f>SUMIF(A:A,A44,L:L)</f>
        <v>2648.1307680336345</v>
      </c>
      <c r="N44" s="3">
        <f t="shared" si="19"/>
        <v>8.9931294058812228E-2</v>
      </c>
      <c r="O44" s="6">
        <f t="shared" si="20"/>
        <v>11.119599806336952</v>
      </c>
      <c r="P44" s="3">
        <f t="shared" si="21"/>
        <v>8.9931294058812228E-2</v>
      </c>
      <c r="Q44" s="3">
        <f>IF(ISNUMBER(P44),SUMIF(A:A,A44,P:P),"")</f>
        <v>0.94177154798198459</v>
      </c>
      <c r="R44" s="3">
        <f t="shared" si="22"/>
        <v>9.5491623474414561E-2</v>
      </c>
      <c r="S44" s="7">
        <f t="shared" si="23"/>
        <v>10.472122722554129</v>
      </c>
    </row>
    <row r="45" spans="1:19" x14ac:dyDescent="0.3">
      <c r="A45" s="1">
        <v>35</v>
      </c>
      <c r="B45" s="5">
        <v>0.78819444444444453</v>
      </c>
      <c r="C45" s="1" t="s">
        <v>19</v>
      </c>
      <c r="D45" s="1">
        <v>6</v>
      </c>
      <c r="E45" s="1">
        <v>4</v>
      </c>
      <c r="F45" s="1" t="s">
        <v>52</v>
      </c>
      <c r="G45" s="1">
        <v>47.87</v>
      </c>
      <c r="H45" s="1">
        <f>1+COUNTIFS(A:A,A45,G:G,"&gt;"&amp;G45)</f>
        <v>5</v>
      </c>
      <c r="I45" s="2">
        <f>AVERAGEIF(A:A,A45,G:G)</f>
        <v>48.364999999999995</v>
      </c>
      <c r="J45" s="2">
        <f t="shared" si="16"/>
        <v>-0.49499999999999744</v>
      </c>
      <c r="K45" s="2">
        <f t="shared" si="17"/>
        <v>89.504999999999995</v>
      </c>
      <c r="L45" s="2">
        <f t="shared" si="18"/>
        <v>214.92733623444258</v>
      </c>
      <c r="M45" s="2">
        <f>SUMIF(A:A,A45,L:L)</f>
        <v>2648.1307680336345</v>
      </c>
      <c r="N45" s="3">
        <f t="shared" si="19"/>
        <v>8.1161904400225887E-2</v>
      </c>
      <c r="O45" s="6">
        <f t="shared" si="20"/>
        <v>12.321051451291684</v>
      </c>
      <c r="P45" s="3">
        <f t="shared" si="21"/>
        <v>8.1161904400225887E-2</v>
      </c>
      <c r="Q45" s="3">
        <f>IF(ISNUMBER(P45),SUMIF(A:A,A45,P:P),"")</f>
        <v>0.94177154798198459</v>
      </c>
      <c r="R45" s="3">
        <f t="shared" si="22"/>
        <v>8.6180034398085734E-2</v>
      </c>
      <c r="S45" s="7">
        <f t="shared" si="23"/>
        <v>11.603615698048648</v>
      </c>
    </row>
    <row r="46" spans="1:19" x14ac:dyDescent="0.3">
      <c r="A46" s="1">
        <v>35</v>
      </c>
      <c r="B46" s="5">
        <v>0.78819444444444453</v>
      </c>
      <c r="C46" s="1" t="s">
        <v>19</v>
      </c>
      <c r="D46" s="1">
        <v>6</v>
      </c>
      <c r="E46" s="1">
        <v>8</v>
      </c>
      <c r="F46" s="1" t="s">
        <v>55</v>
      </c>
      <c r="G46" s="1">
        <v>46.56</v>
      </c>
      <c r="H46" s="1">
        <f>1+COUNTIFS(A:A,A46,G:G,"&gt;"&amp;G46)</f>
        <v>6</v>
      </c>
      <c r="I46" s="2">
        <f>AVERAGEIF(A:A,A46,G:G)</f>
        <v>48.364999999999995</v>
      </c>
      <c r="J46" s="2">
        <f t="shared" si="16"/>
        <v>-1.8049999999999926</v>
      </c>
      <c r="K46" s="2">
        <f t="shared" si="17"/>
        <v>88.195000000000007</v>
      </c>
      <c r="L46" s="2">
        <f t="shared" si="18"/>
        <v>198.68089600130619</v>
      </c>
      <c r="M46" s="2">
        <f>SUMIF(A:A,A46,L:L)</f>
        <v>2648.1307680336345</v>
      </c>
      <c r="N46" s="3">
        <f t="shared" si="19"/>
        <v>7.5026844746355334E-2</v>
      </c>
      <c r="O46" s="6">
        <f t="shared" si="20"/>
        <v>13.32856264155475</v>
      </c>
      <c r="P46" s="3">
        <f t="shared" si="21"/>
        <v>7.5026844746355334E-2</v>
      </c>
      <c r="Q46" s="3">
        <f>IF(ISNUMBER(P46),SUMIF(A:A,A46,P:P),"")</f>
        <v>0.94177154798198459</v>
      </c>
      <c r="R46" s="3">
        <f t="shared" si="22"/>
        <v>7.9665652362424663E-2</v>
      </c>
      <c r="S46" s="7">
        <f t="shared" si="23"/>
        <v>12.552461071311869</v>
      </c>
    </row>
    <row r="47" spans="1:19" x14ac:dyDescent="0.3">
      <c r="A47" s="1">
        <v>35</v>
      </c>
      <c r="B47" s="5">
        <v>0.78819444444444453</v>
      </c>
      <c r="C47" s="1" t="s">
        <v>19</v>
      </c>
      <c r="D47" s="1">
        <v>6</v>
      </c>
      <c r="E47" s="1">
        <v>10</v>
      </c>
      <c r="F47" s="1" t="s">
        <v>57</v>
      </c>
      <c r="G47" s="1">
        <v>36.71</v>
      </c>
      <c r="H47" s="1">
        <f>1+COUNTIFS(A:A,A47,G:G,"&gt;"&amp;G47)</f>
        <v>7</v>
      </c>
      <c r="I47" s="2">
        <f>AVERAGEIF(A:A,A47,G:G)</f>
        <v>48.364999999999995</v>
      </c>
      <c r="J47" s="2">
        <f t="shared" si="16"/>
        <v>-11.654999999999994</v>
      </c>
      <c r="K47" s="2">
        <f t="shared" si="17"/>
        <v>78.344999999999999</v>
      </c>
      <c r="L47" s="2">
        <f t="shared" si="18"/>
        <v>110.02416241618359</v>
      </c>
      <c r="M47" s="2">
        <f>SUMIF(A:A,A47,L:L)</f>
        <v>2648.1307680336345</v>
      </c>
      <c r="N47" s="3">
        <f t="shared" si="19"/>
        <v>4.1547858491097801E-2</v>
      </c>
      <c r="O47" s="6">
        <f t="shared" si="20"/>
        <v>24.068629198163457</v>
      </c>
      <c r="P47" s="3" t="str">
        <f t="shared" si="21"/>
        <v/>
      </c>
      <c r="Q47" s="3" t="str">
        <f>IF(ISNUMBER(P47),SUMIF(A:A,A47,P:P),"")</f>
        <v/>
      </c>
      <c r="R47" s="3" t="str">
        <f t="shared" si="22"/>
        <v/>
      </c>
      <c r="S47" s="7" t="str">
        <f t="shared" si="23"/>
        <v/>
      </c>
    </row>
    <row r="48" spans="1:19" x14ac:dyDescent="0.3">
      <c r="A48" s="1">
        <v>35</v>
      </c>
      <c r="B48" s="5">
        <v>0.78819444444444453</v>
      </c>
      <c r="C48" s="1" t="s">
        <v>19</v>
      </c>
      <c r="D48" s="1">
        <v>6</v>
      </c>
      <c r="E48" s="1">
        <v>9</v>
      </c>
      <c r="F48" s="1" t="s">
        <v>56</v>
      </c>
      <c r="G48" s="1">
        <v>21.5</v>
      </c>
      <c r="H48" s="1">
        <f>1+COUNTIFS(A:A,A48,G:G,"&gt;"&amp;G48)</f>
        <v>8</v>
      </c>
      <c r="I48" s="2">
        <f>AVERAGEIF(A:A,A48,G:G)</f>
        <v>48.364999999999995</v>
      </c>
      <c r="J48" s="2">
        <f t="shared" si="16"/>
        <v>-26.864999999999995</v>
      </c>
      <c r="K48" s="2">
        <f t="shared" si="17"/>
        <v>63.135000000000005</v>
      </c>
      <c r="L48" s="2">
        <f t="shared" si="18"/>
        <v>44.172392947693083</v>
      </c>
      <c r="M48" s="2">
        <f>SUMIF(A:A,A48,L:L)</f>
        <v>2648.1307680336345</v>
      </c>
      <c r="N48" s="3">
        <f t="shared" si="19"/>
        <v>1.6680593526917566E-2</v>
      </c>
      <c r="O48" s="6">
        <f t="shared" si="20"/>
        <v>59.94990516292448</v>
      </c>
      <c r="P48" s="3" t="str">
        <f t="shared" si="21"/>
        <v/>
      </c>
      <c r="Q48" s="3" t="str">
        <f>IF(ISNUMBER(P48),SUMIF(A:A,A48,P:P),"")</f>
        <v/>
      </c>
      <c r="R48" s="3" t="str">
        <f t="shared" si="22"/>
        <v/>
      </c>
      <c r="S48" s="7" t="str">
        <f t="shared" si="23"/>
        <v/>
      </c>
    </row>
    <row r="49" spans="1:19" x14ac:dyDescent="0.3">
      <c r="A49" s="1"/>
      <c r="B49" s="5"/>
      <c r="C49" s="1"/>
      <c r="D49" s="1"/>
      <c r="E49" s="1"/>
      <c r="F49" s="1"/>
      <c r="G49" s="1"/>
      <c r="H49" s="1"/>
      <c r="I49" s="2"/>
      <c r="J49" s="2"/>
      <c r="K49" s="2"/>
      <c r="L49" s="2"/>
      <c r="M49" s="2"/>
      <c r="N49" s="3"/>
      <c r="O49" s="6"/>
      <c r="P49" s="3"/>
      <c r="Q49" s="3"/>
      <c r="R49" s="3"/>
      <c r="S49" s="7"/>
    </row>
    <row r="50" spans="1:19" x14ac:dyDescent="0.3">
      <c r="A50" s="1">
        <v>38</v>
      </c>
      <c r="B50" s="5">
        <v>0.80902777777777779</v>
      </c>
      <c r="C50" s="1" t="s">
        <v>19</v>
      </c>
      <c r="D50" s="1">
        <v>7</v>
      </c>
      <c r="E50" s="1">
        <v>4</v>
      </c>
      <c r="F50" s="1" t="s">
        <v>61</v>
      </c>
      <c r="G50" s="1">
        <v>64.33</v>
      </c>
      <c r="H50" s="1">
        <f>1+COUNTIFS(A:A,A50,G:G,"&gt;"&amp;G50)</f>
        <v>1</v>
      </c>
      <c r="I50" s="2">
        <f>AVERAGEIF(A:A,A50,G:G)</f>
        <v>47.100000000000009</v>
      </c>
      <c r="J50" s="2">
        <f t="shared" si="16"/>
        <v>17.22999999999999</v>
      </c>
      <c r="K50" s="2">
        <f t="shared" si="17"/>
        <v>107.22999999999999</v>
      </c>
      <c r="L50" s="2">
        <f t="shared" si="18"/>
        <v>622.53509234815499</v>
      </c>
      <c r="M50" s="2">
        <f>SUMIF(A:A,A50,L:L)</f>
        <v>2857.2848440226144</v>
      </c>
      <c r="N50" s="3">
        <f t="shared" si="19"/>
        <v>0.21787645486255477</v>
      </c>
      <c r="O50" s="6">
        <f t="shared" si="20"/>
        <v>4.5897570741677445</v>
      </c>
      <c r="P50" s="3">
        <f t="shared" si="21"/>
        <v>0.21787645486255477</v>
      </c>
      <c r="Q50" s="3">
        <f>IF(ISNUMBER(P50),SUMIF(A:A,A50,P:P),"")</f>
        <v>0.90962689053625523</v>
      </c>
      <c r="R50" s="3">
        <f t="shared" si="22"/>
        <v>0.23952288254595178</v>
      </c>
      <c r="S50" s="7">
        <f t="shared" si="23"/>
        <v>4.174966455691985</v>
      </c>
    </row>
    <row r="51" spans="1:19" x14ac:dyDescent="0.3">
      <c r="A51" s="1">
        <v>38</v>
      </c>
      <c r="B51" s="5">
        <v>0.80902777777777779</v>
      </c>
      <c r="C51" s="1" t="s">
        <v>19</v>
      </c>
      <c r="D51" s="1">
        <v>7</v>
      </c>
      <c r="E51" s="1">
        <v>2</v>
      </c>
      <c r="F51" s="1" t="s">
        <v>59</v>
      </c>
      <c r="G51" s="1">
        <v>62.44</v>
      </c>
      <c r="H51" s="1">
        <f>1+COUNTIFS(A:A,A51,G:G,"&gt;"&amp;G51)</f>
        <v>2</v>
      </c>
      <c r="I51" s="2">
        <f>AVERAGEIF(A:A,A51,G:G)</f>
        <v>47.100000000000009</v>
      </c>
      <c r="J51" s="2">
        <f t="shared" si="16"/>
        <v>15.339999999999989</v>
      </c>
      <c r="K51" s="2">
        <f t="shared" si="17"/>
        <v>105.33999999999999</v>
      </c>
      <c r="L51" s="2">
        <f t="shared" si="18"/>
        <v>555.79526610014909</v>
      </c>
      <c r="M51" s="2">
        <f>SUMIF(A:A,A51,L:L)</f>
        <v>2857.2848440226144</v>
      </c>
      <c r="N51" s="3">
        <f t="shared" si="19"/>
        <v>0.19451867645007889</v>
      </c>
      <c r="O51" s="6">
        <f t="shared" si="20"/>
        <v>5.1408945313106686</v>
      </c>
      <c r="P51" s="3">
        <f t="shared" si="21"/>
        <v>0.19451867645007889</v>
      </c>
      <c r="Q51" s="3">
        <f>IF(ISNUMBER(P51),SUMIF(A:A,A51,P:P),"")</f>
        <v>0.90962689053625523</v>
      </c>
      <c r="R51" s="3">
        <f t="shared" si="22"/>
        <v>0.21384446576266417</v>
      </c>
      <c r="S51" s="7">
        <f t="shared" si="23"/>
        <v>4.6762959070909629</v>
      </c>
    </row>
    <row r="52" spans="1:19" x14ac:dyDescent="0.3">
      <c r="A52" s="1">
        <v>38</v>
      </c>
      <c r="B52" s="5">
        <v>0.80902777777777779</v>
      </c>
      <c r="C52" s="1" t="s">
        <v>19</v>
      </c>
      <c r="D52" s="1">
        <v>7</v>
      </c>
      <c r="E52" s="1">
        <v>6</v>
      </c>
      <c r="F52" s="1" t="s">
        <v>63</v>
      </c>
      <c r="G52" s="1">
        <v>54.56</v>
      </c>
      <c r="H52" s="1">
        <f>1+COUNTIFS(A:A,A52,G:G,"&gt;"&amp;G52)</f>
        <v>3</v>
      </c>
      <c r="I52" s="2">
        <f>AVERAGEIF(A:A,A52,G:G)</f>
        <v>47.100000000000009</v>
      </c>
      <c r="J52" s="2">
        <f t="shared" si="16"/>
        <v>7.4599999999999937</v>
      </c>
      <c r="K52" s="2">
        <f t="shared" si="17"/>
        <v>97.46</v>
      </c>
      <c r="L52" s="2">
        <f t="shared" si="18"/>
        <v>346.40201720105284</v>
      </c>
      <c r="M52" s="2">
        <f>SUMIF(A:A,A52,L:L)</f>
        <v>2857.2848440226144</v>
      </c>
      <c r="N52" s="3">
        <f t="shared" si="19"/>
        <v>0.12123468121343214</v>
      </c>
      <c r="O52" s="6">
        <f t="shared" si="20"/>
        <v>8.2484647956430255</v>
      </c>
      <c r="P52" s="3">
        <f t="shared" si="21"/>
        <v>0.12123468121343214</v>
      </c>
      <c r="Q52" s="3">
        <f>IF(ISNUMBER(P52),SUMIF(A:A,A52,P:P),"")</f>
        <v>0.90962689053625523</v>
      </c>
      <c r="R52" s="3">
        <f t="shared" si="22"/>
        <v>0.13327957042030747</v>
      </c>
      <c r="S52" s="7">
        <f t="shared" si="23"/>
        <v>7.5030253837585343</v>
      </c>
    </row>
    <row r="53" spans="1:19" x14ac:dyDescent="0.3">
      <c r="A53" s="1">
        <v>38</v>
      </c>
      <c r="B53" s="5">
        <v>0.80902777777777779</v>
      </c>
      <c r="C53" s="1" t="s">
        <v>19</v>
      </c>
      <c r="D53" s="1">
        <v>7</v>
      </c>
      <c r="E53" s="1">
        <v>5</v>
      </c>
      <c r="F53" s="1" t="s">
        <v>62</v>
      </c>
      <c r="G53" s="1">
        <v>52.66</v>
      </c>
      <c r="H53" s="1">
        <f>1+COUNTIFS(A:A,A53,G:G,"&gt;"&amp;G53)</f>
        <v>4</v>
      </c>
      <c r="I53" s="2">
        <f>AVERAGEIF(A:A,A53,G:G)</f>
        <v>47.100000000000009</v>
      </c>
      <c r="J53" s="2">
        <f t="shared" si="16"/>
        <v>5.5599999999999881</v>
      </c>
      <c r="K53" s="2">
        <f t="shared" si="17"/>
        <v>95.559999999999988</v>
      </c>
      <c r="L53" s="2">
        <f t="shared" si="18"/>
        <v>309.07995578135427</v>
      </c>
      <c r="M53" s="2">
        <f>SUMIF(A:A,A53,L:L)</f>
        <v>2857.2848440226144</v>
      </c>
      <c r="N53" s="3">
        <f t="shared" si="19"/>
        <v>0.10817260884155239</v>
      </c>
      <c r="O53" s="6">
        <f t="shared" si="20"/>
        <v>9.2444844467490519</v>
      </c>
      <c r="P53" s="3">
        <f t="shared" si="21"/>
        <v>0.10817260884155239</v>
      </c>
      <c r="Q53" s="3">
        <f>IF(ISNUMBER(P53),SUMIF(A:A,A53,P:P),"")</f>
        <v>0.90962689053625523</v>
      </c>
      <c r="R53" s="3">
        <f t="shared" si="22"/>
        <v>0.11891975706410905</v>
      </c>
      <c r="S53" s="7">
        <f t="shared" si="23"/>
        <v>8.4090316419071129</v>
      </c>
    </row>
    <row r="54" spans="1:19" x14ac:dyDescent="0.3">
      <c r="A54" s="1">
        <v>38</v>
      </c>
      <c r="B54" s="5">
        <v>0.80902777777777779</v>
      </c>
      <c r="C54" s="1" t="s">
        <v>19</v>
      </c>
      <c r="D54" s="1">
        <v>7</v>
      </c>
      <c r="E54" s="1">
        <v>1</v>
      </c>
      <c r="F54" s="1" t="s">
        <v>58</v>
      </c>
      <c r="G54" s="1">
        <v>50.83</v>
      </c>
      <c r="H54" s="1">
        <f>1+COUNTIFS(A:A,A54,G:G,"&gt;"&amp;G54)</f>
        <v>5</v>
      </c>
      <c r="I54" s="2">
        <f>AVERAGEIF(A:A,A54,G:G)</f>
        <v>47.100000000000009</v>
      </c>
      <c r="J54" s="2">
        <f t="shared" si="16"/>
        <v>3.7299999999999898</v>
      </c>
      <c r="K54" s="2">
        <f t="shared" si="17"/>
        <v>93.72999999999999</v>
      </c>
      <c r="L54" s="2">
        <f t="shared" si="18"/>
        <v>276.93975733792041</v>
      </c>
      <c r="M54" s="2">
        <f>SUMIF(A:A,A54,L:L)</f>
        <v>2857.2848440226144</v>
      </c>
      <c r="N54" s="3">
        <f t="shared" si="19"/>
        <v>9.6924098385666069E-2</v>
      </c>
      <c r="O54" s="6">
        <f t="shared" si="20"/>
        <v>10.317351583926502</v>
      </c>
      <c r="P54" s="3">
        <f t="shared" si="21"/>
        <v>9.6924098385666069E-2</v>
      </c>
      <c r="Q54" s="3">
        <f>IF(ISNUMBER(P54),SUMIF(A:A,A54,P:P),"")</f>
        <v>0.90962689053625523</v>
      </c>
      <c r="R54" s="3">
        <f t="shared" si="22"/>
        <v>0.1065536863455368</v>
      </c>
      <c r="S54" s="7">
        <f t="shared" si="23"/>
        <v>9.3849404398563721</v>
      </c>
    </row>
    <row r="55" spans="1:19" x14ac:dyDescent="0.3">
      <c r="A55" s="1">
        <v>38</v>
      </c>
      <c r="B55" s="5">
        <v>0.80902777777777779</v>
      </c>
      <c r="C55" s="1" t="s">
        <v>19</v>
      </c>
      <c r="D55" s="1">
        <v>7</v>
      </c>
      <c r="E55" s="1">
        <v>3</v>
      </c>
      <c r="F55" s="1" t="s">
        <v>60</v>
      </c>
      <c r="G55" s="1">
        <v>49.3</v>
      </c>
      <c r="H55" s="1">
        <f>1+COUNTIFS(A:A,A55,G:G,"&gt;"&amp;G55)</f>
        <v>6</v>
      </c>
      <c r="I55" s="2">
        <f>AVERAGEIF(A:A,A55,G:G)</f>
        <v>47.100000000000009</v>
      </c>
      <c r="J55" s="2">
        <f t="shared" si="16"/>
        <v>2.1999999999999886</v>
      </c>
      <c r="K55" s="2">
        <f t="shared" si="17"/>
        <v>92.199999999999989</v>
      </c>
      <c r="L55" s="2">
        <f t="shared" si="18"/>
        <v>252.64870346974163</v>
      </c>
      <c r="M55" s="2">
        <f>SUMIF(A:A,A55,L:L)</f>
        <v>2857.2848440226144</v>
      </c>
      <c r="N55" s="3">
        <f t="shared" si="19"/>
        <v>8.8422652014648773E-2</v>
      </c>
      <c r="O55" s="6">
        <f t="shared" si="20"/>
        <v>11.30931924360663</v>
      </c>
      <c r="P55" s="3">
        <f t="shared" si="21"/>
        <v>8.8422652014648773E-2</v>
      </c>
      <c r="Q55" s="3">
        <f>IF(ISNUMBER(P55),SUMIF(A:A,A55,P:P),"")</f>
        <v>0.90962689053625523</v>
      </c>
      <c r="R55" s="3">
        <f t="shared" si="22"/>
        <v>9.7207605595873159E-2</v>
      </c>
      <c r="S55" s="7">
        <f t="shared" si="23"/>
        <v>10.287260897643732</v>
      </c>
    </row>
    <row r="56" spans="1:19" x14ac:dyDescent="0.3">
      <c r="A56" s="1">
        <v>38</v>
      </c>
      <c r="B56" s="5">
        <v>0.80902777777777779</v>
      </c>
      <c r="C56" s="1" t="s">
        <v>19</v>
      </c>
      <c r="D56" s="1">
        <v>7</v>
      </c>
      <c r="E56" s="1">
        <v>7</v>
      </c>
      <c r="F56" s="1" t="s">
        <v>64</v>
      </c>
      <c r="G56" s="1">
        <v>48.14</v>
      </c>
      <c r="H56" s="1">
        <f>1+COUNTIFS(A:A,A56,G:G,"&gt;"&amp;G56)</f>
        <v>7</v>
      </c>
      <c r="I56" s="2">
        <f>AVERAGEIF(A:A,A56,G:G)</f>
        <v>47.100000000000009</v>
      </c>
      <c r="J56" s="2">
        <f t="shared" si="16"/>
        <v>1.039999999999992</v>
      </c>
      <c r="K56" s="2">
        <f t="shared" si="17"/>
        <v>91.039999999999992</v>
      </c>
      <c r="L56" s="2">
        <f t="shared" si="18"/>
        <v>235.66233580628685</v>
      </c>
      <c r="M56" s="2">
        <f>SUMIF(A:A,A56,L:L)</f>
        <v>2857.2848440226144</v>
      </c>
      <c r="N56" s="3">
        <f t="shared" si="19"/>
        <v>8.24777187683223E-2</v>
      </c>
      <c r="O56" s="6">
        <f t="shared" si="20"/>
        <v>12.124486648436205</v>
      </c>
      <c r="P56" s="3">
        <f t="shared" si="21"/>
        <v>8.24777187683223E-2</v>
      </c>
      <c r="Q56" s="3">
        <f>IF(ISNUMBER(P56),SUMIF(A:A,A56,P:P),"")</f>
        <v>0.90962689053625523</v>
      </c>
      <c r="R56" s="3">
        <f t="shared" si="22"/>
        <v>9.0672032265557756E-2</v>
      </c>
      <c r="S56" s="7">
        <f t="shared" si="23"/>
        <v>11.028759089365368</v>
      </c>
    </row>
    <row r="57" spans="1:19" x14ac:dyDescent="0.3">
      <c r="A57" s="1">
        <v>38</v>
      </c>
      <c r="B57" s="5">
        <v>0.80902777777777779</v>
      </c>
      <c r="C57" s="1" t="s">
        <v>19</v>
      </c>
      <c r="D57" s="1">
        <v>7</v>
      </c>
      <c r="E57" s="1">
        <v>8</v>
      </c>
      <c r="F57" s="1" t="s">
        <v>65</v>
      </c>
      <c r="G57" s="1">
        <v>36.72</v>
      </c>
      <c r="H57" s="1">
        <f>1+COUNTIFS(A:A,A57,G:G,"&gt;"&amp;G57)</f>
        <v>8</v>
      </c>
      <c r="I57" s="2">
        <f>AVERAGEIF(A:A,A57,G:G)</f>
        <v>47.100000000000009</v>
      </c>
      <c r="J57" s="2">
        <f t="shared" si="16"/>
        <v>-10.38000000000001</v>
      </c>
      <c r="K57" s="2">
        <f t="shared" si="17"/>
        <v>79.61999999999999</v>
      </c>
      <c r="L57" s="2">
        <f t="shared" si="18"/>
        <v>118.77132431828225</v>
      </c>
      <c r="M57" s="2">
        <f>SUMIF(A:A,A57,L:L)</f>
        <v>2857.2848440226144</v>
      </c>
      <c r="N57" s="3">
        <f t="shared" si="19"/>
        <v>4.1567897777762555E-2</v>
      </c>
      <c r="O57" s="6">
        <f t="shared" si="20"/>
        <v>24.057026057617154</v>
      </c>
      <c r="P57" s="3" t="str">
        <f t="shared" si="21"/>
        <v/>
      </c>
      <c r="Q57" s="3" t="str">
        <f>IF(ISNUMBER(P57),SUMIF(A:A,A57,P:P),"")</f>
        <v/>
      </c>
      <c r="R57" s="3" t="str">
        <f t="shared" si="22"/>
        <v/>
      </c>
      <c r="S57" s="7" t="str">
        <f t="shared" si="23"/>
        <v/>
      </c>
    </row>
    <row r="58" spans="1:19" x14ac:dyDescent="0.3">
      <c r="A58" s="1">
        <v>38</v>
      </c>
      <c r="B58" s="5">
        <v>0.80902777777777779</v>
      </c>
      <c r="C58" s="1" t="s">
        <v>19</v>
      </c>
      <c r="D58" s="1">
        <v>7</v>
      </c>
      <c r="E58" s="1">
        <v>9</v>
      </c>
      <c r="F58" s="1" t="s">
        <v>66</v>
      </c>
      <c r="G58" s="1">
        <v>33.97</v>
      </c>
      <c r="H58" s="1">
        <f>1+COUNTIFS(A:A,A58,G:G,"&gt;"&amp;G58)</f>
        <v>9</v>
      </c>
      <c r="I58" s="2">
        <f>AVERAGEIF(A:A,A58,G:G)</f>
        <v>47.100000000000009</v>
      </c>
      <c r="J58" s="2">
        <f t="shared" si="16"/>
        <v>-13.13000000000001</v>
      </c>
      <c r="K58" s="2">
        <f t="shared" si="17"/>
        <v>76.86999999999999</v>
      </c>
      <c r="L58" s="2">
        <f t="shared" si="18"/>
        <v>100.70545811565549</v>
      </c>
      <c r="M58" s="2">
        <f>SUMIF(A:A,A58,L:L)</f>
        <v>2857.2848440226144</v>
      </c>
      <c r="N58" s="3">
        <f t="shared" si="19"/>
        <v>3.5245158817934934E-2</v>
      </c>
      <c r="O58" s="6">
        <f t="shared" si="20"/>
        <v>28.372690989014288</v>
      </c>
      <c r="P58" s="3" t="str">
        <f t="shared" si="21"/>
        <v/>
      </c>
      <c r="Q58" s="3" t="str">
        <f>IF(ISNUMBER(P58),SUMIF(A:A,A58,P:P),"")</f>
        <v/>
      </c>
      <c r="R58" s="3" t="str">
        <f t="shared" si="22"/>
        <v/>
      </c>
      <c r="S58" s="7" t="str">
        <f t="shared" si="23"/>
        <v/>
      </c>
    </row>
    <row r="59" spans="1:19" x14ac:dyDescent="0.3">
      <c r="A59" s="1">
        <v>38</v>
      </c>
      <c r="B59" s="5">
        <v>0.80902777777777779</v>
      </c>
      <c r="C59" s="1" t="s">
        <v>19</v>
      </c>
      <c r="D59" s="1">
        <v>7</v>
      </c>
      <c r="E59" s="1">
        <v>10</v>
      </c>
      <c r="F59" s="1" t="s">
        <v>67</v>
      </c>
      <c r="G59" s="1">
        <v>18.05</v>
      </c>
      <c r="H59" s="1">
        <f>1+COUNTIFS(A:A,A59,G:G,"&gt;"&amp;G59)</f>
        <v>10</v>
      </c>
      <c r="I59" s="2">
        <f>AVERAGEIF(A:A,A59,G:G)</f>
        <v>47.100000000000009</v>
      </c>
      <c r="J59" s="2">
        <f t="shared" si="16"/>
        <v>-29.050000000000008</v>
      </c>
      <c r="K59" s="2">
        <f t="shared" si="17"/>
        <v>60.949999999999989</v>
      </c>
      <c r="L59" s="2">
        <f t="shared" si="18"/>
        <v>38.744933544016391</v>
      </c>
      <c r="M59" s="2">
        <f>SUMIF(A:A,A59,L:L)</f>
        <v>2857.2848440226144</v>
      </c>
      <c r="N59" s="3">
        <f t="shared" si="19"/>
        <v>1.3560052868047109E-2</v>
      </c>
      <c r="O59" s="6">
        <f t="shared" si="20"/>
        <v>73.746025161627401</v>
      </c>
      <c r="P59" s="3" t="str">
        <f t="shared" si="21"/>
        <v/>
      </c>
      <c r="Q59" s="3" t="str">
        <f>IF(ISNUMBER(P59),SUMIF(A:A,A59,P:P),"")</f>
        <v/>
      </c>
      <c r="R59" s="3" t="str">
        <f t="shared" si="22"/>
        <v/>
      </c>
      <c r="S59" s="7" t="str">
        <f t="shared" si="23"/>
        <v/>
      </c>
    </row>
    <row r="60" spans="1:19" x14ac:dyDescent="0.3">
      <c r="A60" s="1"/>
      <c r="B60" s="5"/>
      <c r="C60" s="1"/>
      <c r="D60" s="1"/>
      <c r="E60" s="1"/>
      <c r="F60" s="1"/>
      <c r="G60" s="1"/>
      <c r="H60" s="1"/>
      <c r="I60" s="2"/>
      <c r="J60" s="2"/>
      <c r="K60" s="2"/>
      <c r="L60" s="2"/>
      <c r="M60" s="2"/>
      <c r="N60" s="3"/>
      <c r="O60" s="6"/>
      <c r="P60" s="3"/>
      <c r="Q60" s="3"/>
      <c r="R60" s="3"/>
      <c r="S60" s="7"/>
    </row>
    <row r="61" spans="1:19" x14ac:dyDescent="0.3">
      <c r="A61" s="1">
        <v>42</v>
      </c>
      <c r="B61" s="5">
        <v>0.82986111111111116</v>
      </c>
      <c r="C61" s="1" t="s">
        <v>19</v>
      </c>
      <c r="D61" s="1">
        <v>8</v>
      </c>
      <c r="E61" s="1">
        <v>5</v>
      </c>
      <c r="F61" s="1" t="s">
        <v>71</v>
      </c>
      <c r="G61" s="1">
        <v>69.31</v>
      </c>
      <c r="H61" s="1">
        <f>1+COUNTIFS(A:A,A61,G:G,"&gt;"&amp;G61)</f>
        <v>1</v>
      </c>
      <c r="I61" s="2">
        <f>AVERAGEIF(A:A,A61,G:G)</f>
        <v>48.296363636363637</v>
      </c>
      <c r="J61" s="2">
        <f t="shared" ref="J61:J71" si="24">G61-I61</f>
        <v>21.013636363636365</v>
      </c>
      <c r="K61" s="2">
        <f t="shared" ref="K61:K71" si="25">90+J61</f>
        <v>111.01363636363637</v>
      </c>
      <c r="L61" s="2">
        <f t="shared" ref="L61:L71" si="26">EXP(0.06*K61)</f>
        <v>781.18983104177767</v>
      </c>
      <c r="M61" s="2">
        <f>SUMIF(A:A,A61,L:L)</f>
        <v>2945.3463825088361</v>
      </c>
      <c r="N61" s="3">
        <f t="shared" ref="N61:N71" si="27">L61/M61</f>
        <v>0.26522850951620935</v>
      </c>
      <c r="O61" s="6">
        <f t="shared" ref="O61:O71" si="28">1/N61</f>
        <v>3.7703337466400284</v>
      </c>
      <c r="P61" s="3">
        <f t="shared" ref="P61:P71" si="29">IF(O61&gt;21,"",N61)</f>
        <v>0.26522850951620935</v>
      </c>
      <c r="Q61" s="3">
        <f>IF(ISNUMBER(P61),SUMIF(A:A,A61,P:P),"")</f>
        <v>0.89825096953000827</v>
      </c>
      <c r="R61" s="3">
        <f t="shared" ref="R61:R71" si="30">IFERROR(P61*(1/Q61),"")</f>
        <v>0.29527216614637758</v>
      </c>
      <c r="S61" s="7">
        <f t="shared" ref="S61:S71" si="31">IFERROR(1/R61,"")</f>
        <v>3.3867059433711142</v>
      </c>
    </row>
    <row r="62" spans="1:19" x14ac:dyDescent="0.3">
      <c r="A62" s="1">
        <v>42</v>
      </c>
      <c r="B62" s="5">
        <v>0.82986111111111116</v>
      </c>
      <c r="C62" s="1" t="s">
        <v>19</v>
      </c>
      <c r="D62" s="1">
        <v>8</v>
      </c>
      <c r="E62" s="1">
        <v>8</v>
      </c>
      <c r="F62" s="1" t="s">
        <v>74</v>
      </c>
      <c r="G62" s="1">
        <v>53.98</v>
      </c>
      <c r="H62" s="1">
        <f>1+COUNTIFS(A:A,A62,G:G,"&gt;"&amp;G62)</f>
        <v>2</v>
      </c>
      <c r="I62" s="2">
        <f>AVERAGEIF(A:A,A62,G:G)</f>
        <v>48.296363636363637</v>
      </c>
      <c r="J62" s="2">
        <f t="shared" si="24"/>
        <v>5.68363636363636</v>
      </c>
      <c r="K62" s="2">
        <f t="shared" si="25"/>
        <v>95.683636363636367</v>
      </c>
      <c r="L62" s="2">
        <f t="shared" si="26"/>
        <v>311.38129240301294</v>
      </c>
      <c r="M62" s="2">
        <f>SUMIF(A:A,A62,L:L)</f>
        <v>2945.3463825088361</v>
      </c>
      <c r="N62" s="3">
        <f t="shared" si="27"/>
        <v>0.10571975311704405</v>
      </c>
      <c r="O62" s="6">
        <f t="shared" si="28"/>
        <v>9.4589702540535043</v>
      </c>
      <c r="P62" s="3">
        <f t="shared" si="29"/>
        <v>0.10571975311704405</v>
      </c>
      <c r="Q62" s="3">
        <f>IF(ISNUMBER(P62),SUMIF(A:A,A62,P:P),"")</f>
        <v>0.89825096953000827</v>
      </c>
      <c r="R62" s="3">
        <f t="shared" si="30"/>
        <v>0.11769511718129264</v>
      </c>
      <c r="S62" s="7">
        <f t="shared" si="31"/>
        <v>8.4965292014590705</v>
      </c>
    </row>
    <row r="63" spans="1:19" x14ac:dyDescent="0.3">
      <c r="A63" s="1">
        <v>42</v>
      </c>
      <c r="B63" s="5">
        <v>0.82986111111111116</v>
      </c>
      <c r="C63" s="1" t="s">
        <v>19</v>
      </c>
      <c r="D63" s="1">
        <v>8</v>
      </c>
      <c r="E63" s="1">
        <v>6</v>
      </c>
      <c r="F63" s="1" t="s">
        <v>72</v>
      </c>
      <c r="G63" s="1">
        <v>53.86</v>
      </c>
      <c r="H63" s="1">
        <f>1+COUNTIFS(A:A,A63,G:G,"&gt;"&amp;G63)</f>
        <v>3</v>
      </c>
      <c r="I63" s="2">
        <f>AVERAGEIF(A:A,A63,G:G)</f>
        <v>48.296363636363637</v>
      </c>
      <c r="J63" s="2">
        <f t="shared" si="24"/>
        <v>5.5636363636363626</v>
      </c>
      <c r="K63" s="2">
        <f t="shared" si="25"/>
        <v>95.563636363636363</v>
      </c>
      <c r="L63" s="2">
        <f t="shared" si="26"/>
        <v>309.14739876521918</v>
      </c>
      <c r="M63" s="2">
        <f>SUMIF(A:A,A63,L:L)</f>
        <v>2945.3463825088361</v>
      </c>
      <c r="N63" s="3">
        <f t="shared" si="27"/>
        <v>0.1049613045858085</v>
      </c>
      <c r="O63" s="6">
        <f t="shared" si="28"/>
        <v>9.5273206058759961</v>
      </c>
      <c r="P63" s="3">
        <f t="shared" si="29"/>
        <v>0.1049613045858085</v>
      </c>
      <c r="Q63" s="3">
        <f>IF(ISNUMBER(P63),SUMIF(A:A,A63,P:P),"")</f>
        <v>0.89825096953000827</v>
      </c>
      <c r="R63" s="3">
        <f t="shared" si="30"/>
        <v>0.11685075568660659</v>
      </c>
      <c r="S63" s="7">
        <f t="shared" si="31"/>
        <v>8.5579249712513388</v>
      </c>
    </row>
    <row r="64" spans="1:19" x14ac:dyDescent="0.3">
      <c r="A64" s="1">
        <v>42</v>
      </c>
      <c r="B64" s="5">
        <v>0.82986111111111116</v>
      </c>
      <c r="C64" s="1" t="s">
        <v>19</v>
      </c>
      <c r="D64" s="1">
        <v>8</v>
      </c>
      <c r="E64" s="1">
        <v>11</v>
      </c>
      <c r="F64" s="1" t="s">
        <v>77</v>
      </c>
      <c r="G64" s="1">
        <v>52.52</v>
      </c>
      <c r="H64" s="1">
        <f>1+COUNTIFS(A:A,A64,G:G,"&gt;"&amp;G64)</f>
        <v>4</v>
      </c>
      <c r="I64" s="2">
        <f>AVERAGEIF(A:A,A64,G:G)</f>
        <v>48.296363636363637</v>
      </c>
      <c r="J64" s="2">
        <f t="shared" si="24"/>
        <v>4.2236363636363663</v>
      </c>
      <c r="K64" s="2">
        <f t="shared" si="25"/>
        <v>94.223636363636359</v>
      </c>
      <c r="L64" s="2">
        <f t="shared" si="26"/>
        <v>285.26488846346189</v>
      </c>
      <c r="M64" s="2">
        <f>SUMIF(A:A,A64,L:L)</f>
        <v>2945.3463825088361</v>
      </c>
      <c r="N64" s="3">
        <f t="shared" si="27"/>
        <v>9.6852747153112165E-2</v>
      </c>
      <c r="O64" s="6">
        <f t="shared" si="28"/>
        <v>10.324952356995349</v>
      </c>
      <c r="P64" s="3">
        <f t="shared" si="29"/>
        <v>9.6852747153112165E-2</v>
      </c>
      <c r="Q64" s="3">
        <f>IF(ISNUMBER(P64),SUMIF(A:A,A64,P:P),"")</f>
        <v>0.89825096953000827</v>
      </c>
      <c r="R64" s="3">
        <f t="shared" si="30"/>
        <v>0.10782370455306985</v>
      </c>
      <c r="S64" s="7">
        <f t="shared" si="31"/>
        <v>9.2743984650222178</v>
      </c>
    </row>
    <row r="65" spans="1:19" x14ac:dyDescent="0.3">
      <c r="A65" s="1">
        <v>42</v>
      </c>
      <c r="B65" s="5">
        <v>0.82986111111111116</v>
      </c>
      <c r="C65" s="1" t="s">
        <v>19</v>
      </c>
      <c r="D65" s="1">
        <v>8</v>
      </c>
      <c r="E65" s="1">
        <v>3</v>
      </c>
      <c r="F65" s="1" t="s">
        <v>70</v>
      </c>
      <c r="G65" s="1">
        <v>51.58</v>
      </c>
      <c r="H65" s="1">
        <f>1+COUNTIFS(A:A,A65,G:G,"&gt;"&amp;G65)</f>
        <v>5</v>
      </c>
      <c r="I65" s="2">
        <f>AVERAGEIF(A:A,A65,G:G)</f>
        <v>48.296363636363637</v>
      </c>
      <c r="J65" s="2">
        <f t="shared" si="24"/>
        <v>3.2836363636363615</v>
      </c>
      <c r="K65" s="2">
        <f t="shared" si="25"/>
        <v>93.283636363636361</v>
      </c>
      <c r="L65" s="2">
        <f t="shared" si="26"/>
        <v>269.62124606660944</v>
      </c>
      <c r="M65" s="2">
        <f>SUMIF(A:A,A65,L:L)</f>
        <v>2945.3463825088361</v>
      </c>
      <c r="N65" s="3">
        <f t="shared" si="27"/>
        <v>9.1541438951892304E-2</v>
      </c>
      <c r="O65" s="6">
        <f t="shared" si="28"/>
        <v>10.924014429416269</v>
      </c>
      <c r="P65" s="3">
        <f t="shared" si="29"/>
        <v>9.1541438951892304E-2</v>
      </c>
      <c r="Q65" s="3">
        <f>IF(ISNUMBER(P65),SUMIF(A:A,A65,P:P),"")</f>
        <v>0.89825096953000827</v>
      </c>
      <c r="R65" s="3">
        <f t="shared" si="30"/>
        <v>0.10191075997367363</v>
      </c>
      <c r="S65" s="7">
        <f t="shared" si="31"/>
        <v>9.8125065523829633</v>
      </c>
    </row>
    <row r="66" spans="1:19" x14ac:dyDescent="0.3">
      <c r="A66" s="1">
        <v>42</v>
      </c>
      <c r="B66" s="5">
        <v>0.82986111111111116</v>
      </c>
      <c r="C66" s="1" t="s">
        <v>19</v>
      </c>
      <c r="D66" s="1">
        <v>8</v>
      </c>
      <c r="E66" s="1">
        <v>2</v>
      </c>
      <c r="F66" s="1" t="s">
        <v>69</v>
      </c>
      <c r="G66" s="1">
        <v>50.09</v>
      </c>
      <c r="H66" s="1">
        <f>1+COUNTIFS(A:A,A66,G:G,"&gt;"&amp;G66)</f>
        <v>6</v>
      </c>
      <c r="I66" s="2">
        <f>AVERAGEIF(A:A,A66,G:G)</f>
        <v>48.296363636363637</v>
      </c>
      <c r="J66" s="2">
        <f t="shared" si="24"/>
        <v>1.7936363636363666</v>
      </c>
      <c r="K66" s="2">
        <f t="shared" si="25"/>
        <v>91.793636363636367</v>
      </c>
      <c r="L66" s="2">
        <f t="shared" si="26"/>
        <v>246.56315851457714</v>
      </c>
      <c r="M66" s="2">
        <f>SUMIF(A:A,A66,L:L)</f>
        <v>2945.3463825088361</v>
      </c>
      <c r="N66" s="3">
        <f t="shared" si="27"/>
        <v>8.3712788410494343E-2</v>
      </c>
      <c r="O66" s="6">
        <f t="shared" si="28"/>
        <v>11.945606149163211</v>
      </c>
      <c r="P66" s="3">
        <f t="shared" si="29"/>
        <v>8.3712788410494343E-2</v>
      </c>
      <c r="Q66" s="3">
        <f>IF(ISNUMBER(P66),SUMIF(A:A,A66,P:P),"")</f>
        <v>0.89825096953000827</v>
      </c>
      <c r="R66" s="3">
        <f t="shared" si="30"/>
        <v>9.3195322076073422E-2</v>
      </c>
      <c r="S66" s="7">
        <f t="shared" si="31"/>
        <v>10.730152305109485</v>
      </c>
    </row>
    <row r="67" spans="1:19" x14ac:dyDescent="0.3">
      <c r="A67" s="1">
        <v>42</v>
      </c>
      <c r="B67" s="5">
        <v>0.82986111111111116</v>
      </c>
      <c r="C67" s="1" t="s">
        <v>19</v>
      </c>
      <c r="D67" s="1">
        <v>8</v>
      </c>
      <c r="E67" s="1">
        <v>10</v>
      </c>
      <c r="F67" s="1" t="s">
        <v>76</v>
      </c>
      <c r="G67" s="1">
        <v>49.39</v>
      </c>
      <c r="H67" s="1">
        <f>1+COUNTIFS(A:A,A67,G:G,"&gt;"&amp;G67)</f>
        <v>7</v>
      </c>
      <c r="I67" s="2">
        <f>AVERAGEIF(A:A,A67,G:G)</f>
        <v>48.296363636363637</v>
      </c>
      <c r="J67" s="2">
        <f t="shared" si="24"/>
        <v>1.0936363636363637</v>
      </c>
      <c r="K67" s="2">
        <f t="shared" si="25"/>
        <v>91.093636363636364</v>
      </c>
      <c r="L67" s="2">
        <f t="shared" si="26"/>
        <v>236.42196170213134</v>
      </c>
      <c r="M67" s="2">
        <f>SUMIF(A:A,A67,L:L)</f>
        <v>2945.3463825088361</v>
      </c>
      <c r="N67" s="3">
        <f t="shared" si="27"/>
        <v>8.0269663054281556E-2</v>
      </c>
      <c r="O67" s="6">
        <f t="shared" si="28"/>
        <v>12.458006698293476</v>
      </c>
      <c r="P67" s="3">
        <f t="shared" si="29"/>
        <v>8.0269663054281556E-2</v>
      </c>
      <c r="Q67" s="3">
        <f>IF(ISNUMBER(P67),SUMIF(A:A,A67,P:P),"")</f>
        <v>0.89825096953000827</v>
      </c>
      <c r="R67" s="3">
        <f t="shared" si="30"/>
        <v>8.9362178029466569E-2</v>
      </c>
      <c r="S67" s="7">
        <f t="shared" si="31"/>
        <v>11.190416595153453</v>
      </c>
    </row>
    <row r="68" spans="1:19" x14ac:dyDescent="0.3">
      <c r="A68" s="1">
        <v>42</v>
      </c>
      <c r="B68" s="5">
        <v>0.82986111111111116</v>
      </c>
      <c r="C68" s="1" t="s">
        <v>19</v>
      </c>
      <c r="D68" s="1">
        <v>8</v>
      </c>
      <c r="E68" s="1">
        <v>1</v>
      </c>
      <c r="F68" s="1" t="s">
        <v>68</v>
      </c>
      <c r="G68" s="1">
        <v>47.1</v>
      </c>
      <c r="H68" s="1">
        <f>1+COUNTIFS(A:A,A68,G:G,"&gt;"&amp;G68)</f>
        <v>8</v>
      </c>
      <c r="I68" s="2">
        <f>AVERAGEIF(A:A,A68,G:G)</f>
        <v>48.296363636363637</v>
      </c>
      <c r="J68" s="2">
        <f t="shared" si="24"/>
        <v>-1.1963636363636354</v>
      </c>
      <c r="K68" s="2">
        <f t="shared" si="25"/>
        <v>88.803636363636372</v>
      </c>
      <c r="L68" s="2">
        <f t="shared" si="26"/>
        <v>206.07046673347546</v>
      </c>
      <c r="M68" s="2">
        <f>SUMIF(A:A,A68,L:L)</f>
        <v>2945.3463825088361</v>
      </c>
      <c r="N68" s="3">
        <f t="shared" si="27"/>
        <v>6.9964764741166141E-2</v>
      </c>
      <c r="O68" s="6">
        <f t="shared" si="28"/>
        <v>14.292908776288876</v>
      </c>
      <c r="P68" s="3">
        <f t="shared" si="29"/>
        <v>6.9964764741166141E-2</v>
      </c>
      <c r="Q68" s="3">
        <f>IF(ISNUMBER(P68),SUMIF(A:A,A68,P:P),"")</f>
        <v>0.89825096953000827</v>
      </c>
      <c r="R68" s="3">
        <f t="shared" si="30"/>
        <v>7.7889996353439836E-2</v>
      </c>
      <c r="S68" s="7">
        <f t="shared" si="31"/>
        <v>12.838619165705447</v>
      </c>
    </row>
    <row r="69" spans="1:19" x14ac:dyDescent="0.3">
      <c r="A69" s="1">
        <v>42</v>
      </c>
      <c r="B69" s="5">
        <v>0.82986111111111116</v>
      </c>
      <c r="C69" s="1" t="s">
        <v>19</v>
      </c>
      <c r="D69" s="1">
        <v>8</v>
      </c>
      <c r="E69" s="1">
        <v>9</v>
      </c>
      <c r="F69" s="1" t="s">
        <v>75</v>
      </c>
      <c r="G69" s="1">
        <v>40.15</v>
      </c>
      <c r="H69" s="1">
        <f>1+COUNTIFS(A:A,A69,G:G,"&gt;"&amp;G69)</f>
        <v>9</v>
      </c>
      <c r="I69" s="2">
        <f>AVERAGEIF(A:A,A69,G:G)</f>
        <v>48.296363636363637</v>
      </c>
      <c r="J69" s="2">
        <f t="shared" si="24"/>
        <v>-8.1463636363636382</v>
      </c>
      <c r="K69" s="2">
        <f t="shared" si="25"/>
        <v>81.853636363636355</v>
      </c>
      <c r="L69" s="2">
        <f t="shared" si="26"/>
        <v>135.8047485600091</v>
      </c>
      <c r="M69" s="2">
        <f>SUMIF(A:A,A69,L:L)</f>
        <v>2945.3463825088361</v>
      </c>
      <c r="N69" s="3">
        <f t="shared" si="27"/>
        <v>4.6108243623397216E-2</v>
      </c>
      <c r="O69" s="6">
        <f t="shared" si="28"/>
        <v>21.688095694292699</v>
      </c>
      <c r="P69" s="3" t="str">
        <f t="shared" si="29"/>
        <v/>
      </c>
      <c r="Q69" s="3" t="str">
        <f>IF(ISNUMBER(P69),SUMIF(A:A,A69,P:P),"")</f>
        <v/>
      </c>
      <c r="R69" s="3" t="str">
        <f t="shared" si="30"/>
        <v/>
      </c>
      <c r="S69" s="7" t="str">
        <f t="shared" si="31"/>
        <v/>
      </c>
    </row>
    <row r="70" spans="1:19" x14ac:dyDescent="0.3">
      <c r="A70" s="1">
        <v>42</v>
      </c>
      <c r="B70" s="5">
        <v>0.82986111111111116</v>
      </c>
      <c r="C70" s="1" t="s">
        <v>19</v>
      </c>
      <c r="D70" s="1">
        <v>8</v>
      </c>
      <c r="E70" s="1">
        <v>7</v>
      </c>
      <c r="F70" s="1" t="s">
        <v>73</v>
      </c>
      <c r="G70" s="1">
        <v>33.369999999999997</v>
      </c>
      <c r="H70" s="1">
        <f>1+COUNTIFS(A:A,A70,G:G,"&gt;"&amp;G70)</f>
        <v>10</v>
      </c>
      <c r="I70" s="2">
        <f>AVERAGEIF(A:A,A70,G:G)</f>
        <v>48.296363636363637</v>
      </c>
      <c r="J70" s="2">
        <f t="shared" si="24"/>
        <v>-14.926363636363639</v>
      </c>
      <c r="K70" s="2">
        <f t="shared" si="25"/>
        <v>75.073636363636354</v>
      </c>
      <c r="L70" s="2">
        <f t="shared" si="26"/>
        <v>90.415723230781211</v>
      </c>
      <c r="M70" s="2">
        <f>SUMIF(A:A,A70,L:L)</f>
        <v>2945.3463825088361</v>
      </c>
      <c r="N70" s="3">
        <f t="shared" si="27"/>
        <v>3.0697823443694729E-2</v>
      </c>
      <c r="O70" s="6">
        <f t="shared" si="28"/>
        <v>32.575599434082939</v>
      </c>
      <c r="P70" s="3" t="str">
        <f t="shared" si="29"/>
        <v/>
      </c>
      <c r="Q70" s="3" t="str">
        <f>IF(ISNUMBER(P70),SUMIF(A:A,A70,P:P),"")</f>
        <v/>
      </c>
      <c r="R70" s="3" t="str">
        <f t="shared" si="30"/>
        <v/>
      </c>
      <c r="S70" s="7" t="str">
        <f t="shared" si="31"/>
        <v/>
      </c>
    </row>
    <row r="71" spans="1:19" x14ac:dyDescent="0.3">
      <c r="A71" s="1">
        <v>42</v>
      </c>
      <c r="B71" s="5">
        <v>0.82986111111111116</v>
      </c>
      <c r="C71" s="1" t="s">
        <v>19</v>
      </c>
      <c r="D71" s="1">
        <v>8</v>
      </c>
      <c r="E71" s="1">
        <v>13</v>
      </c>
      <c r="F71" s="1" t="s">
        <v>78</v>
      </c>
      <c r="G71" s="1">
        <v>29.91</v>
      </c>
      <c r="H71" s="1">
        <f>1+COUNTIFS(A:A,A71,G:G,"&gt;"&amp;G71)</f>
        <v>11</v>
      </c>
      <c r="I71" s="2">
        <f>AVERAGEIF(A:A,A71,G:G)</f>
        <v>48.296363636363637</v>
      </c>
      <c r="J71" s="2">
        <f t="shared" si="24"/>
        <v>-18.386363636363637</v>
      </c>
      <c r="K71" s="2">
        <f t="shared" si="25"/>
        <v>71.61363636363636</v>
      </c>
      <c r="L71" s="2">
        <f t="shared" si="26"/>
        <v>73.465667027780981</v>
      </c>
      <c r="M71" s="2">
        <f>SUMIF(A:A,A71,L:L)</f>
        <v>2945.3463825088361</v>
      </c>
      <c r="N71" s="3">
        <f t="shared" si="27"/>
        <v>2.4942963402899723E-2</v>
      </c>
      <c r="O71" s="6">
        <f t="shared" si="28"/>
        <v>40.091467234552645</v>
      </c>
      <c r="P71" s="3" t="str">
        <f t="shared" si="29"/>
        <v/>
      </c>
      <c r="Q71" s="3" t="str">
        <f>IF(ISNUMBER(P71),SUMIF(A:A,A71,P:P),"")</f>
        <v/>
      </c>
      <c r="R71" s="3" t="str">
        <f t="shared" si="30"/>
        <v/>
      </c>
      <c r="S71" s="7" t="str">
        <f t="shared" si="31"/>
        <v/>
      </c>
    </row>
  </sheetData>
  <autoFilter ref="A7:S7" xr:uid="{00000000-0009-0000-0000-000000000000}"/>
  <sortState xmlns:xlrd2="http://schemas.microsoft.com/office/spreadsheetml/2017/richdata2" ref="A8:T71">
    <sortCondition ref="B8:B71"/>
    <sortCondition ref="H8:H71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1:G1048576">
    <cfRule type="colorScale" priority="1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16122022 - Morphettville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2022-12-15T22:15:55Z</cp:lastPrinted>
  <dcterms:created xsi:type="dcterms:W3CDTF">2016-03-11T05:58:01Z</dcterms:created>
  <dcterms:modified xsi:type="dcterms:W3CDTF">2022-12-15T23:53:39Z</dcterms:modified>
</cp:coreProperties>
</file>