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9672F93-4A93-4FC4-9740-EE5A0E456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4102022 - Murray Bridg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14102022 - Murray Bridge'!$A$7:$S$19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 s="1"/>
  <c r="K63" i="1" s="1"/>
  <c r="L63" i="1" s="1"/>
  <c r="H75" i="1"/>
  <c r="I75" i="1"/>
  <c r="J75" i="1" s="1"/>
  <c r="K75" i="1" s="1"/>
  <c r="L75" i="1" s="1"/>
  <c r="H64" i="1"/>
  <c r="I64" i="1"/>
  <c r="J64" i="1" s="1"/>
  <c r="K64" i="1" s="1"/>
  <c r="L64" i="1" s="1"/>
  <c r="H68" i="1"/>
  <c r="I68" i="1"/>
  <c r="J68" i="1" s="1"/>
  <c r="K68" i="1" s="1"/>
  <c r="L68" i="1" s="1"/>
  <c r="H66" i="1"/>
  <c r="I66" i="1"/>
  <c r="J66" i="1" s="1"/>
  <c r="K66" i="1" s="1"/>
  <c r="L66" i="1" s="1"/>
  <c r="H70" i="1"/>
  <c r="I70" i="1"/>
  <c r="J70" i="1" s="1"/>
  <c r="K70" i="1" s="1"/>
  <c r="L70" i="1" s="1"/>
  <c r="H65" i="1"/>
  <c r="I65" i="1"/>
  <c r="J65" i="1" s="1"/>
  <c r="K65" i="1" s="1"/>
  <c r="L65" i="1" s="1"/>
  <c r="H78" i="1"/>
  <c r="I78" i="1"/>
  <c r="J78" i="1" s="1"/>
  <c r="K78" i="1" s="1"/>
  <c r="L78" i="1"/>
  <c r="H76" i="1"/>
  <c r="I76" i="1"/>
  <c r="J76" i="1" s="1"/>
  <c r="K76" i="1" s="1"/>
  <c r="L76" i="1" s="1"/>
  <c r="H72" i="1"/>
  <c r="I72" i="1"/>
  <c r="J72" i="1" s="1"/>
  <c r="K72" i="1" s="1"/>
  <c r="L72" i="1" s="1"/>
  <c r="H62" i="1"/>
  <c r="I62" i="1"/>
  <c r="J62" i="1" s="1"/>
  <c r="K62" i="1" s="1"/>
  <c r="L62" i="1" s="1"/>
  <c r="H69" i="1"/>
  <c r="I69" i="1"/>
  <c r="J69" i="1" s="1"/>
  <c r="K69" i="1" s="1"/>
  <c r="L69" i="1" s="1"/>
  <c r="H71" i="1"/>
  <c r="I71" i="1"/>
  <c r="J71" i="1" s="1"/>
  <c r="K71" i="1" s="1"/>
  <c r="L71" i="1" s="1"/>
  <c r="H74" i="1"/>
  <c r="I74" i="1"/>
  <c r="J74" i="1" s="1"/>
  <c r="K74" i="1" s="1"/>
  <c r="L74" i="1" s="1"/>
  <c r="H67" i="1"/>
  <c r="I67" i="1"/>
  <c r="J67" i="1" s="1"/>
  <c r="K67" i="1" s="1"/>
  <c r="L67" i="1" s="1"/>
  <c r="H73" i="1"/>
  <c r="I73" i="1"/>
  <c r="J73" i="1" s="1"/>
  <c r="K73" i="1" s="1"/>
  <c r="L73" i="1" s="1"/>
  <c r="H77" i="1"/>
  <c r="I77" i="1"/>
  <c r="J77" i="1" s="1"/>
  <c r="K77" i="1" s="1"/>
  <c r="L77" i="1" s="1"/>
  <c r="H83" i="1"/>
  <c r="I83" i="1"/>
  <c r="J83" i="1" s="1"/>
  <c r="K83" i="1" s="1"/>
  <c r="L83" i="1" s="1"/>
  <c r="H82" i="1"/>
  <c r="I82" i="1"/>
  <c r="J82" i="1" s="1"/>
  <c r="K82" i="1" s="1"/>
  <c r="L82" i="1" s="1"/>
  <c r="H87" i="1"/>
  <c r="I87" i="1"/>
  <c r="J87" i="1" s="1"/>
  <c r="K87" i="1" s="1"/>
  <c r="L87" i="1" s="1"/>
  <c r="H81" i="1"/>
  <c r="I81" i="1"/>
  <c r="J81" i="1" s="1"/>
  <c r="K81" i="1" s="1"/>
  <c r="L81" i="1" s="1"/>
  <c r="H80" i="1"/>
  <c r="I80" i="1"/>
  <c r="J80" i="1" s="1"/>
  <c r="K80" i="1" s="1"/>
  <c r="L80" i="1" s="1"/>
  <c r="H88" i="1"/>
  <c r="I88" i="1"/>
  <c r="J88" i="1" s="1"/>
  <c r="K88" i="1" s="1"/>
  <c r="L88" i="1" s="1"/>
  <c r="H84" i="1"/>
  <c r="I84" i="1"/>
  <c r="J84" i="1" s="1"/>
  <c r="K84" i="1" s="1"/>
  <c r="L84" i="1" s="1"/>
  <c r="H90" i="1"/>
  <c r="I90" i="1"/>
  <c r="J90" i="1" s="1"/>
  <c r="K90" i="1" s="1"/>
  <c r="L90" i="1" s="1"/>
  <c r="H86" i="1"/>
  <c r="I86" i="1"/>
  <c r="J86" i="1" s="1"/>
  <c r="K86" i="1" s="1"/>
  <c r="L86" i="1" s="1"/>
  <c r="H93" i="1"/>
  <c r="I93" i="1"/>
  <c r="J93" i="1" s="1"/>
  <c r="K93" i="1" s="1"/>
  <c r="L93" i="1" s="1"/>
  <c r="H85" i="1"/>
  <c r="I85" i="1"/>
  <c r="J85" i="1" s="1"/>
  <c r="K85" i="1" s="1"/>
  <c r="L85" i="1" s="1"/>
  <c r="H92" i="1"/>
  <c r="I92" i="1"/>
  <c r="J92" i="1" s="1"/>
  <c r="K92" i="1" s="1"/>
  <c r="L92" i="1" s="1"/>
  <c r="H89" i="1"/>
  <c r="I89" i="1"/>
  <c r="J89" i="1" s="1"/>
  <c r="K89" i="1" s="1"/>
  <c r="L89" i="1" s="1"/>
  <c r="H94" i="1"/>
  <c r="I94" i="1"/>
  <c r="J94" i="1" s="1"/>
  <c r="K94" i="1" s="1"/>
  <c r="L94" i="1" s="1"/>
  <c r="H91" i="1"/>
  <c r="I91" i="1"/>
  <c r="J91" i="1" s="1"/>
  <c r="K91" i="1" s="1"/>
  <c r="L91" i="1" s="1"/>
  <c r="H47" i="1"/>
  <c r="I47" i="1"/>
  <c r="J47" i="1" s="1"/>
  <c r="K47" i="1" s="1"/>
  <c r="L47" i="1" s="1"/>
  <c r="H48" i="1"/>
  <c r="I48" i="1"/>
  <c r="J48" i="1" s="1"/>
  <c r="K48" i="1" s="1"/>
  <c r="L48" i="1" s="1"/>
  <c r="H53" i="1"/>
  <c r="I53" i="1"/>
  <c r="J53" i="1" s="1"/>
  <c r="K53" i="1" s="1"/>
  <c r="L53" i="1" s="1"/>
  <c r="H51" i="1"/>
  <c r="I51" i="1"/>
  <c r="J51" i="1" s="1"/>
  <c r="K51" i="1" s="1"/>
  <c r="L51" i="1" s="1"/>
  <c r="H49" i="1"/>
  <c r="I49" i="1"/>
  <c r="J49" i="1" s="1"/>
  <c r="K49" i="1" s="1"/>
  <c r="L49" i="1" s="1"/>
  <c r="H46" i="1"/>
  <c r="I46" i="1"/>
  <c r="J46" i="1" s="1"/>
  <c r="K46" i="1" s="1"/>
  <c r="L46" i="1" s="1"/>
  <c r="H58" i="1"/>
  <c r="I58" i="1"/>
  <c r="J58" i="1" s="1"/>
  <c r="K58" i="1" s="1"/>
  <c r="L58" i="1" s="1"/>
  <c r="H57" i="1"/>
  <c r="I57" i="1"/>
  <c r="J57" i="1" s="1"/>
  <c r="K57" i="1" s="1"/>
  <c r="L57" i="1" s="1"/>
  <c r="H54" i="1"/>
  <c r="I54" i="1"/>
  <c r="J54" i="1" s="1"/>
  <c r="K54" i="1" s="1"/>
  <c r="L54" i="1" s="1"/>
  <c r="H56" i="1"/>
  <c r="I56" i="1"/>
  <c r="J56" i="1" s="1"/>
  <c r="K56" i="1" s="1"/>
  <c r="L56" i="1" s="1"/>
  <c r="H60" i="1"/>
  <c r="I60" i="1"/>
  <c r="J60" i="1" s="1"/>
  <c r="K60" i="1" s="1"/>
  <c r="L60" i="1" s="1"/>
  <c r="H59" i="1"/>
  <c r="I59" i="1"/>
  <c r="J59" i="1" s="1"/>
  <c r="K59" i="1" s="1"/>
  <c r="L59" i="1" s="1"/>
  <c r="H55" i="1"/>
  <c r="I55" i="1"/>
  <c r="J55" i="1" s="1"/>
  <c r="K55" i="1" s="1"/>
  <c r="L55" i="1" s="1"/>
  <c r="H52" i="1"/>
  <c r="I52" i="1"/>
  <c r="J52" i="1" s="1"/>
  <c r="K52" i="1" s="1"/>
  <c r="L52" i="1" s="1"/>
  <c r="H50" i="1"/>
  <c r="I50" i="1"/>
  <c r="J50" i="1" s="1"/>
  <c r="K50" i="1" s="1"/>
  <c r="L50" i="1" s="1"/>
  <c r="H41" i="1"/>
  <c r="I41" i="1"/>
  <c r="J41" i="1" s="1"/>
  <c r="K41" i="1" s="1"/>
  <c r="L41" i="1" s="1"/>
  <c r="H32" i="1"/>
  <c r="I32" i="1"/>
  <c r="J32" i="1" s="1"/>
  <c r="K32" i="1" s="1"/>
  <c r="L32" i="1" s="1"/>
  <c r="H38" i="1"/>
  <c r="I38" i="1"/>
  <c r="J38" i="1" s="1"/>
  <c r="K38" i="1" s="1"/>
  <c r="L38" i="1" s="1"/>
  <c r="H37" i="1"/>
  <c r="I37" i="1"/>
  <c r="J37" i="1" s="1"/>
  <c r="K37" i="1" s="1"/>
  <c r="L37" i="1" s="1"/>
  <c r="H36" i="1"/>
  <c r="I36" i="1"/>
  <c r="J36" i="1" s="1"/>
  <c r="K36" i="1" s="1"/>
  <c r="L36" i="1" s="1"/>
  <c r="H42" i="1"/>
  <c r="I42" i="1"/>
  <c r="J42" i="1" s="1"/>
  <c r="K42" i="1" s="1"/>
  <c r="L42" i="1" s="1"/>
  <c r="H43" i="1"/>
  <c r="I43" i="1"/>
  <c r="J43" i="1" s="1"/>
  <c r="K43" i="1" s="1"/>
  <c r="L43" i="1" s="1"/>
  <c r="H44" i="1"/>
  <c r="I44" i="1"/>
  <c r="J44" i="1" s="1"/>
  <c r="K44" i="1" s="1"/>
  <c r="L44" i="1" s="1"/>
  <c r="H39" i="1"/>
  <c r="I39" i="1"/>
  <c r="J39" i="1" s="1"/>
  <c r="K39" i="1" s="1"/>
  <c r="L39" i="1" s="1"/>
  <c r="H40" i="1"/>
  <c r="I40" i="1"/>
  <c r="J40" i="1" s="1"/>
  <c r="K40" i="1" s="1"/>
  <c r="L40" i="1" s="1"/>
  <c r="H34" i="1"/>
  <c r="I34" i="1"/>
  <c r="J34" i="1" s="1"/>
  <c r="K34" i="1" s="1"/>
  <c r="L34" i="1" s="1"/>
  <c r="H33" i="1"/>
  <c r="I33" i="1"/>
  <c r="J33" i="1" s="1"/>
  <c r="K33" i="1" s="1"/>
  <c r="L33" i="1" s="1"/>
  <c r="H35" i="1"/>
  <c r="I35" i="1"/>
  <c r="J35" i="1" s="1"/>
  <c r="K35" i="1" s="1"/>
  <c r="L35" i="1" s="1"/>
  <c r="H30" i="1"/>
  <c r="I30" i="1"/>
  <c r="J30" i="1" s="1"/>
  <c r="K30" i="1" s="1"/>
  <c r="L30" i="1" s="1"/>
  <c r="H27" i="1"/>
  <c r="I27" i="1"/>
  <c r="J27" i="1" s="1"/>
  <c r="K27" i="1" s="1"/>
  <c r="L27" i="1" s="1"/>
  <c r="H22" i="1"/>
  <c r="I22" i="1"/>
  <c r="J22" i="1" s="1"/>
  <c r="K22" i="1" s="1"/>
  <c r="L22" i="1" s="1"/>
  <c r="H23" i="1"/>
  <c r="I23" i="1"/>
  <c r="J23" i="1" s="1"/>
  <c r="K23" i="1" s="1"/>
  <c r="L23" i="1" s="1"/>
  <c r="H26" i="1"/>
  <c r="I26" i="1"/>
  <c r="J26" i="1" s="1"/>
  <c r="K26" i="1" s="1"/>
  <c r="L26" i="1" s="1"/>
  <c r="H18" i="1"/>
  <c r="I18" i="1"/>
  <c r="J18" i="1" s="1"/>
  <c r="K18" i="1" s="1"/>
  <c r="L18" i="1" s="1"/>
  <c r="H9" i="1"/>
  <c r="I9" i="1"/>
  <c r="J9" i="1" s="1"/>
  <c r="K9" i="1" s="1"/>
  <c r="L9" i="1" s="1"/>
  <c r="H15" i="1"/>
  <c r="I15" i="1"/>
  <c r="J15" i="1" s="1"/>
  <c r="K15" i="1" s="1"/>
  <c r="L15" i="1" s="1"/>
  <c r="H14" i="1"/>
  <c r="I14" i="1"/>
  <c r="J14" i="1" s="1"/>
  <c r="K14" i="1" s="1"/>
  <c r="L14" i="1" s="1"/>
  <c r="H8" i="1"/>
  <c r="I8" i="1"/>
  <c r="J8" i="1" s="1"/>
  <c r="K8" i="1" s="1"/>
  <c r="L8" i="1" s="1"/>
  <c r="H16" i="1"/>
  <c r="I16" i="1"/>
  <c r="J16" i="1" s="1"/>
  <c r="K16" i="1" s="1"/>
  <c r="L16" i="1" s="1"/>
  <c r="H13" i="1"/>
  <c r="I13" i="1"/>
  <c r="J13" i="1" s="1"/>
  <c r="K13" i="1" s="1"/>
  <c r="L13" i="1" s="1"/>
  <c r="H10" i="1"/>
  <c r="I10" i="1"/>
  <c r="J10" i="1" s="1"/>
  <c r="K10" i="1" s="1"/>
  <c r="L10" i="1" s="1"/>
  <c r="H12" i="1"/>
  <c r="I12" i="1"/>
  <c r="J12" i="1" s="1"/>
  <c r="K12" i="1" s="1"/>
  <c r="L12" i="1" s="1"/>
  <c r="H17" i="1"/>
  <c r="I17" i="1"/>
  <c r="J17" i="1" s="1"/>
  <c r="K17" i="1" s="1"/>
  <c r="L17" i="1" s="1"/>
  <c r="H11" i="1"/>
  <c r="I11" i="1"/>
  <c r="J11" i="1" s="1"/>
  <c r="K11" i="1" s="1"/>
  <c r="L11" i="1" s="1"/>
  <c r="H19" i="1"/>
  <c r="I19" i="1"/>
  <c r="J19" i="1" s="1"/>
  <c r="K19" i="1" s="1"/>
  <c r="L19" i="1" s="1"/>
  <c r="H25" i="1"/>
  <c r="I25" i="1"/>
  <c r="J25" i="1" s="1"/>
  <c r="K25" i="1" s="1"/>
  <c r="L25" i="1" s="1"/>
  <c r="H29" i="1"/>
  <c r="I29" i="1"/>
  <c r="J29" i="1" s="1"/>
  <c r="K29" i="1" s="1"/>
  <c r="L29" i="1" s="1"/>
  <c r="H21" i="1"/>
  <c r="I21" i="1"/>
  <c r="J21" i="1" s="1"/>
  <c r="K21" i="1" s="1"/>
  <c r="L21" i="1" s="1"/>
  <c r="H28" i="1"/>
  <c r="I28" i="1"/>
  <c r="J28" i="1" s="1"/>
  <c r="K28" i="1" s="1"/>
  <c r="L28" i="1" s="1"/>
  <c r="H24" i="1"/>
  <c r="I24" i="1"/>
  <c r="J24" i="1" s="1"/>
  <c r="K24" i="1" s="1"/>
  <c r="L24" i="1" s="1"/>
  <c r="M91" i="1" l="1"/>
  <c r="N91" i="1" s="1"/>
  <c r="O91" i="1" s="1"/>
  <c r="P91" i="1" s="1"/>
  <c r="M86" i="1"/>
  <c r="N86" i="1" s="1"/>
  <c r="O86" i="1" s="1"/>
  <c r="P86" i="1" s="1"/>
  <c r="M84" i="1"/>
  <c r="N84" i="1" s="1"/>
  <c r="O84" i="1" s="1"/>
  <c r="P84" i="1" s="1"/>
  <c r="M88" i="1"/>
  <c r="N88" i="1" s="1"/>
  <c r="O88" i="1" s="1"/>
  <c r="P88" i="1" s="1"/>
  <c r="M94" i="1"/>
  <c r="N94" i="1" s="1"/>
  <c r="O94" i="1" s="1"/>
  <c r="P94" i="1" s="1"/>
  <c r="M92" i="1"/>
  <c r="N92" i="1" s="1"/>
  <c r="O92" i="1" s="1"/>
  <c r="P92" i="1" s="1"/>
  <c r="M93" i="1"/>
  <c r="N93" i="1" s="1"/>
  <c r="O93" i="1" s="1"/>
  <c r="P93" i="1" s="1"/>
  <c r="M83" i="1"/>
  <c r="N83" i="1" s="1"/>
  <c r="O83" i="1" s="1"/>
  <c r="P83" i="1" s="1"/>
  <c r="M90" i="1"/>
  <c r="N90" i="1" s="1"/>
  <c r="O90" i="1" s="1"/>
  <c r="P90" i="1" s="1"/>
  <c r="M82" i="1"/>
  <c r="N82" i="1" s="1"/>
  <c r="O82" i="1" s="1"/>
  <c r="P82" i="1" s="1"/>
  <c r="M69" i="1"/>
  <c r="N69" i="1" s="1"/>
  <c r="O69" i="1" s="1"/>
  <c r="P69" i="1" s="1"/>
  <c r="M74" i="1"/>
  <c r="N74" i="1" s="1"/>
  <c r="O74" i="1" s="1"/>
  <c r="P74" i="1" s="1"/>
  <c r="M73" i="1"/>
  <c r="N73" i="1" s="1"/>
  <c r="O73" i="1" s="1"/>
  <c r="P73" i="1" s="1"/>
  <c r="M64" i="1"/>
  <c r="N64" i="1" s="1"/>
  <c r="O64" i="1" s="1"/>
  <c r="P64" i="1" s="1"/>
  <c r="M63" i="1"/>
  <c r="N63" i="1" s="1"/>
  <c r="O63" i="1" s="1"/>
  <c r="P63" i="1" s="1"/>
  <c r="M65" i="1"/>
  <c r="N65" i="1" s="1"/>
  <c r="O65" i="1" s="1"/>
  <c r="P65" i="1" s="1"/>
  <c r="M66" i="1"/>
  <c r="N66" i="1" s="1"/>
  <c r="O66" i="1" s="1"/>
  <c r="P66" i="1" s="1"/>
  <c r="M62" i="1"/>
  <c r="N62" i="1" s="1"/>
  <c r="O62" i="1" s="1"/>
  <c r="P62" i="1" s="1"/>
  <c r="M76" i="1"/>
  <c r="N76" i="1" s="1"/>
  <c r="O76" i="1" s="1"/>
  <c r="P76" i="1" s="1"/>
  <c r="M67" i="1"/>
  <c r="N67" i="1" s="1"/>
  <c r="O67" i="1" s="1"/>
  <c r="P67" i="1" s="1"/>
  <c r="M71" i="1"/>
  <c r="N71" i="1" s="1"/>
  <c r="O71" i="1" s="1"/>
  <c r="P71" i="1" s="1"/>
  <c r="M77" i="1"/>
  <c r="N77" i="1" s="1"/>
  <c r="O77" i="1" s="1"/>
  <c r="P77" i="1" s="1"/>
  <c r="M75" i="1"/>
  <c r="N75" i="1" s="1"/>
  <c r="O75" i="1" s="1"/>
  <c r="P75" i="1" s="1"/>
  <c r="M68" i="1"/>
  <c r="N68" i="1" s="1"/>
  <c r="O68" i="1" s="1"/>
  <c r="P68" i="1" s="1"/>
  <c r="M70" i="1"/>
  <c r="N70" i="1" s="1"/>
  <c r="O70" i="1" s="1"/>
  <c r="P70" i="1" s="1"/>
  <c r="M78" i="1"/>
  <c r="N78" i="1" s="1"/>
  <c r="O78" i="1" s="1"/>
  <c r="P78" i="1" s="1"/>
  <c r="M72" i="1"/>
  <c r="N72" i="1" s="1"/>
  <c r="O72" i="1" s="1"/>
  <c r="P72" i="1" s="1"/>
  <c r="M87" i="1"/>
  <c r="N87" i="1" s="1"/>
  <c r="O87" i="1" s="1"/>
  <c r="P87" i="1" s="1"/>
  <c r="M85" i="1"/>
  <c r="N85" i="1" s="1"/>
  <c r="O85" i="1" s="1"/>
  <c r="P85" i="1" s="1"/>
  <c r="M80" i="1"/>
  <c r="N80" i="1" s="1"/>
  <c r="O80" i="1" s="1"/>
  <c r="P80" i="1" s="1"/>
  <c r="M81" i="1"/>
  <c r="N81" i="1" s="1"/>
  <c r="O81" i="1" s="1"/>
  <c r="P81" i="1" s="1"/>
  <c r="M89" i="1"/>
  <c r="N89" i="1" s="1"/>
  <c r="O89" i="1" s="1"/>
  <c r="P89" i="1" s="1"/>
  <c r="M60" i="1"/>
  <c r="N60" i="1" s="1"/>
  <c r="O60" i="1" s="1"/>
  <c r="P60" i="1" s="1"/>
  <c r="M54" i="1"/>
  <c r="N54" i="1" s="1"/>
  <c r="O54" i="1" s="1"/>
  <c r="P54" i="1" s="1"/>
  <c r="M58" i="1"/>
  <c r="N58" i="1" s="1"/>
  <c r="O58" i="1" s="1"/>
  <c r="P58" i="1" s="1"/>
  <c r="M57" i="1"/>
  <c r="N57" i="1" s="1"/>
  <c r="O57" i="1" s="1"/>
  <c r="P57" i="1" s="1"/>
  <c r="M56" i="1"/>
  <c r="N56" i="1" s="1"/>
  <c r="O56" i="1" s="1"/>
  <c r="P56" i="1" s="1"/>
  <c r="M51" i="1"/>
  <c r="N51" i="1" s="1"/>
  <c r="O51" i="1" s="1"/>
  <c r="P51" i="1" s="1"/>
  <c r="M46" i="1"/>
  <c r="N46" i="1" s="1"/>
  <c r="O46" i="1" s="1"/>
  <c r="P46" i="1" s="1"/>
  <c r="M48" i="1"/>
  <c r="N48" i="1" s="1"/>
  <c r="O48" i="1" s="1"/>
  <c r="P48" i="1" s="1"/>
  <c r="M53" i="1"/>
  <c r="N53" i="1" s="1"/>
  <c r="O53" i="1" s="1"/>
  <c r="P53" i="1" s="1"/>
  <c r="M49" i="1"/>
  <c r="N49" i="1" s="1"/>
  <c r="O49" i="1" s="1"/>
  <c r="P49" i="1" s="1"/>
  <c r="M47" i="1"/>
  <c r="N47" i="1" s="1"/>
  <c r="O47" i="1" s="1"/>
  <c r="P47" i="1" s="1"/>
  <c r="M50" i="1"/>
  <c r="N50" i="1" s="1"/>
  <c r="O50" i="1" s="1"/>
  <c r="P50" i="1" s="1"/>
  <c r="M55" i="1"/>
  <c r="N55" i="1" s="1"/>
  <c r="O55" i="1" s="1"/>
  <c r="P55" i="1" s="1"/>
  <c r="M52" i="1"/>
  <c r="N52" i="1" s="1"/>
  <c r="O52" i="1" s="1"/>
  <c r="P52" i="1" s="1"/>
  <c r="M59" i="1"/>
  <c r="N59" i="1" s="1"/>
  <c r="O59" i="1" s="1"/>
  <c r="P59" i="1" s="1"/>
  <c r="M34" i="1"/>
  <c r="N34" i="1" s="1"/>
  <c r="O34" i="1" s="1"/>
  <c r="P34" i="1" s="1"/>
  <c r="M35" i="1"/>
  <c r="N35" i="1" s="1"/>
  <c r="O35" i="1" s="1"/>
  <c r="P35" i="1" s="1"/>
  <c r="M39" i="1"/>
  <c r="N39" i="1" s="1"/>
  <c r="O39" i="1" s="1"/>
  <c r="P39" i="1" s="1"/>
  <c r="M33" i="1"/>
  <c r="N33" i="1" s="1"/>
  <c r="O33" i="1" s="1"/>
  <c r="P33" i="1" s="1"/>
  <c r="M40" i="1"/>
  <c r="N40" i="1" s="1"/>
  <c r="O40" i="1" s="1"/>
  <c r="P40" i="1" s="1"/>
  <c r="M41" i="1"/>
  <c r="N41" i="1" s="1"/>
  <c r="O41" i="1" s="1"/>
  <c r="P41" i="1" s="1"/>
  <c r="M38" i="1"/>
  <c r="N38" i="1" s="1"/>
  <c r="O38" i="1" s="1"/>
  <c r="P38" i="1" s="1"/>
  <c r="M44" i="1"/>
  <c r="N44" i="1" s="1"/>
  <c r="O44" i="1" s="1"/>
  <c r="P44" i="1" s="1"/>
  <c r="M42" i="1"/>
  <c r="N42" i="1" s="1"/>
  <c r="O42" i="1" s="1"/>
  <c r="P42" i="1" s="1"/>
  <c r="M32" i="1"/>
  <c r="N32" i="1" s="1"/>
  <c r="O32" i="1" s="1"/>
  <c r="P32" i="1" s="1"/>
  <c r="M37" i="1"/>
  <c r="N37" i="1" s="1"/>
  <c r="O37" i="1" s="1"/>
  <c r="P37" i="1" s="1"/>
  <c r="M43" i="1"/>
  <c r="N43" i="1" s="1"/>
  <c r="O43" i="1" s="1"/>
  <c r="P43" i="1" s="1"/>
  <c r="M36" i="1"/>
  <c r="N36" i="1" s="1"/>
  <c r="O36" i="1" s="1"/>
  <c r="P36" i="1" s="1"/>
  <c r="M26" i="1"/>
  <c r="N26" i="1" s="1"/>
  <c r="O26" i="1" s="1"/>
  <c r="P26" i="1" s="1"/>
  <c r="M23" i="1"/>
  <c r="N23" i="1" s="1"/>
  <c r="O23" i="1" s="1"/>
  <c r="P23" i="1" s="1"/>
  <c r="M22" i="1"/>
  <c r="N22" i="1" s="1"/>
  <c r="O22" i="1" s="1"/>
  <c r="P22" i="1" s="1"/>
  <c r="M27" i="1"/>
  <c r="N27" i="1" s="1"/>
  <c r="O27" i="1" s="1"/>
  <c r="P27" i="1" s="1"/>
  <c r="M30" i="1"/>
  <c r="N30" i="1" s="1"/>
  <c r="O30" i="1" s="1"/>
  <c r="P30" i="1" s="1"/>
  <c r="M21" i="1"/>
  <c r="N21" i="1" s="1"/>
  <c r="O21" i="1" s="1"/>
  <c r="P21" i="1" s="1"/>
  <c r="M29" i="1"/>
  <c r="N29" i="1" s="1"/>
  <c r="O29" i="1" s="1"/>
  <c r="P29" i="1" s="1"/>
  <c r="M24" i="1"/>
  <c r="N24" i="1" s="1"/>
  <c r="O24" i="1" s="1"/>
  <c r="P24" i="1" s="1"/>
  <c r="M25" i="1"/>
  <c r="N25" i="1" s="1"/>
  <c r="O25" i="1" s="1"/>
  <c r="P25" i="1" s="1"/>
  <c r="M28" i="1"/>
  <c r="N28" i="1" s="1"/>
  <c r="O28" i="1" s="1"/>
  <c r="P28" i="1" s="1"/>
  <c r="M14" i="1"/>
  <c r="N14" i="1" s="1"/>
  <c r="O14" i="1" s="1"/>
  <c r="P14" i="1" s="1"/>
  <c r="M18" i="1"/>
  <c r="N18" i="1" s="1"/>
  <c r="O18" i="1" s="1"/>
  <c r="P18" i="1" s="1"/>
  <c r="M15" i="1"/>
  <c r="N15" i="1" s="1"/>
  <c r="O15" i="1" s="1"/>
  <c r="P15" i="1" s="1"/>
  <c r="M9" i="1"/>
  <c r="N9" i="1" s="1"/>
  <c r="O9" i="1" s="1"/>
  <c r="P9" i="1" s="1"/>
  <c r="M8" i="1"/>
  <c r="N8" i="1" s="1"/>
  <c r="O8" i="1" s="1"/>
  <c r="P8" i="1" s="1"/>
  <c r="M11" i="1"/>
  <c r="N11" i="1" s="1"/>
  <c r="O11" i="1" s="1"/>
  <c r="P11" i="1" s="1"/>
  <c r="M13" i="1"/>
  <c r="N13" i="1" s="1"/>
  <c r="O13" i="1" s="1"/>
  <c r="P13" i="1" s="1"/>
  <c r="M17" i="1"/>
  <c r="N17" i="1" s="1"/>
  <c r="O17" i="1" s="1"/>
  <c r="P17" i="1" s="1"/>
  <c r="M19" i="1"/>
  <c r="N19" i="1" s="1"/>
  <c r="O19" i="1" s="1"/>
  <c r="P19" i="1" s="1"/>
  <c r="M16" i="1"/>
  <c r="N16" i="1" s="1"/>
  <c r="O16" i="1" s="1"/>
  <c r="P16" i="1" s="1"/>
  <c r="M12" i="1"/>
  <c r="N12" i="1" s="1"/>
  <c r="O12" i="1" s="1"/>
  <c r="P12" i="1" s="1"/>
  <c r="M10" i="1"/>
  <c r="N10" i="1" s="1"/>
  <c r="O10" i="1" s="1"/>
  <c r="P10" i="1" s="1"/>
  <c r="Q67" i="1" l="1"/>
  <c r="R67" i="1" s="1"/>
  <c r="S67" i="1" s="1"/>
  <c r="Q89" i="1"/>
  <c r="R89" i="1" s="1"/>
  <c r="S89" i="1" s="1"/>
  <c r="Q76" i="1"/>
  <c r="R76" i="1" s="1"/>
  <c r="S76" i="1" s="1"/>
  <c r="Q65" i="1"/>
  <c r="R65" i="1" s="1"/>
  <c r="S65" i="1" s="1"/>
  <c r="Q85" i="1"/>
  <c r="R85" i="1" s="1"/>
  <c r="S85" i="1" s="1"/>
  <c r="Q92" i="1"/>
  <c r="R92" i="1" s="1"/>
  <c r="S92" i="1" s="1"/>
  <c r="Q87" i="1"/>
  <c r="R87" i="1" s="1"/>
  <c r="S87" i="1" s="1"/>
  <c r="Q94" i="1"/>
  <c r="R94" i="1" s="1"/>
  <c r="S94" i="1" s="1"/>
  <c r="Q63" i="1"/>
  <c r="R63" i="1" s="1"/>
  <c r="S63" i="1" s="1"/>
  <c r="Q73" i="1"/>
  <c r="R73" i="1" s="1"/>
  <c r="S73" i="1" s="1"/>
  <c r="Q80" i="1"/>
  <c r="R80" i="1" s="1"/>
  <c r="S80" i="1" s="1"/>
  <c r="Q86" i="1"/>
  <c r="R86" i="1" s="1"/>
  <c r="S86" i="1" s="1"/>
  <c r="Q81" i="1"/>
  <c r="R81" i="1" s="1"/>
  <c r="S81" i="1" s="1"/>
  <c r="Q62" i="1"/>
  <c r="R62" i="1" s="1"/>
  <c r="S62" i="1" s="1"/>
  <c r="Q75" i="1"/>
  <c r="R75" i="1" s="1"/>
  <c r="S75" i="1" s="1"/>
  <c r="Q72" i="1"/>
  <c r="R72" i="1" s="1"/>
  <c r="S72" i="1" s="1"/>
  <c r="Q69" i="1"/>
  <c r="R69" i="1" s="1"/>
  <c r="S69" i="1" s="1"/>
  <c r="Q70" i="1"/>
  <c r="R70" i="1" s="1"/>
  <c r="S70" i="1" s="1"/>
  <c r="Q90" i="1"/>
  <c r="R90" i="1" s="1"/>
  <c r="S90" i="1" s="1"/>
  <c r="Q77" i="1"/>
  <c r="R77" i="1" s="1"/>
  <c r="S77" i="1" s="1"/>
  <c r="Q82" i="1"/>
  <c r="R82" i="1" s="1"/>
  <c r="S82" i="1" s="1"/>
  <c r="Q66" i="1"/>
  <c r="R66" i="1" s="1"/>
  <c r="S66" i="1" s="1"/>
  <c r="Q64" i="1"/>
  <c r="R64" i="1" s="1"/>
  <c r="S64" i="1" s="1"/>
  <c r="Q74" i="1"/>
  <c r="R74" i="1" s="1"/>
  <c r="S74" i="1" s="1"/>
  <c r="Q84" i="1"/>
  <c r="R84" i="1" s="1"/>
  <c r="S84" i="1" s="1"/>
  <c r="Q71" i="1"/>
  <c r="R71" i="1" s="1"/>
  <c r="S71" i="1" s="1"/>
  <c r="Q91" i="1"/>
  <c r="R91" i="1" s="1"/>
  <c r="S91" i="1" s="1"/>
  <c r="Q93" i="1"/>
  <c r="R93" i="1" s="1"/>
  <c r="S93" i="1" s="1"/>
  <c r="Q68" i="1"/>
  <c r="R68" i="1" s="1"/>
  <c r="S68" i="1" s="1"/>
  <c r="Q83" i="1"/>
  <c r="R83" i="1" s="1"/>
  <c r="S83" i="1" s="1"/>
  <c r="Q88" i="1"/>
  <c r="R88" i="1" s="1"/>
  <c r="S88" i="1" s="1"/>
  <c r="Q78" i="1"/>
  <c r="R78" i="1" s="1"/>
  <c r="S78" i="1" s="1"/>
  <c r="Q56" i="1"/>
  <c r="R56" i="1" s="1"/>
  <c r="S56" i="1" s="1"/>
  <c r="Q54" i="1"/>
  <c r="R54" i="1" s="1"/>
  <c r="S54" i="1" s="1"/>
  <c r="Q49" i="1"/>
  <c r="R49" i="1" s="1"/>
  <c r="S49" i="1" s="1"/>
  <c r="Q53" i="1"/>
  <c r="R53" i="1" s="1"/>
  <c r="S53" i="1" s="1"/>
  <c r="Q48" i="1"/>
  <c r="R48" i="1" s="1"/>
  <c r="S48" i="1" s="1"/>
  <c r="Q60" i="1"/>
  <c r="R60" i="1" s="1"/>
  <c r="S60" i="1" s="1"/>
  <c r="Q58" i="1"/>
  <c r="R58" i="1" s="1"/>
  <c r="S58" i="1" s="1"/>
  <c r="Q46" i="1"/>
  <c r="R46" i="1" s="1"/>
  <c r="S46" i="1" s="1"/>
  <c r="Q57" i="1"/>
  <c r="R57" i="1" s="1"/>
  <c r="S57" i="1" s="1"/>
  <c r="Q51" i="1"/>
  <c r="R51" i="1" s="1"/>
  <c r="S51" i="1" s="1"/>
  <c r="Q47" i="1"/>
  <c r="R47" i="1" s="1"/>
  <c r="S47" i="1" s="1"/>
  <c r="Q59" i="1"/>
  <c r="R59" i="1" s="1"/>
  <c r="S59" i="1" s="1"/>
  <c r="Q52" i="1"/>
  <c r="R52" i="1" s="1"/>
  <c r="S52" i="1" s="1"/>
  <c r="Q50" i="1"/>
  <c r="R50" i="1" s="1"/>
  <c r="S50" i="1" s="1"/>
  <c r="Q55" i="1"/>
  <c r="R55" i="1" s="1"/>
  <c r="S55" i="1" s="1"/>
  <c r="Q32" i="1"/>
  <c r="R32" i="1" s="1"/>
  <c r="S32" i="1" s="1"/>
  <c r="Q37" i="1"/>
  <c r="R37" i="1" s="1"/>
  <c r="S37" i="1" s="1"/>
  <c r="Q41" i="1"/>
  <c r="R41" i="1" s="1"/>
  <c r="S41" i="1" s="1"/>
  <c r="Q35" i="1"/>
  <c r="R35" i="1" s="1"/>
  <c r="S35" i="1" s="1"/>
  <c r="Q44" i="1"/>
  <c r="R44" i="1" s="1"/>
  <c r="S44" i="1" s="1"/>
  <c r="Q36" i="1"/>
  <c r="R36" i="1" s="1"/>
  <c r="S36" i="1" s="1"/>
  <c r="Q42" i="1"/>
  <c r="R42" i="1" s="1"/>
  <c r="S42" i="1" s="1"/>
  <c r="Q34" i="1"/>
  <c r="R34" i="1" s="1"/>
  <c r="S34" i="1" s="1"/>
  <c r="Q39" i="1"/>
  <c r="R39" i="1" s="1"/>
  <c r="S39" i="1" s="1"/>
  <c r="Q43" i="1"/>
  <c r="R43" i="1" s="1"/>
  <c r="S43" i="1" s="1"/>
  <c r="Q33" i="1"/>
  <c r="R33" i="1" s="1"/>
  <c r="S33" i="1" s="1"/>
  <c r="Q40" i="1"/>
  <c r="R40" i="1" s="1"/>
  <c r="S40" i="1" s="1"/>
  <c r="Q38" i="1"/>
  <c r="R38" i="1" s="1"/>
  <c r="S38" i="1" s="1"/>
  <c r="Q27" i="1"/>
  <c r="R27" i="1" s="1"/>
  <c r="S27" i="1" s="1"/>
  <c r="Q23" i="1"/>
  <c r="R23" i="1" s="1"/>
  <c r="S23" i="1" s="1"/>
  <c r="Q26" i="1"/>
  <c r="R26" i="1" s="1"/>
  <c r="S26" i="1" s="1"/>
  <c r="Q22" i="1"/>
  <c r="R22" i="1" s="1"/>
  <c r="S22" i="1" s="1"/>
  <c r="Q30" i="1"/>
  <c r="R30" i="1" s="1"/>
  <c r="S30" i="1" s="1"/>
  <c r="Q24" i="1"/>
  <c r="R24" i="1" s="1"/>
  <c r="S24" i="1" s="1"/>
  <c r="Q29" i="1"/>
  <c r="R29" i="1" s="1"/>
  <c r="S29" i="1" s="1"/>
  <c r="Q21" i="1"/>
  <c r="R21" i="1" s="1"/>
  <c r="S21" i="1" s="1"/>
  <c r="Q28" i="1"/>
  <c r="R28" i="1" s="1"/>
  <c r="S28" i="1" s="1"/>
  <c r="Q25" i="1"/>
  <c r="R25" i="1" s="1"/>
  <c r="S25" i="1" s="1"/>
  <c r="Q8" i="1"/>
  <c r="R8" i="1" s="1"/>
  <c r="S8" i="1" s="1"/>
  <c r="Q16" i="1"/>
  <c r="R16" i="1" s="1"/>
  <c r="S16" i="1" s="1"/>
  <c r="Q13" i="1"/>
  <c r="R13" i="1" s="1"/>
  <c r="S13" i="1" s="1"/>
  <c r="Q11" i="1"/>
  <c r="R11" i="1" s="1"/>
  <c r="S11" i="1" s="1"/>
  <c r="Q17" i="1"/>
  <c r="R17" i="1" s="1"/>
  <c r="S17" i="1" s="1"/>
  <c r="Q10" i="1"/>
  <c r="R10" i="1" s="1"/>
  <c r="S10" i="1" s="1"/>
  <c r="Q19" i="1"/>
  <c r="R19" i="1" s="1"/>
  <c r="S19" i="1" s="1"/>
  <c r="Q14" i="1"/>
  <c r="R14" i="1" s="1"/>
  <c r="S14" i="1" s="1"/>
  <c r="Q9" i="1"/>
  <c r="R9" i="1" s="1"/>
  <c r="S9" i="1" s="1"/>
  <c r="Q12" i="1"/>
  <c r="R12" i="1" s="1"/>
  <c r="S12" i="1" s="1"/>
  <c r="Q18" i="1"/>
  <c r="R18" i="1" s="1"/>
  <c r="S18" i="1" s="1"/>
  <c r="Q15" i="1"/>
  <c r="R15" i="1" s="1"/>
  <c r="S15" i="1" s="1"/>
</calcChain>
</file>

<file path=xl/sharedStrings.xml><?xml version="1.0" encoding="utf-8"?>
<sst xmlns="http://schemas.openxmlformats.org/spreadsheetml/2006/main" count="183" uniqueCount="102">
  <si>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</si>
  <si>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</si>
  <si>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</si>
  <si>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</si>
  <si>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</si>
  <si>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</si>
  <si>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</si>
  <si>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</si>
  <si>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</si>
  <si>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</si>
  <si>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</si>
  <si>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</si>
  <si>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</si>
  <si>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</si>
  <si>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</si>
  <si>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</si>
  <si>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</si>
  <si>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</si>
  <si>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</si>
  <si>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Murray Bridge</t>
  </si>
  <si>
    <t xml:space="preserve">Eclair Rhythm       </t>
  </si>
  <si>
    <t xml:space="preserve">Ithacan             </t>
  </si>
  <si>
    <t xml:space="preserve">Kentucky Ruler      </t>
  </si>
  <si>
    <t xml:space="preserve">Red Sequoia         </t>
  </si>
  <si>
    <t xml:space="preserve">Salute The Stars    </t>
  </si>
  <si>
    <t xml:space="preserve">Tuff Cat            </t>
  </si>
  <si>
    <t xml:space="preserve">Chartin             </t>
  </si>
  <si>
    <t xml:space="preserve">Disles              </t>
  </si>
  <si>
    <t xml:space="preserve">Fizique             </t>
  </si>
  <si>
    <t xml:space="preserve">Margin Of Error     </t>
  </si>
  <si>
    <t xml:space="preserve">Robe Raider         </t>
  </si>
  <si>
    <t xml:space="preserve">Soarlikeaneagle     </t>
  </si>
  <si>
    <t xml:space="preserve">Trygve              </t>
  </si>
  <si>
    <t xml:space="preserve">Motell              </t>
  </si>
  <si>
    <t xml:space="preserve">Mr Metrics          </t>
  </si>
  <si>
    <t xml:space="preserve">Aktolgali           </t>
  </si>
  <si>
    <t xml:space="preserve">Victory Club        </t>
  </si>
  <si>
    <t xml:space="preserve">Ammo Amor           </t>
  </si>
  <si>
    <t xml:space="preserve">Kingson             </t>
  </si>
  <si>
    <t xml:space="preserve">Lord Luker          </t>
  </si>
  <si>
    <t xml:space="preserve">So You Can          </t>
  </si>
  <si>
    <t xml:space="preserve">Justakidd           </t>
  </si>
  <si>
    <t xml:space="preserve">Just Kappy          </t>
  </si>
  <si>
    <t xml:space="preserve">Jimmys Edge         </t>
  </si>
  <si>
    <t xml:space="preserve">Livin Loose         </t>
  </si>
  <si>
    <t xml:space="preserve">Lancelotto          </t>
  </si>
  <si>
    <t xml:space="preserve">Effortkat           </t>
  </si>
  <si>
    <t xml:space="preserve">Rodney              </t>
  </si>
  <si>
    <t xml:space="preserve">Sugar Glider        </t>
  </si>
  <si>
    <t xml:space="preserve">Aquamoss            </t>
  </si>
  <si>
    <t xml:space="preserve">Rizski              </t>
  </si>
  <si>
    <t xml:space="preserve">Utah Joe            </t>
  </si>
  <si>
    <t xml:space="preserve">See You Later Now   </t>
  </si>
  <si>
    <t xml:space="preserve">Rock Hard           </t>
  </si>
  <si>
    <t xml:space="preserve">Sophina Diva        </t>
  </si>
  <si>
    <t xml:space="preserve">Havaduel            </t>
  </si>
  <si>
    <t xml:space="preserve">Venusian            </t>
  </si>
  <si>
    <t xml:space="preserve">Maid In Milan       </t>
  </si>
  <si>
    <t xml:space="preserve">Ye Hella            </t>
  </si>
  <si>
    <t xml:space="preserve">Whiskey N Women     </t>
  </si>
  <si>
    <t xml:space="preserve">Rebel Lee           </t>
  </si>
  <si>
    <t xml:space="preserve">Smart Charge        </t>
  </si>
  <si>
    <t xml:space="preserve">Enlist              </t>
  </si>
  <si>
    <t xml:space="preserve">Nicotera            </t>
  </si>
  <si>
    <t xml:space="preserve">Perfect Panda       </t>
  </si>
  <si>
    <t xml:space="preserve">Mugs Game           </t>
  </si>
  <si>
    <t xml:space="preserve">Its All Gossip      </t>
  </si>
  <si>
    <t xml:space="preserve">Jamcra              </t>
  </si>
  <si>
    <t xml:space="preserve">Painted On          </t>
  </si>
  <si>
    <t xml:space="preserve">Up                  </t>
  </si>
  <si>
    <t xml:space="preserve">Lord Vladivostok    </t>
  </si>
  <si>
    <t xml:space="preserve">Farooq              </t>
  </si>
  <si>
    <t xml:space="preserve">Agreeable           </t>
  </si>
  <si>
    <t xml:space="preserve">Zoulah              </t>
  </si>
  <si>
    <t xml:space="preserve">Montign             </t>
  </si>
  <si>
    <t xml:space="preserve">Oh Mo               </t>
  </si>
  <si>
    <t xml:space="preserve">Unlaced             </t>
  </si>
  <si>
    <t xml:space="preserve">Sebonna             </t>
  </si>
  <si>
    <t xml:space="preserve">Splash Some Cash    </t>
  </si>
  <si>
    <t xml:space="preserve">Wings Of Pastrami   </t>
  </si>
  <si>
    <t xml:space="preserve">Yuri Royale         </t>
  </si>
  <si>
    <t xml:space="preserve">Moscow Red          </t>
  </si>
  <si>
    <t xml:space="preserve">Perfect Route       </t>
  </si>
  <si>
    <t xml:space="preserve">Perfect World       </t>
  </si>
  <si>
    <t xml:space="preserve">Frances Boy         </t>
  </si>
  <si>
    <t xml:space="preserve">Morty               </t>
  </si>
  <si>
    <t xml:space="preserve">Crown Mint          </t>
  </si>
  <si>
    <t xml:space="preserve">Lomax               </t>
  </si>
  <si>
    <t xml:space="preserve">Wolf Prince         </t>
  </si>
  <si>
    <t xml:space="preserve">Allusion            </t>
  </si>
  <si>
    <t xml:space="preserve">Flight Deck         </t>
  </si>
  <si>
    <t xml:space="preserve">Sea Of Secrets      </t>
  </si>
  <si>
    <t xml:space="preserve">Pitrain             </t>
  </si>
  <si>
    <t xml:space="preserve">Neva Doubt Us       </t>
  </si>
  <si>
    <t xml:space="preserve">Drop The Orange     </t>
  </si>
  <si>
    <t xml:space="preserve">Quebecois           </t>
  </si>
  <si>
    <t xml:space="preserve">The Snow Burner     </t>
  </si>
  <si>
    <t xml:space="preserve">American Trouble    </t>
  </si>
  <si>
    <t xml:space="preserve">Inka Dinka          </t>
  </si>
  <si>
    <t xml:space="preserve">Jacks A Cracker     </t>
  </si>
  <si>
    <t xml:space="preserve">Sisseck             </t>
  </si>
  <si>
    <t xml:space="preserve">Tiza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</si>
</sst>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167783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9414F3-7F44-CC69-7196-1056E46D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7980" cy="1082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4" sqref="W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2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7</v>
      </c>
      <c r="B8" s="5">
        <v>0.60069444444444442</v>
      </c>
      <c r="C8" s="1" t="s">
        <v>19</v>
      </c>
      <c r="D8" s="1">
        <v>5</v>
      </c>
      <c r="E8" s="1">
        <v>5</v>
      </c>
      <c r="F8" s="1" t="s">
        <v>24</v>
      </c>
      <c r="G8" s="1">
        <v>69.040000000000006</v>
      </c>
      <c r="H8" s="1">
        <f>1+COUNTIFS(A:A,A8,G:G,"&gt;"&amp;G8)</f>
        <v>1</v>
      </c>
      <c r="I8" s="2">
        <f>AVERAGEIF(A:A,A8,G:G)</f>
        <v>46.700833333333343</v>
      </c>
      <c r="J8" s="2">
        <f t="shared" ref="J8:J14" si="0">G8-I8</f>
        <v>22.339166666666664</v>
      </c>
      <c r="K8" s="2">
        <f t="shared" ref="K8:K14" si="1">90+J8</f>
        <v>112.33916666666667</v>
      </c>
      <c r="L8" s="2">
        <f t="shared" ref="L8:L14" si="2">EXP(0.06*K8)</f>
        <v>845.85673390522254</v>
      </c>
      <c r="M8" s="2">
        <f>SUMIF(A:A,A8,L:L)</f>
        <v>3696.4507371713285</v>
      </c>
      <c r="N8" s="3">
        <f t="shared" ref="N8:N14" si="3">L8/M8</f>
        <v>0.2288294350576158</v>
      </c>
      <c r="O8" s="6">
        <f t="shared" ref="O8:O14" si="4">1/N8</f>
        <v>4.3700671626804262</v>
      </c>
      <c r="P8" s="3">
        <f t="shared" ref="P8:P14" si="5">IF(O8&gt;21,"",N8)</f>
        <v>0.2288294350576158</v>
      </c>
      <c r="Q8" s="3">
        <f>IF(ISNUMBER(P8),SUMIF(A:A,A8,P:P),"")</f>
        <v>0.86415569937269876</v>
      </c>
      <c r="R8" s="3">
        <f t="shared" ref="R8:R14" si="6">IFERROR(P8*(1/Q8),"")</f>
        <v>0.26480116398436754</v>
      </c>
      <c r="S8" s="7">
        <f t="shared" ref="S8:S14" si="7">IFERROR(1/R8,"")</f>
        <v>3.7764184452717688</v>
      </c>
    </row>
    <row r="9" spans="1:19" x14ac:dyDescent="0.3">
      <c r="A9" s="1">
        <v>7</v>
      </c>
      <c r="B9" s="5">
        <v>0.60069444444444442</v>
      </c>
      <c r="C9" s="1" t="s">
        <v>19</v>
      </c>
      <c r="D9" s="1">
        <v>5</v>
      </c>
      <c r="E9" s="1">
        <v>2</v>
      </c>
      <c r="F9" s="1" t="s">
        <v>21</v>
      </c>
      <c r="G9" s="1">
        <v>67.12</v>
      </c>
      <c r="H9" s="1">
        <f>1+COUNTIFS(A:A,A9,G:G,"&gt;"&amp;G9)</f>
        <v>2</v>
      </c>
      <c r="I9" s="2">
        <f>AVERAGEIF(A:A,A9,G:G)</f>
        <v>46.700833333333343</v>
      </c>
      <c r="J9" s="2">
        <f t="shared" si="0"/>
        <v>20.419166666666662</v>
      </c>
      <c r="K9" s="2">
        <f t="shared" si="1"/>
        <v>110.41916666666665</v>
      </c>
      <c r="L9" s="2">
        <f t="shared" si="2"/>
        <v>753.8172766660399</v>
      </c>
      <c r="M9" s="2">
        <f>SUMIF(A:A,A9,L:L)</f>
        <v>3696.4507371713285</v>
      </c>
      <c r="N9" s="3">
        <f t="shared" si="3"/>
        <v>0.20393002105660171</v>
      </c>
      <c r="O9" s="6">
        <f t="shared" si="4"/>
        <v>4.9036429007303708</v>
      </c>
      <c r="P9" s="3">
        <f t="shared" si="5"/>
        <v>0.20393002105660171</v>
      </c>
      <c r="Q9" s="3">
        <f>IF(ISNUMBER(P9),SUMIF(A:A,A9,P:P),"")</f>
        <v>0.86415569937269876</v>
      </c>
      <c r="R9" s="3">
        <f t="shared" si="6"/>
        <v>0.23598759020467844</v>
      </c>
      <c r="S9" s="7">
        <f t="shared" si="7"/>
        <v>4.2375109603546219</v>
      </c>
    </row>
    <row r="10" spans="1:19" x14ac:dyDescent="0.3">
      <c r="A10" s="1">
        <v>7</v>
      </c>
      <c r="B10" s="5">
        <v>0.60069444444444442</v>
      </c>
      <c r="C10" s="1" t="s">
        <v>19</v>
      </c>
      <c r="D10" s="1">
        <v>5</v>
      </c>
      <c r="E10" s="1">
        <v>8</v>
      </c>
      <c r="F10" s="1" t="s">
        <v>27</v>
      </c>
      <c r="G10" s="1">
        <v>56.05</v>
      </c>
      <c r="H10" s="1">
        <f>1+COUNTIFS(A:A,A10,G:G,"&gt;"&amp;G10)</f>
        <v>3</v>
      </c>
      <c r="I10" s="2">
        <f>AVERAGEIF(A:A,A10,G:G)</f>
        <v>46.700833333333343</v>
      </c>
      <c r="J10" s="2">
        <f t="shared" si="0"/>
        <v>9.3491666666666546</v>
      </c>
      <c r="K10" s="2">
        <f t="shared" si="1"/>
        <v>99.349166666666662</v>
      </c>
      <c r="L10" s="2">
        <f t="shared" si="2"/>
        <v>387.97852882027871</v>
      </c>
      <c r="M10" s="2">
        <f>SUMIF(A:A,A10,L:L)</f>
        <v>3696.4507371713285</v>
      </c>
      <c r="N10" s="3">
        <f t="shared" si="3"/>
        <v>0.10495974555234446</v>
      </c>
      <c r="O10" s="6">
        <f t="shared" si="4"/>
        <v>9.5274621211928352</v>
      </c>
      <c r="P10" s="3">
        <f t="shared" si="5"/>
        <v>0.10495974555234446</v>
      </c>
      <c r="Q10" s="3">
        <f>IF(ISNUMBER(P10),SUMIF(A:A,A10,P:P),"")</f>
        <v>0.86415569937269876</v>
      </c>
      <c r="R10" s="3">
        <f t="shared" si="6"/>
        <v>0.12145929909220761</v>
      </c>
      <c r="S10" s="7">
        <f t="shared" si="7"/>
        <v>8.2332106925862902</v>
      </c>
    </row>
    <row r="11" spans="1:19" x14ac:dyDescent="0.3">
      <c r="A11" s="1">
        <v>7</v>
      </c>
      <c r="B11" s="5">
        <v>0.60069444444444442</v>
      </c>
      <c r="C11" s="1" t="s">
        <v>19</v>
      </c>
      <c r="D11" s="1">
        <v>5</v>
      </c>
      <c r="E11" s="1">
        <v>11</v>
      </c>
      <c r="F11" s="1" t="s">
        <v>30</v>
      </c>
      <c r="G11" s="1">
        <v>54.98</v>
      </c>
      <c r="H11" s="1">
        <f>1+COUNTIFS(A:A,A11,G:G,"&gt;"&amp;G11)</f>
        <v>4</v>
      </c>
      <c r="I11" s="2">
        <f>AVERAGEIF(A:A,A11,G:G)</f>
        <v>46.700833333333343</v>
      </c>
      <c r="J11" s="2">
        <f t="shared" si="0"/>
        <v>8.2791666666666544</v>
      </c>
      <c r="K11" s="2">
        <f t="shared" si="1"/>
        <v>98.279166666666654</v>
      </c>
      <c r="L11" s="2">
        <f t="shared" si="2"/>
        <v>363.85302186208042</v>
      </c>
      <c r="M11" s="2">
        <f>SUMIF(A:A,A11,L:L)</f>
        <v>3696.4507371713285</v>
      </c>
      <c r="N11" s="3">
        <f t="shared" si="3"/>
        <v>9.8433077493280827E-2</v>
      </c>
      <c r="O11" s="6">
        <f t="shared" si="4"/>
        <v>10.159186581037877</v>
      </c>
      <c r="P11" s="3">
        <f t="shared" si="5"/>
        <v>9.8433077493280827E-2</v>
      </c>
      <c r="Q11" s="3">
        <f>IF(ISNUMBER(P11),SUMIF(A:A,A11,P:P),"")</f>
        <v>0.86415569937269876</v>
      </c>
      <c r="R11" s="3">
        <f t="shared" si="6"/>
        <v>0.11390664618046795</v>
      </c>
      <c r="S11" s="7">
        <f t="shared" si="7"/>
        <v>8.7791189849945237</v>
      </c>
    </row>
    <row r="12" spans="1:19" x14ac:dyDescent="0.3">
      <c r="A12" s="1">
        <v>7</v>
      </c>
      <c r="B12" s="5">
        <v>0.60069444444444442</v>
      </c>
      <c r="C12" s="1" t="s">
        <v>19</v>
      </c>
      <c r="D12" s="1">
        <v>5</v>
      </c>
      <c r="E12" s="1">
        <v>9</v>
      </c>
      <c r="F12" s="1" t="s">
        <v>28</v>
      </c>
      <c r="G12" s="1">
        <v>52.13</v>
      </c>
      <c r="H12" s="1">
        <f>1+COUNTIFS(A:A,A12,G:G,"&gt;"&amp;G12)</f>
        <v>5</v>
      </c>
      <c r="I12" s="2">
        <f>AVERAGEIF(A:A,A12,G:G)</f>
        <v>46.700833333333343</v>
      </c>
      <c r="J12" s="2">
        <f t="shared" si="0"/>
        <v>5.42916666666666</v>
      </c>
      <c r="K12" s="2">
        <f t="shared" si="1"/>
        <v>95.42916666666666</v>
      </c>
      <c r="L12" s="2">
        <f t="shared" si="2"/>
        <v>306.66317639820255</v>
      </c>
      <c r="M12" s="2">
        <f>SUMIF(A:A,A12,L:L)</f>
        <v>3696.4507371713285</v>
      </c>
      <c r="N12" s="3">
        <f t="shared" si="3"/>
        <v>8.2961521254540899E-2</v>
      </c>
      <c r="O12" s="6">
        <f t="shared" si="4"/>
        <v>12.053780895986945</v>
      </c>
      <c r="P12" s="3">
        <f t="shared" si="5"/>
        <v>8.2961521254540899E-2</v>
      </c>
      <c r="Q12" s="3">
        <f>IF(ISNUMBER(P12),SUMIF(A:A,A12,P:P),"")</f>
        <v>0.86415569937269876</v>
      </c>
      <c r="R12" s="3">
        <f t="shared" si="6"/>
        <v>9.6002978762697144E-2</v>
      </c>
      <c r="S12" s="7">
        <f t="shared" si="7"/>
        <v>10.416343460256874</v>
      </c>
    </row>
    <row r="13" spans="1:19" x14ac:dyDescent="0.3">
      <c r="A13" s="1">
        <v>7</v>
      </c>
      <c r="B13" s="5">
        <v>0.60069444444444442</v>
      </c>
      <c r="C13" s="1" t="s">
        <v>19</v>
      </c>
      <c r="D13" s="1">
        <v>5</v>
      </c>
      <c r="E13" s="1">
        <v>7</v>
      </c>
      <c r="F13" s="1" t="s">
        <v>26</v>
      </c>
      <c r="G13" s="1">
        <v>51.33</v>
      </c>
      <c r="H13" s="1">
        <f>1+COUNTIFS(A:A,A13,G:G,"&gt;"&amp;G13)</f>
        <v>6</v>
      </c>
      <c r="I13" s="2">
        <f>AVERAGEIF(A:A,A13,G:G)</f>
        <v>46.700833333333343</v>
      </c>
      <c r="J13" s="2">
        <f t="shared" si="0"/>
        <v>4.6291666666666558</v>
      </c>
      <c r="K13" s="2">
        <f t="shared" si="1"/>
        <v>94.629166666666663</v>
      </c>
      <c r="L13" s="2">
        <f t="shared" si="2"/>
        <v>292.29103467763565</v>
      </c>
      <c r="M13" s="2">
        <f>SUMIF(A:A,A13,L:L)</f>
        <v>3696.4507371713285</v>
      </c>
      <c r="N13" s="3">
        <f t="shared" si="3"/>
        <v>7.9073428935051468E-2</v>
      </c>
      <c r="O13" s="6">
        <f t="shared" si="4"/>
        <v>12.646473201780207</v>
      </c>
      <c r="P13" s="3">
        <f t="shared" si="5"/>
        <v>7.9073428935051468E-2</v>
      </c>
      <c r="Q13" s="3">
        <f>IF(ISNUMBER(P13),SUMIF(A:A,A13,P:P),"")</f>
        <v>0.86415569937269876</v>
      </c>
      <c r="R13" s="3">
        <f t="shared" si="6"/>
        <v>9.1503682718810792E-2</v>
      </c>
      <c r="S13" s="7">
        <f t="shared" si="7"/>
        <v>10.928521894282467</v>
      </c>
    </row>
    <row r="14" spans="1:19" x14ac:dyDescent="0.3">
      <c r="A14" s="1">
        <v>7</v>
      </c>
      <c r="B14" s="5">
        <v>0.60069444444444442</v>
      </c>
      <c r="C14" s="1" t="s">
        <v>19</v>
      </c>
      <c r="D14" s="1">
        <v>5</v>
      </c>
      <c r="E14" s="1">
        <v>4</v>
      </c>
      <c r="F14" s="1" t="s">
        <v>23</v>
      </c>
      <c r="G14" s="1">
        <v>48.31</v>
      </c>
      <c r="H14" s="1">
        <f>1+COUNTIFS(A:A,A14,G:G,"&gt;"&amp;G14)</f>
        <v>7</v>
      </c>
      <c r="I14" s="2">
        <f>AVERAGEIF(A:A,A14,G:G)</f>
        <v>46.700833333333343</v>
      </c>
      <c r="J14" s="2">
        <f t="shared" si="0"/>
        <v>1.6091666666666598</v>
      </c>
      <c r="K14" s="2">
        <f t="shared" si="1"/>
        <v>91.609166666666653</v>
      </c>
      <c r="L14" s="2">
        <f t="shared" si="2"/>
        <v>243.84919964755761</v>
      </c>
      <c r="M14" s="2">
        <f>SUMIF(A:A,A14,L:L)</f>
        <v>3696.4507371713285</v>
      </c>
      <c r="N14" s="3">
        <f t="shared" si="3"/>
        <v>6.5968470023263656E-2</v>
      </c>
      <c r="O14" s="6">
        <f t="shared" si="4"/>
        <v>15.158756897762702</v>
      </c>
      <c r="P14" s="3">
        <f t="shared" si="5"/>
        <v>6.5968470023263656E-2</v>
      </c>
      <c r="Q14" s="3">
        <f>IF(ISNUMBER(P14),SUMIF(A:A,A14,P:P),"")</f>
        <v>0.86415569937269876</v>
      </c>
      <c r="R14" s="3">
        <f t="shared" si="6"/>
        <v>7.6338639056770657E-2</v>
      </c>
      <c r="S14" s="7">
        <f t="shared" si="7"/>
        <v>13.099526168606848</v>
      </c>
    </row>
    <row r="15" spans="1:19" x14ac:dyDescent="0.3">
      <c r="A15" s="1">
        <v>7</v>
      </c>
      <c r="B15" s="5">
        <v>0.60069444444444442</v>
      </c>
      <c r="C15" s="1" t="s">
        <v>19</v>
      </c>
      <c r="D15" s="1">
        <v>5</v>
      </c>
      <c r="E15" s="1">
        <v>3</v>
      </c>
      <c r="F15" s="1" t="s">
        <v>22</v>
      </c>
      <c r="G15" s="1">
        <v>40.07</v>
      </c>
      <c r="H15" s="1">
        <f>1+COUNTIFS(A:A,A15,G:G,"&gt;"&amp;G15)</f>
        <v>8</v>
      </c>
      <c r="I15" s="2">
        <f>AVERAGEIF(A:A,A15,G:G)</f>
        <v>46.700833333333343</v>
      </c>
      <c r="J15" s="2">
        <f t="shared" ref="J15:J28" si="8">G15-I15</f>
        <v>-6.6308333333333422</v>
      </c>
      <c r="K15" s="2">
        <f t="shared" ref="K15:K28" si="9">90+J15</f>
        <v>83.369166666666658</v>
      </c>
      <c r="L15" s="2">
        <f t="shared" ref="L15:L28" si="10">EXP(0.06*K15)</f>
        <v>148.73259066052415</v>
      </c>
      <c r="M15" s="2">
        <f>SUMIF(A:A,A15,L:L)</f>
        <v>3696.4507371713285</v>
      </c>
      <c r="N15" s="3">
        <f t="shared" ref="N15:N28" si="11">L15/M15</f>
        <v>4.023659484079592E-2</v>
      </c>
      <c r="O15" s="6">
        <f t="shared" ref="O15:O28" si="12">1/N15</f>
        <v>24.852997724004695</v>
      </c>
      <c r="P15" s="3" t="str">
        <f t="shared" ref="P15:P28" si="13">IF(O15&gt;21,"",N15)</f>
        <v/>
      </c>
      <c r="Q15" s="3" t="str">
        <f>IF(ISNUMBER(P15),SUMIF(A:A,A15,P:P),"")</f>
        <v/>
      </c>
      <c r="R15" s="3" t="str">
        <f t="shared" ref="R15:R28" si="14">IFERROR(P15*(1/Q15),"")</f>
        <v/>
      </c>
      <c r="S15" s="7" t="str">
        <f t="shared" ref="S15:S28" si="15">IFERROR(1/R15,"")</f>
        <v/>
      </c>
    </row>
    <row r="16" spans="1:19" x14ac:dyDescent="0.3">
      <c r="A16" s="1">
        <v>7</v>
      </c>
      <c r="B16" s="5">
        <v>0.60069444444444442</v>
      </c>
      <c r="C16" s="1" t="s">
        <v>19</v>
      </c>
      <c r="D16" s="1">
        <v>5</v>
      </c>
      <c r="E16" s="1">
        <v>6</v>
      </c>
      <c r="F16" s="1" t="s">
        <v>25</v>
      </c>
      <c r="G16" s="1">
        <v>36.159999999999997</v>
      </c>
      <c r="H16" s="1">
        <f>1+COUNTIFS(A:A,A16,G:G,"&gt;"&amp;G16)</f>
        <v>9</v>
      </c>
      <c r="I16" s="2">
        <f>AVERAGEIF(A:A,A16,G:G)</f>
        <v>46.700833333333343</v>
      </c>
      <c r="J16" s="2">
        <f t="shared" si="8"/>
        <v>-10.540833333333346</v>
      </c>
      <c r="K16" s="2">
        <f t="shared" si="9"/>
        <v>79.459166666666647</v>
      </c>
      <c r="L16" s="2">
        <f t="shared" si="10"/>
        <v>117.63069343414627</v>
      </c>
      <c r="M16" s="2">
        <f>SUMIF(A:A,A16,L:L)</f>
        <v>3696.4507371713285</v>
      </c>
      <c r="N16" s="3">
        <f t="shared" si="11"/>
        <v>3.182260546617266E-2</v>
      </c>
      <c r="O16" s="6">
        <f t="shared" si="12"/>
        <v>31.424202555098677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>
        <v>7</v>
      </c>
      <c r="B17" s="5">
        <v>0.60069444444444442</v>
      </c>
      <c r="C17" s="1" t="s">
        <v>19</v>
      </c>
      <c r="D17" s="1">
        <v>5</v>
      </c>
      <c r="E17" s="1">
        <v>10</v>
      </c>
      <c r="F17" s="1" t="s">
        <v>29</v>
      </c>
      <c r="G17" s="1">
        <v>35.24</v>
      </c>
      <c r="H17" s="1">
        <f>1+COUNTIFS(A:A,A17,G:G,"&gt;"&amp;G17)</f>
        <v>10</v>
      </c>
      <c r="I17" s="2">
        <f>AVERAGEIF(A:A,A17,G:G)</f>
        <v>46.700833333333343</v>
      </c>
      <c r="J17" s="2">
        <f t="shared" si="8"/>
        <v>-11.460833333333341</v>
      </c>
      <c r="K17" s="2">
        <f t="shared" si="9"/>
        <v>78.539166666666659</v>
      </c>
      <c r="L17" s="2">
        <f t="shared" si="10"/>
        <v>111.31343936459879</v>
      </c>
      <c r="M17" s="2">
        <f>SUMIF(A:A,A17,L:L)</f>
        <v>3696.4507371713285</v>
      </c>
      <c r="N17" s="3">
        <f t="shared" si="11"/>
        <v>3.0113600120579526E-2</v>
      </c>
      <c r="O17" s="6">
        <f t="shared" si="12"/>
        <v>33.207587136571014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7</v>
      </c>
      <c r="B18" s="5">
        <v>0.60069444444444442</v>
      </c>
      <c r="C18" s="1" t="s">
        <v>19</v>
      </c>
      <c r="D18" s="1">
        <v>5</v>
      </c>
      <c r="E18" s="1">
        <v>1</v>
      </c>
      <c r="F18" s="1" t="s">
        <v>20</v>
      </c>
      <c r="G18" s="1">
        <v>29.33</v>
      </c>
      <c r="H18" s="1">
        <f>1+COUNTIFS(A:A,A18,G:G,"&gt;"&amp;G18)</f>
        <v>11</v>
      </c>
      <c r="I18" s="2">
        <f>AVERAGEIF(A:A,A18,G:G)</f>
        <v>46.700833333333343</v>
      </c>
      <c r="J18" s="2">
        <f t="shared" si="8"/>
        <v>-17.370833333333344</v>
      </c>
      <c r="K18" s="2">
        <f t="shared" si="9"/>
        <v>72.629166666666663</v>
      </c>
      <c r="L18" s="2">
        <f t="shared" si="10"/>
        <v>78.081253810521019</v>
      </c>
      <c r="M18" s="2">
        <f>SUMIF(A:A,A18,L:L)</f>
        <v>3696.4507371713285</v>
      </c>
      <c r="N18" s="3">
        <f t="shared" si="11"/>
        <v>2.1123304316040179E-2</v>
      </c>
      <c r="O18" s="6">
        <f t="shared" si="12"/>
        <v>47.341078130500662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7</v>
      </c>
      <c r="B19" s="5">
        <v>0.60069444444444442</v>
      </c>
      <c r="C19" s="1" t="s">
        <v>19</v>
      </c>
      <c r="D19" s="1">
        <v>5</v>
      </c>
      <c r="E19" s="1">
        <v>13</v>
      </c>
      <c r="F19" s="1" t="s">
        <v>31</v>
      </c>
      <c r="G19" s="1">
        <v>20.65</v>
      </c>
      <c r="H19" s="1">
        <f>1+COUNTIFS(A:A,A19,G:G,"&gt;"&amp;G19)</f>
        <v>12</v>
      </c>
      <c r="I19" s="2">
        <f>AVERAGEIF(A:A,A19,G:G)</f>
        <v>46.700833333333343</v>
      </c>
      <c r="J19" s="2">
        <f t="shared" si="8"/>
        <v>-26.050833333333344</v>
      </c>
      <c r="K19" s="2">
        <f t="shared" si="9"/>
        <v>63.949166666666656</v>
      </c>
      <c r="L19" s="2">
        <f t="shared" si="10"/>
        <v>46.383787924520163</v>
      </c>
      <c r="M19" s="2">
        <f>SUMIF(A:A,A19,L:L)</f>
        <v>3696.4507371713285</v>
      </c>
      <c r="N19" s="3">
        <f t="shared" si="11"/>
        <v>1.2548195883712733E-2</v>
      </c>
      <c r="O19" s="6">
        <f t="shared" si="12"/>
        <v>79.692731072040147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12</v>
      </c>
      <c r="B21" s="5">
        <v>0.625</v>
      </c>
      <c r="C21" s="1" t="s">
        <v>19</v>
      </c>
      <c r="D21" s="1">
        <v>6</v>
      </c>
      <c r="E21" s="1">
        <v>4</v>
      </c>
      <c r="F21" s="1" t="s">
        <v>34</v>
      </c>
      <c r="G21" s="1">
        <v>75.680000000000007</v>
      </c>
      <c r="H21" s="1">
        <f>1+COUNTIFS(A:A,A21,G:G,"&gt;"&amp;G21)</f>
        <v>1</v>
      </c>
      <c r="I21" s="2">
        <f>AVERAGEIF(A:A,A21,G:G)</f>
        <v>51.082000000000008</v>
      </c>
      <c r="J21" s="2">
        <f t="shared" si="8"/>
        <v>24.597999999999999</v>
      </c>
      <c r="K21" s="2">
        <f t="shared" si="9"/>
        <v>114.598</v>
      </c>
      <c r="L21" s="2">
        <f t="shared" si="10"/>
        <v>968.62738273895502</v>
      </c>
      <c r="M21" s="2">
        <f>SUMIF(A:A,A21,L:L)</f>
        <v>3078.4415749631867</v>
      </c>
      <c r="N21" s="3">
        <f t="shared" si="11"/>
        <v>0.31464861656519771</v>
      </c>
      <c r="O21" s="6">
        <f t="shared" si="12"/>
        <v>3.1781484085845073</v>
      </c>
      <c r="P21" s="3">
        <f t="shared" si="13"/>
        <v>0.31464861656519771</v>
      </c>
      <c r="Q21" s="3">
        <f>IF(ISNUMBER(P21),SUMIF(A:A,A21,P:P),"")</f>
        <v>0.91507529356011619</v>
      </c>
      <c r="R21" s="3">
        <f t="shared" si="14"/>
        <v>0.34384997472836565</v>
      </c>
      <c r="S21" s="7">
        <f t="shared" si="15"/>
        <v>2.9082450879630839</v>
      </c>
    </row>
    <row r="22" spans="1:19" x14ac:dyDescent="0.3">
      <c r="A22" s="1">
        <v>12</v>
      </c>
      <c r="B22" s="5">
        <v>0.625</v>
      </c>
      <c r="C22" s="1" t="s">
        <v>19</v>
      </c>
      <c r="D22" s="1">
        <v>6</v>
      </c>
      <c r="E22" s="1">
        <v>9</v>
      </c>
      <c r="F22" s="1" t="s">
        <v>39</v>
      </c>
      <c r="G22" s="1">
        <v>65.2</v>
      </c>
      <c r="H22" s="1">
        <f>1+COUNTIFS(A:A,A22,G:G,"&gt;"&amp;G22)</f>
        <v>2</v>
      </c>
      <c r="I22" s="2">
        <f>AVERAGEIF(A:A,A22,G:G)</f>
        <v>51.082000000000008</v>
      </c>
      <c r="J22" s="2">
        <f t="shared" si="8"/>
        <v>14.117999999999995</v>
      </c>
      <c r="K22" s="2">
        <f t="shared" si="9"/>
        <v>104.11799999999999</v>
      </c>
      <c r="L22" s="2">
        <f t="shared" si="10"/>
        <v>516.50243346465072</v>
      </c>
      <c r="M22" s="2">
        <f>SUMIF(A:A,A22,L:L)</f>
        <v>3078.4415749631867</v>
      </c>
      <c r="N22" s="3">
        <f t="shared" si="11"/>
        <v>0.16778048921419836</v>
      </c>
      <c r="O22" s="6">
        <f t="shared" si="12"/>
        <v>5.9601685790970702</v>
      </c>
      <c r="P22" s="3">
        <f t="shared" si="13"/>
        <v>0.16778048921419836</v>
      </c>
      <c r="Q22" s="3">
        <f>IF(ISNUMBER(P22),SUMIF(A:A,A22,P:P),"")</f>
        <v>0.91507529356011619</v>
      </c>
      <c r="R22" s="3">
        <f t="shared" si="14"/>
        <v>0.18335156723710186</v>
      </c>
      <c r="S22" s="7">
        <f t="shared" si="15"/>
        <v>5.4540030121850318</v>
      </c>
    </row>
    <row r="23" spans="1:19" x14ac:dyDescent="0.3">
      <c r="A23" s="1">
        <v>12</v>
      </c>
      <c r="B23" s="5">
        <v>0.625</v>
      </c>
      <c r="C23" s="1" t="s">
        <v>19</v>
      </c>
      <c r="D23" s="1">
        <v>6</v>
      </c>
      <c r="E23" s="1">
        <v>11</v>
      </c>
      <c r="F23" s="1" t="s">
        <v>40</v>
      </c>
      <c r="G23" s="1">
        <v>63.78</v>
      </c>
      <c r="H23" s="1">
        <f>1+COUNTIFS(A:A,A23,G:G,"&gt;"&amp;G23)</f>
        <v>3</v>
      </c>
      <c r="I23" s="2">
        <f>AVERAGEIF(A:A,A23,G:G)</f>
        <v>51.082000000000008</v>
      </c>
      <c r="J23" s="2">
        <f t="shared" si="8"/>
        <v>12.697999999999993</v>
      </c>
      <c r="K23" s="2">
        <f t="shared" si="9"/>
        <v>102.69799999999999</v>
      </c>
      <c r="L23" s="2">
        <f t="shared" si="10"/>
        <v>474.31895678215989</v>
      </c>
      <c r="M23" s="2">
        <f>SUMIF(A:A,A23,L:L)</f>
        <v>3078.4415749631867</v>
      </c>
      <c r="N23" s="3">
        <f t="shared" si="11"/>
        <v>0.15407762182000548</v>
      </c>
      <c r="O23" s="6">
        <f t="shared" si="12"/>
        <v>6.4902351697004175</v>
      </c>
      <c r="P23" s="3">
        <f t="shared" si="13"/>
        <v>0.15407762182000548</v>
      </c>
      <c r="Q23" s="3">
        <f>IF(ISNUMBER(P23),SUMIF(A:A,A23,P:P),"")</f>
        <v>0.91507529356011619</v>
      </c>
      <c r="R23" s="3">
        <f t="shared" si="14"/>
        <v>0.16837698810615229</v>
      </c>
      <c r="S23" s="7">
        <f t="shared" si="15"/>
        <v>5.939053853187799</v>
      </c>
    </row>
    <row r="24" spans="1:19" x14ac:dyDescent="0.3">
      <c r="A24" s="1">
        <v>12</v>
      </c>
      <c r="B24" s="5">
        <v>0.625</v>
      </c>
      <c r="C24" s="1" t="s">
        <v>19</v>
      </c>
      <c r="D24" s="1">
        <v>6</v>
      </c>
      <c r="E24" s="1">
        <v>6</v>
      </c>
      <c r="F24" s="1" t="s">
        <v>36</v>
      </c>
      <c r="G24" s="1">
        <v>55.13</v>
      </c>
      <c r="H24" s="1">
        <f>1+COUNTIFS(A:A,A24,G:G,"&gt;"&amp;G24)</f>
        <v>4</v>
      </c>
      <c r="I24" s="2">
        <f>AVERAGEIF(A:A,A24,G:G)</f>
        <v>51.082000000000008</v>
      </c>
      <c r="J24" s="2">
        <f t="shared" si="8"/>
        <v>4.0479999999999947</v>
      </c>
      <c r="K24" s="2">
        <f t="shared" si="9"/>
        <v>94.048000000000002</v>
      </c>
      <c r="L24" s="2">
        <f t="shared" si="10"/>
        <v>282.27449950807318</v>
      </c>
      <c r="M24" s="2">
        <f>SUMIF(A:A,A24,L:L)</f>
        <v>3078.4415749631867</v>
      </c>
      <c r="N24" s="3">
        <f t="shared" si="11"/>
        <v>9.1693960282955428E-2</v>
      </c>
      <c r="O24" s="6">
        <f t="shared" si="12"/>
        <v>10.905843710034253</v>
      </c>
      <c r="P24" s="3">
        <f t="shared" si="13"/>
        <v>9.1693960282955428E-2</v>
      </c>
      <c r="Q24" s="3">
        <f>IF(ISNUMBER(P24),SUMIF(A:A,A24,P:P),"")</f>
        <v>0.91507529356011619</v>
      </c>
      <c r="R24" s="3">
        <f t="shared" si="14"/>
        <v>0.10020373288215279</v>
      </c>
      <c r="S24" s="7">
        <f t="shared" si="15"/>
        <v>9.97966813448034</v>
      </c>
    </row>
    <row r="25" spans="1:19" x14ac:dyDescent="0.3">
      <c r="A25" s="1">
        <v>12</v>
      </c>
      <c r="B25" s="5">
        <v>0.625</v>
      </c>
      <c r="C25" s="1" t="s">
        <v>19</v>
      </c>
      <c r="D25" s="1">
        <v>6</v>
      </c>
      <c r="E25" s="1">
        <v>1</v>
      </c>
      <c r="F25" s="1" t="s">
        <v>32</v>
      </c>
      <c r="G25" s="1">
        <v>51.23</v>
      </c>
      <c r="H25" s="1">
        <f>1+COUNTIFS(A:A,A25,G:G,"&gt;"&amp;G25)</f>
        <v>5</v>
      </c>
      <c r="I25" s="2">
        <f>AVERAGEIF(A:A,A25,G:G)</f>
        <v>51.082000000000008</v>
      </c>
      <c r="J25" s="2">
        <f t="shared" si="8"/>
        <v>0.14799999999998903</v>
      </c>
      <c r="K25" s="2">
        <f t="shared" si="9"/>
        <v>90.147999999999996</v>
      </c>
      <c r="L25" s="2">
        <f t="shared" si="10"/>
        <v>223.38126051172586</v>
      </c>
      <c r="M25" s="2">
        <f>SUMIF(A:A,A25,L:L)</f>
        <v>3078.4415749631867</v>
      </c>
      <c r="N25" s="3">
        <f t="shared" si="11"/>
        <v>7.2563098916177141E-2</v>
      </c>
      <c r="O25" s="6">
        <f t="shared" si="12"/>
        <v>13.781109337063622</v>
      </c>
      <c r="P25" s="3">
        <f t="shared" si="13"/>
        <v>7.2563098916177141E-2</v>
      </c>
      <c r="Q25" s="3">
        <f>IF(ISNUMBER(P25),SUMIF(A:A,A25,P:P),"")</f>
        <v>0.91507529356011619</v>
      </c>
      <c r="R25" s="3">
        <f t="shared" si="14"/>
        <v>7.929740801313645E-2</v>
      </c>
      <c r="S25" s="7">
        <f t="shared" si="15"/>
        <v>12.610752672197551</v>
      </c>
    </row>
    <row r="26" spans="1:19" x14ac:dyDescent="0.3">
      <c r="A26" s="1">
        <v>12</v>
      </c>
      <c r="B26" s="5">
        <v>0.625</v>
      </c>
      <c r="C26" s="1" t="s">
        <v>19</v>
      </c>
      <c r="D26" s="1">
        <v>6</v>
      </c>
      <c r="E26" s="1">
        <v>12</v>
      </c>
      <c r="F26" s="1" t="s">
        <v>41</v>
      </c>
      <c r="G26" s="1">
        <v>48.87</v>
      </c>
      <c r="H26" s="1">
        <f>1+COUNTIFS(A:A,A26,G:G,"&gt;"&amp;G26)</f>
        <v>6</v>
      </c>
      <c r="I26" s="2">
        <f>AVERAGEIF(A:A,A26,G:G)</f>
        <v>51.082000000000008</v>
      </c>
      <c r="J26" s="2">
        <f t="shared" si="8"/>
        <v>-2.2120000000000104</v>
      </c>
      <c r="K26" s="2">
        <f t="shared" si="9"/>
        <v>87.787999999999982</v>
      </c>
      <c r="L26" s="2">
        <f t="shared" si="10"/>
        <v>193.88786955945278</v>
      </c>
      <c r="M26" s="2">
        <f>SUMIF(A:A,A26,L:L)</f>
        <v>3078.4415749631867</v>
      </c>
      <c r="N26" s="3">
        <f t="shared" si="11"/>
        <v>6.2982475008242236E-2</v>
      </c>
      <c r="O26" s="6">
        <f t="shared" si="12"/>
        <v>15.877432569443078</v>
      </c>
      <c r="P26" s="3">
        <f t="shared" si="13"/>
        <v>6.2982475008242236E-2</v>
      </c>
      <c r="Q26" s="3">
        <f>IF(ISNUMBER(P26),SUMIF(A:A,A26,P:P),"")</f>
        <v>0.91507529356011619</v>
      </c>
      <c r="R26" s="3">
        <f t="shared" si="14"/>
        <v>6.8827642327887392E-2</v>
      </c>
      <c r="S26" s="7">
        <f t="shared" si="15"/>
        <v>14.529046269464075</v>
      </c>
    </row>
    <row r="27" spans="1:19" x14ac:dyDescent="0.3">
      <c r="A27" s="1">
        <v>12</v>
      </c>
      <c r="B27" s="5">
        <v>0.625</v>
      </c>
      <c r="C27" s="1" t="s">
        <v>19</v>
      </c>
      <c r="D27" s="1">
        <v>6</v>
      </c>
      <c r="E27" s="1">
        <v>8</v>
      </c>
      <c r="F27" s="1" t="s">
        <v>38</v>
      </c>
      <c r="G27" s="1">
        <v>45.46</v>
      </c>
      <c r="H27" s="1">
        <f>1+COUNTIFS(A:A,A27,G:G,"&gt;"&amp;G27)</f>
        <v>7</v>
      </c>
      <c r="I27" s="2">
        <f>AVERAGEIF(A:A,A27,G:G)</f>
        <v>51.082000000000008</v>
      </c>
      <c r="J27" s="2">
        <f t="shared" si="8"/>
        <v>-5.622000000000007</v>
      </c>
      <c r="K27" s="2">
        <f t="shared" si="9"/>
        <v>84.377999999999986</v>
      </c>
      <c r="L27" s="2">
        <f t="shared" si="10"/>
        <v>158.01342535208684</v>
      </c>
      <c r="M27" s="2">
        <f>SUMIF(A:A,A27,L:L)</f>
        <v>3078.4415749631867</v>
      </c>
      <c r="N27" s="3">
        <f t="shared" si="11"/>
        <v>5.1329031753339818E-2</v>
      </c>
      <c r="O27" s="6">
        <f t="shared" si="12"/>
        <v>19.482152026663414</v>
      </c>
      <c r="P27" s="3">
        <f t="shared" si="13"/>
        <v>5.1329031753339818E-2</v>
      </c>
      <c r="Q27" s="3">
        <f>IF(ISNUMBER(P27),SUMIF(A:A,A27,P:P),"")</f>
        <v>0.91507529356011619</v>
      </c>
      <c r="R27" s="3">
        <f t="shared" si="14"/>
        <v>5.6092686705203613E-2</v>
      </c>
      <c r="S27" s="7">
        <f t="shared" si="15"/>
        <v>17.827635984981832</v>
      </c>
    </row>
    <row r="28" spans="1:19" x14ac:dyDescent="0.3">
      <c r="A28" s="1">
        <v>12</v>
      </c>
      <c r="B28" s="5">
        <v>0.625</v>
      </c>
      <c r="C28" s="1" t="s">
        <v>19</v>
      </c>
      <c r="D28" s="1">
        <v>6</v>
      </c>
      <c r="E28" s="1">
        <v>5</v>
      </c>
      <c r="F28" s="1" t="s">
        <v>35</v>
      </c>
      <c r="G28" s="1">
        <v>37.840000000000003</v>
      </c>
      <c r="H28" s="1">
        <f>1+COUNTIFS(A:A,A28,G:G,"&gt;"&amp;G28)</f>
        <v>8</v>
      </c>
      <c r="I28" s="2">
        <f>AVERAGEIF(A:A,A28,G:G)</f>
        <v>51.082000000000008</v>
      </c>
      <c r="J28" s="2">
        <f t="shared" si="8"/>
        <v>-13.242000000000004</v>
      </c>
      <c r="K28" s="2">
        <f t="shared" si="9"/>
        <v>76.757999999999996</v>
      </c>
      <c r="L28" s="2">
        <f t="shared" si="10"/>
        <v>100.03098620092254</v>
      </c>
      <c r="M28" s="2">
        <f>SUMIF(A:A,A28,L:L)</f>
        <v>3078.4415749631867</v>
      </c>
      <c r="N28" s="3">
        <f t="shared" si="11"/>
        <v>3.2494034323883099E-2</v>
      </c>
      <c r="O28" s="6">
        <f t="shared" si="12"/>
        <v>30.774879783548467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12</v>
      </c>
      <c r="B29" s="5">
        <v>0.625</v>
      </c>
      <c r="C29" s="1" t="s">
        <v>19</v>
      </c>
      <c r="D29" s="1">
        <v>6</v>
      </c>
      <c r="E29" s="1">
        <v>2</v>
      </c>
      <c r="F29" s="1" t="s">
        <v>33</v>
      </c>
      <c r="G29" s="1">
        <v>37.69</v>
      </c>
      <c r="H29" s="1">
        <f>1+COUNTIFS(A:A,A29,G:G,"&gt;"&amp;G29)</f>
        <v>9</v>
      </c>
      <c r="I29" s="2">
        <f>AVERAGEIF(A:A,A29,G:G)</f>
        <v>51.082000000000008</v>
      </c>
      <c r="J29" s="2">
        <f t="shared" ref="J29:J44" si="16">G29-I29</f>
        <v>-13.39200000000001</v>
      </c>
      <c r="K29" s="2">
        <f t="shared" ref="K29:K44" si="17">90+J29</f>
        <v>76.60799999999999</v>
      </c>
      <c r="L29" s="2">
        <f t="shared" ref="L29:L44" si="18">EXP(0.06*K29)</f>
        <v>99.13474645358734</v>
      </c>
      <c r="M29" s="2">
        <f>SUMIF(A:A,A29,L:L)</f>
        <v>3078.4415749631867</v>
      </c>
      <c r="N29" s="3">
        <f t="shared" ref="N29:N44" si="19">L29/M29</f>
        <v>3.2202900084200181E-2</v>
      </c>
      <c r="O29" s="6">
        <f t="shared" ref="O29:O44" si="20">1/N29</f>
        <v>31.053103831807789</v>
      </c>
      <c r="P29" s="3" t="str">
        <f t="shared" ref="P29:P44" si="21">IF(O29&gt;21,"",N29)</f>
        <v/>
      </c>
      <c r="Q29" s="3" t="str">
        <f>IF(ISNUMBER(P29),SUMIF(A:A,A29,P:P),"")</f>
        <v/>
      </c>
      <c r="R29" s="3" t="str">
        <f t="shared" ref="R29:R44" si="22">IFERROR(P29*(1/Q29),"")</f>
        <v/>
      </c>
      <c r="S29" s="7" t="str">
        <f t="shared" ref="S29:S44" si="23">IFERROR(1/R29,"")</f>
        <v/>
      </c>
    </row>
    <row r="30" spans="1:19" x14ac:dyDescent="0.3">
      <c r="A30" s="1">
        <v>12</v>
      </c>
      <c r="B30" s="5">
        <v>0.625</v>
      </c>
      <c r="C30" s="1" t="s">
        <v>19</v>
      </c>
      <c r="D30" s="1">
        <v>6</v>
      </c>
      <c r="E30" s="1">
        <v>7</v>
      </c>
      <c r="F30" s="1" t="s">
        <v>37</v>
      </c>
      <c r="G30" s="1">
        <v>29.94</v>
      </c>
      <c r="H30" s="1">
        <f>1+COUNTIFS(A:A,A30,G:G,"&gt;"&amp;G30)</f>
        <v>10</v>
      </c>
      <c r="I30" s="2">
        <f>AVERAGEIF(A:A,A30,G:G)</f>
        <v>51.082000000000008</v>
      </c>
      <c r="J30" s="2">
        <f t="shared" si="16"/>
        <v>-21.142000000000007</v>
      </c>
      <c r="K30" s="2">
        <f t="shared" si="17"/>
        <v>68.85799999999999</v>
      </c>
      <c r="L30" s="2">
        <f t="shared" si="18"/>
        <v>62.27001439157246</v>
      </c>
      <c r="M30" s="2">
        <f>SUMIF(A:A,A30,L:L)</f>
        <v>3078.4415749631867</v>
      </c>
      <c r="N30" s="3">
        <f t="shared" si="19"/>
        <v>2.0227772031800574E-2</v>
      </c>
      <c r="O30" s="6">
        <f t="shared" si="20"/>
        <v>49.436981909222411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16</v>
      </c>
      <c r="B32" s="5">
        <v>0.65277777777777779</v>
      </c>
      <c r="C32" s="1" t="s">
        <v>19</v>
      </c>
      <c r="D32" s="1">
        <v>7</v>
      </c>
      <c r="E32" s="1">
        <v>3</v>
      </c>
      <c r="F32" s="1" t="s">
        <v>43</v>
      </c>
      <c r="G32" s="1">
        <v>70.02</v>
      </c>
      <c r="H32" s="1">
        <f>1+COUNTIFS(A:A,A32,G:G,"&gt;"&amp;G32)</f>
        <v>1</v>
      </c>
      <c r="I32" s="2">
        <f>AVERAGEIF(A:A,A32,G:G)</f>
        <v>46.087692307692308</v>
      </c>
      <c r="J32" s="2">
        <f t="shared" si="16"/>
        <v>23.932307692307688</v>
      </c>
      <c r="K32" s="2">
        <f t="shared" si="17"/>
        <v>113.93230769230769</v>
      </c>
      <c r="L32" s="2">
        <f t="shared" si="18"/>
        <v>930.70136845276954</v>
      </c>
      <c r="M32" s="2">
        <f>SUMIF(A:A,A32,L:L)</f>
        <v>3511.9436239826396</v>
      </c>
      <c r="N32" s="3">
        <f t="shared" si="19"/>
        <v>0.26501033846247479</v>
      </c>
      <c r="O32" s="6">
        <f t="shared" si="20"/>
        <v>3.773437692286858</v>
      </c>
      <c r="P32" s="3">
        <f t="shared" si="21"/>
        <v>0.26501033846247479</v>
      </c>
      <c r="Q32" s="3">
        <f>IF(ISNUMBER(P32),SUMIF(A:A,A32,P:P),"")</f>
        <v>0.84668052987382603</v>
      </c>
      <c r="R32" s="3">
        <f t="shared" si="22"/>
        <v>0.3129992117593246</v>
      </c>
      <c r="S32" s="7">
        <f t="shared" si="23"/>
        <v>3.1948962247513037</v>
      </c>
    </row>
    <row r="33" spans="1:19" x14ac:dyDescent="0.3">
      <c r="A33" s="1">
        <v>16</v>
      </c>
      <c r="B33" s="5">
        <v>0.65277777777777779</v>
      </c>
      <c r="C33" s="1" t="s">
        <v>19</v>
      </c>
      <c r="D33" s="1">
        <v>7</v>
      </c>
      <c r="E33" s="1">
        <v>17</v>
      </c>
      <c r="F33" s="1" t="s">
        <v>53</v>
      </c>
      <c r="G33" s="1">
        <v>57.07</v>
      </c>
      <c r="H33" s="1">
        <f>1+COUNTIFS(A:A,A33,G:G,"&gt;"&amp;G33)</f>
        <v>2</v>
      </c>
      <c r="I33" s="2">
        <f>AVERAGEIF(A:A,A33,G:G)</f>
        <v>46.087692307692308</v>
      </c>
      <c r="J33" s="2">
        <f t="shared" si="16"/>
        <v>10.982307692307693</v>
      </c>
      <c r="K33" s="2">
        <f t="shared" si="17"/>
        <v>100.9823076923077</v>
      </c>
      <c r="L33" s="2">
        <f t="shared" si="18"/>
        <v>427.9209411321097</v>
      </c>
      <c r="M33" s="2">
        <f>SUMIF(A:A,A33,L:L)</f>
        <v>3511.9436239826396</v>
      </c>
      <c r="N33" s="3">
        <f t="shared" si="19"/>
        <v>0.12184732642343379</v>
      </c>
      <c r="O33" s="6">
        <f t="shared" si="20"/>
        <v>8.2069917277042457</v>
      </c>
      <c r="P33" s="3">
        <f t="shared" si="21"/>
        <v>0.12184732642343379</v>
      </c>
      <c r="Q33" s="3">
        <f>IF(ISNUMBER(P33),SUMIF(A:A,A33,P:P),"")</f>
        <v>0.84668052987382603</v>
      </c>
      <c r="R33" s="3">
        <f t="shared" si="22"/>
        <v>0.14391180867427261</v>
      </c>
      <c r="S33" s="7">
        <f t="shared" si="23"/>
        <v>6.9487001046827359</v>
      </c>
    </row>
    <row r="34" spans="1:19" x14ac:dyDescent="0.3">
      <c r="A34" s="1">
        <v>16</v>
      </c>
      <c r="B34" s="5">
        <v>0.65277777777777779</v>
      </c>
      <c r="C34" s="1" t="s">
        <v>19</v>
      </c>
      <c r="D34" s="1">
        <v>7</v>
      </c>
      <c r="E34" s="1">
        <v>16</v>
      </c>
      <c r="F34" s="1" t="s">
        <v>52</v>
      </c>
      <c r="G34" s="1">
        <v>55.59</v>
      </c>
      <c r="H34" s="1">
        <f>1+COUNTIFS(A:A,A34,G:G,"&gt;"&amp;G34)</f>
        <v>3</v>
      </c>
      <c r="I34" s="2">
        <f>AVERAGEIF(A:A,A34,G:G)</f>
        <v>46.087692307692308</v>
      </c>
      <c r="J34" s="2">
        <f t="shared" si="16"/>
        <v>9.5023076923076957</v>
      </c>
      <c r="K34" s="2">
        <f t="shared" si="17"/>
        <v>99.502307692307696</v>
      </c>
      <c r="L34" s="2">
        <f t="shared" si="18"/>
        <v>391.5598829804444</v>
      </c>
      <c r="M34" s="2">
        <f>SUMIF(A:A,A34,L:L)</f>
        <v>3511.9436239826396</v>
      </c>
      <c r="N34" s="3">
        <f t="shared" si="19"/>
        <v>0.11149378375738414</v>
      </c>
      <c r="O34" s="6">
        <f t="shared" si="20"/>
        <v>8.9691099028090058</v>
      </c>
      <c r="P34" s="3">
        <f t="shared" si="21"/>
        <v>0.11149378375738414</v>
      </c>
      <c r="Q34" s="3">
        <f>IF(ISNUMBER(P34),SUMIF(A:A,A34,P:P),"")</f>
        <v>0.84668052987382603</v>
      </c>
      <c r="R34" s="3">
        <f t="shared" si="22"/>
        <v>0.13168341520029894</v>
      </c>
      <c r="S34" s="7">
        <f t="shared" si="23"/>
        <v>7.5939707250069093</v>
      </c>
    </row>
    <row r="35" spans="1:19" x14ac:dyDescent="0.3">
      <c r="A35" s="1">
        <v>16</v>
      </c>
      <c r="B35" s="5">
        <v>0.65277777777777779</v>
      </c>
      <c r="C35" s="1" t="s">
        <v>19</v>
      </c>
      <c r="D35" s="1">
        <v>7</v>
      </c>
      <c r="E35" s="1">
        <v>18</v>
      </c>
      <c r="F35" s="1" t="s">
        <v>54</v>
      </c>
      <c r="G35" s="1">
        <v>48.72</v>
      </c>
      <c r="H35" s="1">
        <f>1+COUNTIFS(A:A,A35,G:G,"&gt;"&amp;G35)</f>
        <v>4</v>
      </c>
      <c r="I35" s="2">
        <f>AVERAGEIF(A:A,A35,G:G)</f>
        <v>46.087692307692308</v>
      </c>
      <c r="J35" s="2">
        <f t="shared" si="16"/>
        <v>2.6323076923076911</v>
      </c>
      <c r="K35" s="2">
        <f t="shared" si="17"/>
        <v>92.632307692307691</v>
      </c>
      <c r="L35" s="2">
        <f t="shared" si="18"/>
        <v>259.28775328931778</v>
      </c>
      <c r="M35" s="2">
        <f>SUMIF(A:A,A35,L:L)</f>
        <v>3511.9436239826396</v>
      </c>
      <c r="N35" s="3">
        <f t="shared" si="19"/>
        <v>7.3830272080301337E-2</v>
      </c>
      <c r="O35" s="6">
        <f t="shared" si="20"/>
        <v>13.544579639532577</v>
      </c>
      <c r="P35" s="3">
        <f t="shared" si="21"/>
        <v>7.3830272080301337E-2</v>
      </c>
      <c r="Q35" s="3">
        <f>IF(ISNUMBER(P35),SUMIF(A:A,A35,P:P),"")</f>
        <v>0.84668052987382603</v>
      </c>
      <c r="R35" s="3">
        <f t="shared" si="22"/>
        <v>8.7199680960307044E-2</v>
      </c>
      <c r="S35" s="7">
        <f t="shared" si="23"/>
        <v>11.467931866117677</v>
      </c>
    </row>
    <row r="36" spans="1:19" x14ac:dyDescent="0.3">
      <c r="A36" s="1">
        <v>16</v>
      </c>
      <c r="B36" s="5">
        <v>0.65277777777777779</v>
      </c>
      <c r="C36" s="1" t="s">
        <v>19</v>
      </c>
      <c r="D36" s="1">
        <v>7</v>
      </c>
      <c r="E36" s="1">
        <v>8</v>
      </c>
      <c r="F36" s="1" t="s">
        <v>46</v>
      </c>
      <c r="G36" s="1">
        <v>45.9</v>
      </c>
      <c r="H36" s="1">
        <f>1+COUNTIFS(A:A,A36,G:G,"&gt;"&amp;G36)</f>
        <v>5</v>
      </c>
      <c r="I36" s="2">
        <f>AVERAGEIF(A:A,A36,G:G)</f>
        <v>46.087692307692308</v>
      </c>
      <c r="J36" s="2">
        <f t="shared" si="16"/>
        <v>-0.18769230769230916</v>
      </c>
      <c r="K36" s="2">
        <f t="shared" si="17"/>
        <v>89.812307692307684</v>
      </c>
      <c r="L36" s="2">
        <f t="shared" si="18"/>
        <v>218.92702640767638</v>
      </c>
      <c r="M36" s="2">
        <f>SUMIF(A:A,A36,L:L)</f>
        <v>3511.9436239826396</v>
      </c>
      <c r="N36" s="3">
        <f t="shared" si="19"/>
        <v>6.2337853293728894E-2</v>
      </c>
      <c r="O36" s="6">
        <f t="shared" si="20"/>
        <v>16.041617527124547</v>
      </c>
      <c r="P36" s="3">
        <f t="shared" si="21"/>
        <v>6.2337853293728894E-2</v>
      </c>
      <c r="Q36" s="3">
        <f>IF(ISNUMBER(P36),SUMIF(A:A,A36,P:P),"")</f>
        <v>0.84668052987382603</v>
      </c>
      <c r="R36" s="3">
        <f t="shared" si="22"/>
        <v>7.3626180234732233E-2</v>
      </c>
      <c r="S36" s="7">
        <f t="shared" si="23"/>
        <v>13.582125227899063</v>
      </c>
    </row>
    <row r="37" spans="1:19" x14ac:dyDescent="0.3">
      <c r="A37" s="1">
        <v>16</v>
      </c>
      <c r="B37" s="5">
        <v>0.65277777777777779</v>
      </c>
      <c r="C37" s="1" t="s">
        <v>19</v>
      </c>
      <c r="D37" s="1">
        <v>7</v>
      </c>
      <c r="E37" s="1">
        <v>5</v>
      </c>
      <c r="F37" s="1" t="s">
        <v>45</v>
      </c>
      <c r="G37" s="1">
        <v>45.32</v>
      </c>
      <c r="H37" s="1">
        <f>1+COUNTIFS(A:A,A37,G:G,"&gt;"&amp;G37)</f>
        <v>6</v>
      </c>
      <c r="I37" s="2">
        <f>AVERAGEIF(A:A,A37,G:G)</f>
        <v>46.087692307692308</v>
      </c>
      <c r="J37" s="2">
        <f t="shared" si="16"/>
        <v>-0.76769230769230745</v>
      </c>
      <c r="K37" s="2">
        <f t="shared" si="17"/>
        <v>89.2323076923077</v>
      </c>
      <c r="L37" s="2">
        <f t="shared" si="18"/>
        <v>211.43940611713305</v>
      </c>
      <c r="M37" s="2">
        <f>SUMIF(A:A,A37,L:L)</f>
        <v>3511.9436239826396</v>
      </c>
      <c r="N37" s="3">
        <f t="shared" si="19"/>
        <v>6.0205808736005569E-2</v>
      </c>
      <c r="O37" s="6">
        <f t="shared" si="20"/>
        <v>16.609693001299366</v>
      </c>
      <c r="P37" s="3">
        <f t="shared" si="21"/>
        <v>6.0205808736005569E-2</v>
      </c>
      <c r="Q37" s="3">
        <f>IF(ISNUMBER(P37),SUMIF(A:A,A37,P:P),"")</f>
        <v>0.84668052987382603</v>
      </c>
      <c r="R37" s="3">
        <f t="shared" si="22"/>
        <v>7.1108058602667473E-2</v>
      </c>
      <c r="S37" s="7">
        <f t="shared" si="23"/>
        <v>14.063103671381727</v>
      </c>
    </row>
    <row r="38" spans="1:19" x14ac:dyDescent="0.3">
      <c r="A38" s="1">
        <v>16</v>
      </c>
      <c r="B38" s="5">
        <v>0.65277777777777779</v>
      </c>
      <c r="C38" s="1" t="s">
        <v>19</v>
      </c>
      <c r="D38" s="1">
        <v>7</v>
      </c>
      <c r="E38" s="1">
        <v>4</v>
      </c>
      <c r="F38" s="1" t="s">
        <v>44</v>
      </c>
      <c r="G38" s="1">
        <v>42.7</v>
      </c>
      <c r="H38" s="1">
        <f>1+COUNTIFS(A:A,A38,G:G,"&gt;"&amp;G38)</f>
        <v>7</v>
      </c>
      <c r="I38" s="2">
        <f>AVERAGEIF(A:A,A38,G:G)</f>
        <v>46.087692307692308</v>
      </c>
      <c r="J38" s="2">
        <f t="shared" si="16"/>
        <v>-3.3876923076923049</v>
      </c>
      <c r="K38" s="2">
        <f t="shared" si="17"/>
        <v>86.612307692307695</v>
      </c>
      <c r="L38" s="2">
        <f t="shared" si="18"/>
        <v>180.68197859271538</v>
      </c>
      <c r="M38" s="2">
        <f>SUMIF(A:A,A38,L:L)</f>
        <v>3511.9436239826396</v>
      </c>
      <c r="N38" s="3">
        <f t="shared" si="19"/>
        <v>5.1447858490341343E-2</v>
      </c>
      <c r="O38" s="6">
        <f t="shared" si="20"/>
        <v>19.437155002044193</v>
      </c>
      <c r="P38" s="3">
        <f t="shared" si="21"/>
        <v>5.1447858490341343E-2</v>
      </c>
      <c r="Q38" s="3">
        <f>IF(ISNUMBER(P38),SUMIF(A:A,A38,P:P),"")</f>
        <v>0.84668052987382603</v>
      </c>
      <c r="R38" s="3">
        <f t="shared" si="22"/>
        <v>6.0764192248531107E-2</v>
      </c>
      <c r="S38" s="7">
        <f t="shared" si="23"/>
        <v>16.457060696370462</v>
      </c>
    </row>
    <row r="39" spans="1:19" x14ac:dyDescent="0.3">
      <c r="A39" s="1">
        <v>16</v>
      </c>
      <c r="B39" s="5">
        <v>0.65277777777777779</v>
      </c>
      <c r="C39" s="1" t="s">
        <v>19</v>
      </c>
      <c r="D39" s="1">
        <v>7</v>
      </c>
      <c r="E39" s="1">
        <v>14</v>
      </c>
      <c r="F39" s="1" t="s">
        <v>50</v>
      </c>
      <c r="G39" s="1">
        <v>42.65</v>
      </c>
      <c r="H39" s="1">
        <f>1+COUNTIFS(A:A,A39,G:G,"&gt;"&amp;G39)</f>
        <v>8</v>
      </c>
      <c r="I39" s="2">
        <f>AVERAGEIF(A:A,A39,G:G)</f>
        <v>46.087692307692308</v>
      </c>
      <c r="J39" s="2">
        <f t="shared" si="16"/>
        <v>-3.4376923076923092</v>
      </c>
      <c r="K39" s="2">
        <f t="shared" si="17"/>
        <v>86.562307692307684</v>
      </c>
      <c r="L39" s="2">
        <f t="shared" si="18"/>
        <v>180.14074491338124</v>
      </c>
      <c r="M39" s="2">
        <f>SUMIF(A:A,A39,L:L)</f>
        <v>3511.9436239826396</v>
      </c>
      <c r="N39" s="3">
        <f t="shared" si="19"/>
        <v>5.129374619889164E-2</v>
      </c>
      <c r="O39" s="6">
        <f t="shared" si="20"/>
        <v>19.495554021780691</v>
      </c>
      <c r="P39" s="3">
        <f t="shared" si="21"/>
        <v>5.129374619889164E-2</v>
      </c>
      <c r="Q39" s="3">
        <f>IF(ISNUMBER(P39),SUMIF(A:A,A39,P:P),"")</f>
        <v>0.84668052987382603</v>
      </c>
      <c r="R39" s="3">
        <f t="shared" si="22"/>
        <v>6.0582172837416653E-2</v>
      </c>
      <c r="S39" s="7">
        <f t="shared" si="23"/>
        <v>16.506506009345074</v>
      </c>
    </row>
    <row r="40" spans="1:19" x14ac:dyDescent="0.3">
      <c r="A40" s="1">
        <v>16</v>
      </c>
      <c r="B40" s="5">
        <v>0.65277777777777779</v>
      </c>
      <c r="C40" s="1" t="s">
        <v>19</v>
      </c>
      <c r="D40" s="1">
        <v>7</v>
      </c>
      <c r="E40" s="1">
        <v>15</v>
      </c>
      <c r="F40" s="1" t="s">
        <v>51</v>
      </c>
      <c r="G40" s="1">
        <v>41.96</v>
      </c>
      <c r="H40" s="1">
        <f>1+COUNTIFS(A:A,A40,G:G,"&gt;"&amp;G40)</f>
        <v>9</v>
      </c>
      <c r="I40" s="2">
        <f>AVERAGEIF(A:A,A40,G:G)</f>
        <v>46.087692307692308</v>
      </c>
      <c r="J40" s="2">
        <f t="shared" si="16"/>
        <v>-4.1276923076923069</v>
      </c>
      <c r="K40" s="2">
        <f t="shared" si="17"/>
        <v>85.872307692307686</v>
      </c>
      <c r="L40" s="2">
        <f t="shared" si="18"/>
        <v>172.83518655507848</v>
      </c>
      <c r="M40" s="2">
        <f>SUMIF(A:A,A40,L:L)</f>
        <v>3511.9436239826396</v>
      </c>
      <c r="N40" s="3">
        <f t="shared" si="19"/>
        <v>4.9213542431264509E-2</v>
      </c>
      <c r="O40" s="6">
        <f t="shared" si="20"/>
        <v>20.319610225105791</v>
      </c>
      <c r="P40" s="3">
        <f t="shared" si="21"/>
        <v>4.9213542431264509E-2</v>
      </c>
      <c r="Q40" s="3">
        <f>IF(ISNUMBER(P40),SUMIF(A:A,A40,P:P),"")</f>
        <v>0.84668052987382603</v>
      </c>
      <c r="R40" s="3">
        <f t="shared" si="22"/>
        <v>5.812527948244943E-2</v>
      </c>
      <c r="S40" s="7">
        <f t="shared" si="23"/>
        <v>17.204218352222185</v>
      </c>
    </row>
    <row r="41" spans="1:19" x14ac:dyDescent="0.3">
      <c r="A41" s="1">
        <v>16</v>
      </c>
      <c r="B41" s="5">
        <v>0.65277777777777779</v>
      </c>
      <c r="C41" s="1" t="s">
        <v>19</v>
      </c>
      <c r="D41" s="1">
        <v>7</v>
      </c>
      <c r="E41" s="1">
        <v>2</v>
      </c>
      <c r="F41" s="1" t="s">
        <v>42</v>
      </c>
      <c r="G41" s="1">
        <v>40.96</v>
      </c>
      <c r="H41" s="1">
        <f>1+COUNTIFS(A:A,A41,G:G,"&gt;"&amp;G41)</f>
        <v>10</v>
      </c>
      <c r="I41" s="2">
        <f>AVERAGEIF(A:A,A41,G:G)</f>
        <v>46.087692307692308</v>
      </c>
      <c r="J41" s="2">
        <f t="shared" si="16"/>
        <v>-5.1276923076923069</v>
      </c>
      <c r="K41" s="2">
        <f t="shared" si="17"/>
        <v>84.872307692307686</v>
      </c>
      <c r="L41" s="2">
        <f t="shared" si="18"/>
        <v>162.77004885299002</v>
      </c>
      <c r="M41" s="2">
        <f>SUMIF(A:A,A41,L:L)</f>
        <v>3511.9436239826396</v>
      </c>
      <c r="N41" s="3">
        <f t="shared" si="19"/>
        <v>4.6347568833808431E-2</v>
      </c>
      <c r="O41" s="6">
        <f t="shared" si="20"/>
        <v>21.576104748574121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16</v>
      </c>
      <c r="B42" s="5">
        <v>0.65277777777777779</v>
      </c>
      <c r="C42" s="1" t="s">
        <v>19</v>
      </c>
      <c r="D42" s="1">
        <v>7</v>
      </c>
      <c r="E42" s="1">
        <v>9</v>
      </c>
      <c r="F42" s="1" t="s">
        <v>47</v>
      </c>
      <c r="G42" s="1">
        <v>39.19</v>
      </c>
      <c r="H42" s="1">
        <f>1+COUNTIFS(A:A,A42,G:G,"&gt;"&amp;G42)</f>
        <v>11</v>
      </c>
      <c r="I42" s="2">
        <f>AVERAGEIF(A:A,A42,G:G)</f>
        <v>46.087692307692308</v>
      </c>
      <c r="J42" s="2">
        <f t="shared" si="16"/>
        <v>-6.89769230769231</v>
      </c>
      <c r="K42" s="2">
        <f t="shared" si="17"/>
        <v>83.10230769230769</v>
      </c>
      <c r="L42" s="2">
        <f t="shared" si="18"/>
        <v>146.37011695591292</v>
      </c>
      <c r="M42" s="2">
        <f>SUMIF(A:A,A42,L:L)</f>
        <v>3511.9436239826396</v>
      </c>
      <c r="N42" s="3">
        <f t="shared" si="19"/>
        <v>4.1677809392032673E-2</v>
      </c>
      <c r="O42" s="6">
        <f t="shared" si="20"/>
        <v>23.993583506122679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>
        <v>16</v>
      </c>
      <c r="B43" s="5">
        <v>0.65277777777777779</v>
      </c>
      <c r="C43" s="1" t="s">
        <v>19</v>
      </c>
      <c r="D43" s="1">
        <v>7</v>
      </c>
      <c r="E43" s="1">
        <v>10</v>
      </c>
      <c r="F43" s="1" t="s">
        <v>48</v>
      </c>
      <c r="G43" s="1">
        <v>38.99</v>
      </c>
      <c r="H43" s="1">
        <f>1+COUNTIFS(A:A,A43,G:G,"&gt;"&amp;G43)</f>
        <v>12</v>
      </c>
      <c r="I43" s="2">
        <f>AVERAGEIF(A:A,A43,G:G)</f>
        <v>46.087692307692308</v>
      </c>
      <c r="J43" s="2">
        <f t="shared" si="16"/>
        <v>-7.0976923076923057</v>
      </c>
      <c r="K43" s="2">
        <f t="shared" si="17"/>
        <v>82.902307692307687</v>
      </c>
      <c r="L43" s="2">
        <f t="shared" si="18"/>
        <v>144.62417217242992</v>
      </c>
      <c r="M43" s="2">
        <f>SUMIF(A:A,A43,L:L)</f>
        <v>3511.9436239826396</v>
      </c>
      <c r="N43" s="3">
        <f t="shared" si="19"/>
        <v>4.118066451431876E-2</v>
      </c>
      <c r="O43" s="6">
        <f t="shared" si="20"/>
        <v>24.283240977140963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16</v>
      </c>
      <c r="B44" s="5">
        <v>0.65277777777777779</v>
      </c>
      <c r="C44" s="1" t="s">
        <v>19</v>
      </c>
      <c r="D44" s="1">
        <v>7</v>
      </c>
      <c r="E44" s="1">
        <v>11</v>
      </c>
      <c r="F44" s="1" t="s">
        <v>49</v>
      </c>
      <c r="G44" s="1">
        <v>30.07</v>
      </c>
      <c r="H44" s="1">
        <f>1+COUNTIFS(A:A,A44,G:G,"&gt;"&amp;G44)</f>
        <v>13</v>
      </c>
      <c r="I44" s="2">
        <f>AVERAGEIF(A:A,A44,G:G)</f>
        <v>46.087692307692308</v>
      </c>
      <c r="J44" s="2">
        <f t="shared" si="16"/>
        <v>-16.017692307692307</v>
      </c>
      <c r="K44" s="2">
        <f t="shared" si="17"/>
        <v>73.9823076923077</v>
      </c>
      <c r="L44" s="2">
        <f t="shared" si="18"/>
        <v>84.684997560680571</v>
      </c>
      <c r="M44" s="2">
        <f>SUMIF(A:A,A44,L:L)</f>
        <v>3511.9436239826396</v>
      </c>
      <c r="N44" s="3">
        <f t="shared" si="19"/>
        <v>2.4113427386014095E-2</v>
      </c>
      <c r="O44" s="6">
        <f t="shared" si="20"/>
        <v>41.470670427382082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20</v>
      </c>
      <c r="B46" s="5">
        <v>0.68055555555555547</v>
      </c>
      <c r="C46" s="1" t="s">
        <v>19</v>
      </c>
      <c r="D46" s="1">
        <v>8</v>
      </c>
      <c r="E46" s="1">
        <v>14</v>
      </c>
      <c r="F46" s="1" t="s">
        <v>64</v>
      </c>
      <c r="G46" s="1">
        <v>69.08</v>
      </c>
      <c r="H46" s="1">
        <f>1+COUNTIFS(A:A,A46,G:G,"&gt;"&amp;G46)</f>
        <v>1</v>
      </c>
      <c r="I46" s="2">
        <f>AVERAGEIF(A:A,A46,G:G)</f>
        <v>46.363333333333344</v>
      </c>
      <c r="J46" s="2">
        <f t="shared" ref="J46:J64" si="24">G46-I46</f>
        <v>22.716666666666654</v>
      </c>
      <c r="K46" s="2">
        <f t="shared" ref="K46:K64" si="25">90+J46</f>
        <v>112.71666666666665</v>
      </c>
      <c r="L46" s="2">
        <f t="shared" ref="L46:L64" si="26">EXP(0.06*K46)</f>
        <v>865.23400815128809</v>
      </c>
      <c r="M46" s="2">
        <f>SUMIF(A:A,A46,L:L)</f>
        <v>4402.7120272203629</v>
      </c>
      <c r="N46" s="3">
        <f t="shared" ref="N46:N64" si="27">L46/M46</f>
        <v>0.19652296193842836</v>
      </c>
      <c r="O46" s="6">
        <f t="shared" ref="O46:O64" si="28">1/N46</f>
        <v>5.0884639135110588</v>
      </c>
      <c r="P46" s="3">
        <f t="shared" ref="P46:P64" si="29">IF(O46&gt;21,"",N46)</f>
        <v>0.19652296193842836</v>
      </c>
      <c r="Q46" s="3">
        <f>IF(ISNUMBER(P46),SUMIF(A:A,A46,P:P),"")</f>
        <v>0.87967189489616948</v>
      </c>
      <c r="R46" s="3">
        <f t="shared" ref="R46:R64" si="30">IFERROR(P46*(1/Q46),"")</f>
        <v>0.22340484341792527</v>
      </c>
      <c r="S46" s="7">
        <f t="shared" ref="S46:S64" si="31">IFERROR(1/R46,"")</f>
        <v>4.476178692909051</v>
      </c>
    </row>
    <row r="47" spans="1:19" x14ac:dyDescent="0.3">
      <c r="A47" s="1">
        <v>20</v>
      </c>
      <c r="B47" s="5">
        <v>0.68055555555555547</v>
      </c>
      <c r="C47" s="1" t="s">
        <v>19</v>
      </c>
      <c r="D47" s="1">
        <v>8</v>
      </c>
      <c r="E47" s="1">
        <v>9</v>
      </c>
      <c r="F47" s="1" t="s">
        <v>59</v>
      </c>
      <c r="G47" s="1">
        <v>62.94</v>
      </c>
      <c r="H47" s="1">
        <f>1+COUNTIFS(A:A,A47,G:G,"&gt;"&amp;G47)</f>
        <v>2</v>
      </c>
      <c r="I47" s="2">
        <f>AVERAGEIF(A:A,A47,G:G)</f>
        <v>46.363333333333344</v>
      </c>
      <c r="J47" s="2">
        <f t="shared" si="24"/>
        <v>16.576666666666654</v>
      </c>
      <c r="K47" s="2">
        <f t="shared" si="25"/>
        <v>106.57666666666665</v>
      </c>
      <c r="L47" s="2">
        <f t="shared" si="26"/>
        <v>598.60383379470306</v>
      </c>
      <c r="M47" s="2">
        <f>SUMIF(A:A,A47,L:L)</f>
        <v>4402.7120272203629</v>
      </c>
      <c r="N47" s="3">
        <f t="shared" si="27"/>
        <v>0.13596252266642783</v>
      </c>
      <c r="O47" s="6">
        <f t="shared" si="28"/>
        <v>7.354967974913297</v>
      </c>
      <c r="P47" s="3">
        <f t="shared" si="29"/>
        <v>0.13596252266642783</v>
      </c>
      <c r="Q47" s="3">
        <f>IF(ISNUMBER(P47),SUMIF(A:A,A47,P:P),"")</f>
        <v>0.87967189489616948</v>
      </c>
      <c r="R47" s="3">
        <f t="shared" si="30"/>
        <v>0.15456049403792299</v>
      </c>
      <c r="S47" s="7">
        <f t="shared" si="31"/>
        <v>6.4699586153926232</v>
      </c>
    </row>
    <row r="48" spans="1:19" x14ac:dyDescent="0.3">
      <c r="A48" s="1">
        <v>20</v>
      </c>
      <c r="B48" s="5">
        <v>0.68055555555555547</v>
      </c>
      <c r="C48" s="1" t="s">
        <v>19</v>
      </c>
      <c r="D48" s="1">
        <v>8</v>
      </c>
      <c r="E48" s="1">
        <v>10</v>
      </c>
      <c r="F48" s="1" t="s">
        <v>60</v>
      </c>
      <c r="G48" s="1">
        <v>59.96</v>
      </c>
      <c r="H48" s="1">
        <f>1+COUNTIFS(A:A,A48,G:G,"&gt;"&amp;G48)</f>
        <v>3</v>
      </c>
      <c r="I48" s="2">
        <f>AVERAGEIF(A:A,A48,G:G)</f>
        <v>46.363333333333344</v>
      </c>
      <c r="J48" s="2">
        <f t="shared" si="24"/>
        <v>13.596666666666657</v>
      </c>
      <c r="K48" s="2">
        <f t="shared" si="25"/>
        <v>103.59666666666666</v>
      </c>
      <c r="L48" s="2">
        <f t="shared" si="26"/>
        <v>500.59630608739309</v>
      </c>
      <c r="M48" s="2">
        <f>SUMIF(A:A,A48,L:L)</f>
        <v>4402.7120272203629</v>
      </c>
      <c r="N48" s="3">
        <f t="shared" si="27"/>
        <v>0.11370180538549619</v>
      </c>
      <c r="O48" s="6">
        <f t="shared" si="28"/>
        <v>8.7949351077547622</v>
      </c>
      <c r="P48" s="3">
        <f t="shared" si="29"/>
        <v>0.11370180538549619</v>
      </c>
      <c r="Q48" s="3">
        <f>IF(ISNUMBER(P48),SUMIF(A:A,A48,P:P),"")</f>
        <v>0.87967189489616948</v>
      </c>
      <c r="R48" s="3">
        <f t="shared" si="30"/>
        <v>0.12925478925175479</v>
      </c>
      <c r="S48" s="7">
        <f t="shared" si="31"/>
        <v>7.7366572317274791</v>
      </c>
    </row>
    <row r="49" spans="1:19" x14ac:dyDescent="0.3">
      <c r="A49" s="1">
        <v>20</v>
      </c>
      <c r="B49" s="5">
        <v>0.68055555555555547</v>
      </c>
      <c r="C49" s="1" t="s">
        <v>19</v>
      </c>
      <c r="D49" s="1">
        <v>8</v>
      </c>
      <c r="E49" s="1">
        <v>13</v>
      </c>
      <c r="F49" s="1" t="s">
        <v>63</v>
      </c>
      <c r="G49" s="1">
        <v>54.18</v>
      </c>
      <c r="H49" s="1">
        <f>1+COUNTIFS(A:A,A49,G:G,"&gt;"&amp;G49)</f>
        <v>4</v>
      </c>
      <c r="I49" s="2">
        <f>AVERAGEIF(A:A,A49,G:G)</f>
        <v>46.363333333333344</v>
      </c>
      <c r="J49" s="2">
        <f t="shared" si="24"/>
        <v>7.8166666666666558</v>
      </c>
      <c r="K49" s="2">
        <f t="shared" si="25"/>
        <v>97.816666666666663</v>
      </c>
      <c r="L49" s="2">
        <f t="shared" si="26"/>
        <v>353.89490835296095</v>
      </c>
      <c r="M49" s="2">
        <f>SUMIF(A:A,A49,L:L)</f>
        <v>4402.7120272203629</v>
      </c>
      <c r="N49" s="3">
        <f t="shared" si="27"/>
        <v>8.0381116494778165E-2</v>
      </c>
      <c r="O49" s="6">
        <f t="shared" si="28"/>
        <v>12.440732893589049</v>
      </c>
      <c r="P49" s="3">
        <f t="shared" si="29"/>
        <v>8.0381116494778165E-2</v>
      </c>
      <c r="Q49" s="3">
        <f>IF(ISNUMBER(P49),SUMIF(A:A,A49,P:P),"")</f>
        <v>0.87967189489616948</v>
      </c>
      <c r="R49" s="3">
        <f t="shared" si="30"/>
        <v>9.1376247168003258E-2</v>
      </c>
      <c r="S49" s="7">
        <f t="shared" si="31"/>
        <v>10.943763078400584</v>
      </c>
    </row>
    <row r="50" spans="1:19" x14ac:dyDescent="0.3">
      <c r="A50" s="1">
        <v>20</v>
      </c>
      <c r="B50" s="5">
        <v>0.68055555555555547</v>
      </c>
      <c r="C50" s="1" t="s">
        <v>19</v>
      </c>
      <c r="D50" s="1">
        <v>8</v>
      </c>
      <c r="E50" s="1">
        <v>8</v>
      </c>
      <c r="F50" s="1" t="s">
        <v>58</v>
      </c>
      <c r="G50" s="1">
        <v>52.08</v>
      </c>
      <c r="H50" s="1">
        <f>1+COUNTIFS(A:A,A50,G:G,"&gt;"&amp;G50)</f>
        <v>5</v>
      </c>
      <c r="I50" s="2">
        <f>AVERAGEIF(A:A,A50,G:G)</f>
        <v>46.363333333333344</v>
      </c>
      <c r="J50" s="2">
        <f t="shared" si="24"/>
        <v>5.7166666666666544</v>
      </c>
      <c r="K50" s="2">
        <f t="shared" si="25"/>
        <v>95.716666666666654</v>
      </c>
      <c r="L50" s="2">
        <f t="shared" si="26"/>
        <v>311.99900540502659</v>
      </c>
      <c r="M50" s="2">
        <f>SUMIF(A:A,A50,L:L)</f>
        <v>4402.7120272203629</v>
      </c>
      <c r="N50" s="3">
        <f t="shared" si="27"/>
        <v>7.0865185702823741E-2</v>
      </c>
      <c r="O50" s="6">
        <f t="shared" si="28"/>
        <v>14.111301481570143</v>
      </c>
      <c r="P50" s="3">
        <f t="shared" si="29"/>
        <v>7.0865185702823741E-2</v>
      </c>
      <c r="Q50" s="3">
        <f>IF(ISNUMBER(P50),SUMIF(A:A,A50,P:P),"")</f>
        <v>0.87967189489616948</v>
      </c>
      <c r="R50" s="3">
        <f t="shared" si="30"/>
        <v>8.0558656146662716E-2</v>
      </c>
      <c r="S50" s="7">
        <f t="shared" si="31"/>
        <v>12.413315313743931</v>
      </c>
    </row>
    <row r="51" spans="1:19" x14ac:dyDescent="0.3">
      <c r="A51" s="1">
        <v>20</v>
      </c>
      <c r="B51" s="5">
        <v>0.68055555555555547</v>
      </c>
      <c r="C51" s="1" t="s">
        <v>19</v>
      </c>
      <c r="D51" s="1">
        <v>8</v>
      </c>
      <c r="E51" s="1">
        <v>12</v>
      </c>
      <c r="F51" s="1" t="s">
        <v>62</v>
      </c>
      <c r="G51" s="1">
        <v>50.39</v>
      </c>
      <c r="H51" s="1">
        <f>1+COUNTIFS(A:A,A51,G:G,"&gt;"&amp;G51)</f>
        <v>6</v>
      </c>
      <c r="I51" s="2">
        <f>AVERAGEIF(A:A,A51,G:G)</f>
        <v>46.363333333333344</v>
      </c>
      <c r="J51" s="2">
        <f t="shared" si="24"/>
        <v>4.0266666666666566</v>
      </c>
      <c r="K51" s="2">
        <f t="shared" si="25"/>
        <v>94.026666666666657</v>
      </c>
      <c r="L51" s="2">
        <f t="shared" si="26"/>
        <v>281.91341928934219</v>
      </c>
      <c r="M51" s="2">
        <f>SUMIF(A:A,A51,L:L)</f>
        <v>4402.7120272203629</v>
      </c>
      <c r="N51" s="3">
        <f t="shared" si="27"/>
        <v>6.4031764409385475E-2</v>
      </c>
      <c r="O51" s="6">
        <f t="shared" si="28"/>
        <v>15.617248864275005</v>
      </c>
      <c r="P51" s="3">
        <f t="shared" si="29"/>
        <v>6.4031764409385475E-2</v>
      </c>
      <c r="Q51" s="3">
        <f>IF(ISNUMBER(P51),SUMIF(A:A,A51,P:P),"")</f>
        <v>0.87967189489616948</v>
      </c>
      <c r="R51" s="3">
        <f t="shared" si="30"/>
        <v>7.2790508348505728E-2</v>
      </c>
      <c r="S51" s="7">
        <f t="shared" si="31"/>
        <v>13.738054901501844</v>
      </c>
    </row>
    <row r="52" spans="1:19" x14ac:dyDescent="0.3">
      <c r="A52" s="1">
        <v>20</v>
      </c>
      <c r="B52" s="5">
        <v>0.68055555555555547</v>
      </c>
      <c r="C52" s="1" t="s">
        <v>19</v>
      </c>
      <c r="D52" s="1">
        <v>8</v>
      </c>
      <c r="E52" s="1">
        <v>6</v>
      </c>
      <c r="F52" s="1" t="s">
        <v>57</v>
      </c>
      <c r="G52" s="1">
        <v>50.08</v>
      </c>
      <c r="H52" s="1">
        <f>1+COUNTIFS(A:A,A52,G:G,"&gt;"&amp;G52)</f>
        <v>7</v>
      </c>
      <c r="I52" s="2">
        <f>AVERAGEIF(A:A,A52,G:G)</f>
        <v>46.363333333333344</v>
      </c>
      <c r="J52" s="2">
        <f t="shared" si="24"/>
        <v>3.7166666666666544</v>
      </c>
      <c r="K52" s="2">
        <f t="shared" si="25"/>
        <v>93.716666666666654</v>
      </c>
      <c r="L52" s="2">
        <f t="shared" si="26"/>
        <v>276.71829412914497</v>
      </c>
      <c r="M52" s="2">
        <f>SUMIF(A:A,A52,L:L)</f>
        <v>4402.7120272203629</v>
      </c>
      <c r="N52" s="3">
        <f t="shared" si="27"/>
        <v>6.2851781451590899E-2</v>
      </c>
      <c r="O52" s="6">
        <f t="shared" si="28"/>
        <v>15.910447992157716</v>
      </c>
      <c r="P52" s="3">
        <f t="shared" si="29"/>
        <v>6.2851781451590899E-2</v>
      </c>
      <c r="Q52" s="3">
        <f>IF(ISNUMBER(P52),SUMIF(A:A,A52,P:P),"")</f>
        <v>0.87967189489616948</v>
      </c>
      <c r="R52" s="3">
        <f t="shared" si="30"/>
        <v>7.1449118490945415E-2</v>
      </c>
      <c r="S52" s="7">
        <f t="shared" si="31"/>
        <v>13.995973933908335</v>
      </c>
    </row>
    <row r="53" spans="1:19" x14ac:dyDescent="0.3">
      <c r="A53" s="1">
        <v>20</v>
      </c>
      <c r="B53" s="5">
        <v>0.68055555555555547</v>
      </c>
      <c r="C53" s="1" t="s">
        <v>19</v>
      </c>
      <c r="D53" s="1">
        <v>8</v>
      </c>
      <c r="E53" s="1">
        <v>11</v>
      </c>
      <c r="F53" s="1" t="s">
        <v>61</v>
      </c>
      <c r="G53" s="1">
        <v>48.7</v>
      </c>
      <c r="H53" s="1">
        <f>1+COUNTIFS(A:A,A53,G:G,"&gt;"&amp;G53)</f>
        <v>8</v>
      </c>
      <c r="I53" s="2">
        <f>AVERAGEIF(A:A,A53,G:G)</f>
        <v>46.363333333333344</v>
      </c>
      <c r="J53" s="2">
        <f t="shared" si="24"/>
        <v>2.3366666666666589</v>
      </c>
      <c r="K53" s="2">
        <f t="shared" si="25"/>
        <v>92.336666666666659</v>
      </c>
      <c r="L53" s="2">
        <f t="shared" si="26"/>
        <v>254.72894015234581</v>
      </c>
      <c r="M53" s="2">
        <f>SUMIF(A:A,A53,L:L)</f>
        <v>4402.7120272203629</v>
      </c>
      <c r="N53" s="3">
        <f t="shared" si="27"/>
        <v>5.7857279462624325E-2</v>
      </c>
      <c r="O53" s="6">
        <f t="shared" si="28"/>
        <v>17.283909808548771</v>
      </c>
      <c r="P53" s="3">
        <f t="shared" si="29"/>
        <v>5.7857279462624325E-2</v>
      </c>
      <c r="Q53" s="3">
        <f>IF(ISNUMBER(P53),SUMIF(A:A,A53,P:P),"")</f>
        <v>0.87967189489616948</v>
      </c>
      <c r="R53" s="3">
        <f t="shared" si="30"/>
        <v>6.5771431141895695E-2</v>
      </c>
      <c r="S53" s="7">
        <f t="shared" si="31"/>
        <v>15.20416969250059</v>
      </c>
    </row>
    <row r="54" spans="1:19" x14ac:dyDescent="0.3">
      <c r="A54" s="1">
        <v>20</v>
      </c>
      <c r="B54" s="5">
        <v>0.68055555555555547</v>
      </c>
      <c r="C54" s="1" t="s">
        <v>19</v>
      </c>
      <c r="D54" s="1">
        <v>8</v>
      </c>
      <c r="E54" s="1">
        <v>17</v>
      </c>
      <c r="F54" s="1" t="s">
        <v>67</v>
      </c>
      <c r="G54" s="1">
        <v>45.85</v>
      </c>
      <c r="H54" s="1">
        <f>1+COUNTIFS(A:A,A54,G:G,"&gt;"&amp;G54)</f>
        <v>9</v>
      </c>
      <c r="I54" s="2">
        <f>AVERAGEIF(A:A,A54,G:G)</f>
        <v>46.363333333333344</v>
      </c>
      <c r="J54" s="2">
        <f t="shared" si="24"/>
        <v>-0.51333333333334252</v>
      </c>
      <c r="K54" s="2">
        <f t="shared" si="25"/>
        <v>89.48666666666665</v>
      </c>
      <c r="L54" s="2">
        <f t="shared" si="26"/>
        <v>214.69104614795796</v>
      </c>
      <c r="M54" s="2">
        <f>SUMIF(A:A,A54,L:L)</f>
        <v>4402.7120272203629</v>
      </c>
      <c r="N54" s="3">
        <f t="shared" si="27"/>
        <v>4.8763363313476221E-2</v>
      </c>
      <c r="O54" s="6">
        <f t="shared" si="28"/>
        <v>20.507199094768765</v>
      </c>
      <c r="P54" s="3">
        <f t="shared" si="29"/>
        <v>4.8763363313476221E-2</v>
      </c>
      <c r="Q54" s="3">
        <f>IF(ISNUMBER(P54),SUMIF(A:A,A54,P:P),"")</f>
        <v>0.87967189489616948</v>
      </c>
      <c r="R54" s="3">
        <f t="shared" si="30"/>
        <v>5.5433581084492776E-2</v>
      </c>
      <c r="S54" s="7">
        <f t="shared" si="31"/>
        <v>18.039606686708254</v>
      </c>
    </row>
    <row r="55" spans="1:19" x14ac:dyDescent="0.3">
      <c r="A55" s="1">
        <v>20</v>
      </c>
      <c r="B55" s="5">
        <v>0.68055555555555547</v>
      </c>
      <c r="C55" s="1" t="s">
        <v>19</v>
      </c>
      <c r="D55" s="1">
        <v>8</v>
      </c>
      <c r="E55" s="1">
        <v>3</v>
      </c>
      <c r="F55" s="1" t="s">
        <v>56</v>
      </c>
      <c r="G55" s="1">
        <v>45.84</v>
      </c>
      <c r="H55" s="1">
        <f>1+COUNTIFS(A:A,A55,G:G,"&gt;"&amp;G55)</f>
        <v>10</v>
      </c>
      <c r="I55" s="2">
        <f>AVERAGEIF(A:A,A55,G:G)</f>
        <v>46.363333333333344</v>
      </c>
      <c r="J55" s="2">
        <f t="shared" si="24"/>
        <v>-0.52333333333334053</v>
      </c>
      <c r="K55" s="2">
        <f t="shared" si="25"/>
        <v>89.476666666666659</v>
      </c>
      <c r="L55" s="2">
        <f t="shared" si="26"/>
        <v>214.56227015692988</v>
      </c>
      <c r="M55" s="2">
        <f>SUMIF(A:A,A55,L:L)</f>
        <v>4402.7120272203629</v>
      </c>
      <c r="N55" s="3">
        <f t="shared" si="27"/>
        <v>4.873411407113834E-2</v>
      </c>
      <c r="O55" s="6">
        <f t="shared" si="28"/>
        <v>20.519507106259823</v>
      </c>
      <c r="P55" s="3">
        <f t="shared" si="29"/>
        <v>4.873411407113834E-2</v>
      </c>
      <c r="Q55" s="3">
        <f>IF(ISNUMBER(P55),SUMIF(A:A,A55,P:P),"")</f>
        <v>0.87967189489616948</v>
      </c>
      <c r="R55" s="3">
        <f t="shared" si="30"/>
        <v>5.54003309118914E-2</v>
      </c>
      <c r="S55" s="7">
        <f t="shared" si="31"/>
        <v>18.050433698498992</v>
      </c>
    </row>
    <row r="56" spans="1:19" x14ac:dyDescent="0.3">
      <c r="A56" s="1">
        <v>20</v>
      </c>
      <c r="B56" s="5">
        <v>0.68055555555555547</v>
      </c>
      <c r="C56" s="1" t="s">
        <v>19</v>
      </c>
      <c r="D56" s="1">
        <v>8</v>
      </c>
      <c r="E56" s="1">
        <v>18</v>
      </c>
      <c r="F56" s="1" t="s">
        <v>68</v>
      </c>
      <c r="G56" s="1">
        <v>43.46</v>
      </c>
      <c r="H56" s="1">
        <f>1+COUNTIFS(A:A,A56,G:G,"&gt;"&amp;G56)</f>
        <v>11</v>
      </c>
      <c r="I56" s="2">
        <f>AVERAGEIF(A:A,A56,G:G)</f>
        <v>46.363333333333344</v>
      </c>
      <c r="J56" s="2">
        <f t="shared" si="24"/>
        <v>-2.9033333333333431</v>
      </c>
      <c r="K56" s="2">
        <f t="shared" si="25"/>
        <v>87.096666666666664</v>
      </c>
      <c r="L56" s="2">
        <f t="shared" si="26"/>
        <v>186.00991895381262</v>
      </c>
      <c r="M56" s="2">
        <f>SUMIF(A:A,A56,L:L)</f>
        <v>4402.7120272203629</v>
      </c>
      <c r="N56" s="3">
        <f t="shared" si="27"/>
        <v>4.2248940608375272E-2</v>
      </c>
      <c r="O56" s="6">
        <f t="shared" si="28"/>
        <v>23.6692325440644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>
        <v>20</v>
      </c>
      <c r="B57" s="5">
        <v>0.68055555555555547</v>
      </c>
      <c r="C57" s="1" t="s">
        <v>19</v>
      </c>
      <c r="D57" s="1">
        <v>8</v>
      </c>
      <c r="E57" s="1">
        <v>16</v>
      </c>
      <c r="F57" s="1" t="s">
        <v>66</v>
      </c>
      <c r="G57" s="1">
        <v>40.33</v>
      </c>
      <c r="H57" s="1">
        <f>1+COUNTIFS(A:A,A57,G:G,"&gt;"&amp;G57)</f>
        <v>12</v>
      </c>
      <c r="I57" s="2">
        <f>AVERAGEIF(A:A,A57,G:G)</f>
        <v>46.363333333333344</v>
      </c>
      <c r="J57" s="2">
        <f t="shared" si="24"/>
        <v>-6.0333333333333456</v>
      </c>
      <c r="K57" s="2">
        <f t="shared" si="25"/>
        <v>83.966666666666654</v>
      </c>
      <c r="L57" s="2">
        <f t="shared" si="26"/>
        <v>154.16138373001195</v>
      </c>
      <c r="M57" s="2">
        <f>SUMIF(A:A,A57,L:L)</f>
        <v>4402.7120272203629</v>
      </c>
      <c r="N57" s="3">
        <f t="shared" si="27"/>
        <v>3.501509587201896E-2</v>
      </c>
      <c r="O57" s="6">
        <f t="shared" si="28"/>
        <v>28.559110723415543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20</v>
      </c>
      <c r="B58" s="5">
        <v>0.68055555555555547</v>
      </c>
      <c r="C58" s="1" t="s">
        <v>19</v>
      </c>
      <c r="D58" s="1">
        <v>8</v>
      </c>
      <c r="E58" s="1">
        <v>15</v>
      </c>
      <c r="F58" s="1" t="s">
        <v>65</v>
      </c>
      <c r="G58" s="1">
        <v>32.6</v>
      </c>
      <c r="H58" s="1">
        <f>1+COUNTIFS(A:A,A58,G:G,"&gt;"&amp;G58)</f>
        <v>13</v>
      </c>
      <c r="I58" s="2">
        <f>AVERAGEIF(A:A,A58,G:G)</f>
        <v>46.363333333333344</v>
      </c>
      <c r="J58" s="2">
        <f t="shared" si="24"/>
        <v>-13.763333333333343</v>
      </c>
      <c r="K58" s="2">
        <f t="shared" si="25"/>
        <v>76.23666666666665</v>
      </c>
      <c r="L58" s="2">
        <f t="shared" si="26"/>
        <v>96.950447746318105</v>
      </c>
      <c r="M58" s="2">
        <f>SUMIF(A:A,A58,L:L)</f>
        <v>4402.7120272203629</v>
      </c>
      <c r="N58" s="3">
        <f t="shared" si="27"/>
        <v>2.2020619824078623E-2</v>
      </c>
      <c r="O58" s="6">
        <f t="shared" si="28"/>
        <v>45.41198240507935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20</v>
      </c>
      <c r="B59" s="5">
        <v>0.68055555555555547</v>
      </c>
      <c r="C59" s="1" t="s">
        <v>19</v>
      </c>
      <c r="D59" s="1">
        <v>8</v>
      </c>
      <c r="E59" s="1">
        <v>1</v>
      </c>
      <c r="F59" s="1" t="s">
        <v>55</v>
      </c>
      <c r="G59" s="1">
        <v>23.21</v>
      </c>
      <c r="H59" s="1">
        <f>1+COUNTIFS(A:A,A59,G:G,"&gt;"&amp;G59)</f>
        <v>14</v>
      </c>
      <c r="I59" s="2">
        <f>AVERAGEIF(A:A,A59,G:G)</f>
        <v>46.363333333333344</v>
      </c>
      <c r="J59" s="2">
        <f t="shared" si="24"/>
        <v>-23.153333333333343</v>
      </c>
      <c r="K59" s="2">
        <f t="shared" si="25"/>
        <v>66.846666666666664</v>
      </c>
      <c r="L59" s="2">
        <f t="shared" si="26"/>
        <v>55.191005711619958</v>
      </c>
      <c r="M59" s="2">
        <f>SUMIF(A:A,A59,L:L)</f>
        <v>4402.7120272203629</v>
      </c>
      <c r="N59" s="3">
        <f t="shared" si="27"/>
        <v>1.25356837718193E-2</v>
      </c>
      <c r="O59" s="6">
        <f t="shared" si="28"/>
        <v>79.772273950308048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20</v>
      </c>
      <c r="B60" s="5">
        <v>0.68055555555555547</v>
      </c>
      <c r="C60" s="1" t="s">
        <v>19</v>
      </c>
      <c r="D60" s="1">
        <v>8</v>
      </c>
      <c r="E60" s="1">
        <v>20</v>
      </c>
      <c r="F60" s="1" t="s">
        <v>69</v>
      </c>
      <c r="G60" s="1">
        <v>16.75</v>
      </c>
      <c r="H60" s="1">
        <f>1+COUNTIFS(A:A,A60,G:G,"&gt;"&amp;G60)</f>
        <v>15</v>
      </c>
      <c r="I60" s="2">
        <f>AVERAGEIF(A:A,A60,G:G)</f>
        <v>46.363333333333344</v>
      </c>
      <c r="J60" s="2">
        <f t="shared" si="24"/>
        <v>-29.613333333333344</v>
      </c>
      <c r="K60" s="2">
        <f t="shared" si="25"/>
        <v>60.386666666666656</v>
      </c>
      <c r="L60" s="2">
        <f t="shared" si="26"/>
        <v>37.457239411507587</v>
      </c>
      <c r="M60" s="2">
        <f>SUMIF(A:A,A60,L:L)</f>
        <v>4402.7120272203629</v>
      </c>
      <c r="N60" s="3">
        <f t="shared" si="27"/>
        <v>8.5077650275382846E-3</v>
      </c>
      <c r="O60" s="6">
        <f t="shared" si="28"/>
        <v>117.53968248572437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/>
      <c r="B61" s="5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3"/>
      <c r="O61" s="6"/>
      <c r="P61" s="3"/>
      <c r="Q61" s="3"/>
      <c r="R61" s="3"/>
      <c r="S61" s="7"/>
    </row>
    <row r="62" spans="1:19" x14ac:dyDescent="0.3">
      <c r="A62" s="1">
        <v>23</v>
      </c>
      <c r="B62" s="5">
        <v>0.70833333333333337</v>
      </c>
      <c r="C62" s="1" t="s">
        <v>19</v>
      </c>
      <c r="D62" s="1">
        <v>9</v>
      </c>
      <c r="E62" s="1">
        <v>12</v>
      </c>
      <c r="F62" s="1" t="s">
        <v>80</v>
      </c>
      <c r="G62" s="1">
        <v>64.010000000000005</v>
      </c>
      <c r="H62" s="1">
        <f>1+COUNTIFS(A:A,A62,G:G,"&gt;"&amp;G62)</f>
        <v>1</v>
      </c>
      <c r="I62" s="2">
        <f>AVERAGEIF(A:A,A62,G:G)</f>
        <v>49.466470588235289</v>
      </c>
      <c r="J62" s="2">
        <f t="shared" si="24"/>
        <v>14.543529411764716</v>
      </c>
      <c r="K62" s="2">
        <f t="shared" si="25"/>
        <v>104.54352941176472</v>
      </c>
      <c r="L62" s="2">
        <f t="shared" si="26"/>
        <v>529.85944046660791</v>
      </c>
      <c r="M62" s="2">
        <f>SUMIF(A:A,A62,L:L)</f>
        <v>4457.6571615948806</v>
      </c>
      <c r="N62" s="3">
        <f t="shared" si="27"/>
        <v>0.11886500492492617</v>
      </c>
      <c r="O62" s="6">
        <f t="shared" si="28"/>
        <v>8.4129050483074383</v>
      </c>
      <c r="P62" s="3">
        <f t="shared" si="29"/>
        <v>0.11886500492492617</v>
      </c>
      <c r="Q62" s="3">
        <f>IF(ISNUMBER(P62),SUMIF(A:A,A62,P:P),"")</f>
        <v>0.8684029652976788</v>
      </c>
      <c r="R62" s="3">
        <f t="shared" si="30"/>
        <v>0.13687770502278349</v>
      </c>
      <c r="S62" s="7">
        <f t="shared" si="31"/>
        <v>7.3057916907179923</v>
      </c>
    </row>
    <row r="63" spans="1:19" x14ac:dyDescent="0.3">
      <c r="A63" s="1">
        <v>23</v>
      </c>
      <c r="B63" s="5">
        <v>0.70833333333333337</v>
      </c>
      <c r="C63" s="1" t="s">
        <v>19</v>
      </c>
      <c r="D63" s="1">
        <v>9</v>
      </c>
      <c r="E63" s="1">
        <v>2</v>
      </c>
      <c r="F63" s="1" t="s">
        <v>70</v>
      </c>
      <c r="G63" s="1">
        <v>61.95</v>
      </c>
      <c r="H63" s="1">
        <f>1+COUNTIFS(A:A,A63,G:G,"&gt;"&amp;G63)</f>
        <v>2</v>
      </c>
      <c r="I63" s="2">
        <f>AVERAGEIF(A:A,A63,G:G)</f>
        <v>49.466470588235289</v>
      </c>
      <c r="J63" s="2">
        <f t="shared" si="24"/>
        <v>12.483529411764714</v>
      </c>
      <c r="K63" s="2">
        <f t="shared" si="25"/>
        <v>102.48352941176472</v>
      </c>
      <c r="L63" s="2">
        <f t="shared" si="26"/>
        <v>468.25441251926458</v>
      </c>
      <c r="M63" s="2">
        <f>SUMIF(A:A,A63,L:L)</f>
        <v>4457.6571615948806</v>
      </c>
      <c r="N63" s="3">
        <f t="shared" si="27"/>
        <v>0.10504495871811964</v>
      </c>
      <c r="O63" s="6">
        <f t="shared" si="28"/>
        <v>9.5197333808605311</v>
      </c>
      <c r="P63" s="3">
        <f t="shared" si="29"/>
        <v>0.10504495871811964</v>
      </c>
      <c r="Q63" s="3">
        <f>IF(ISNUMBER(P63),SUMIF(A:A,A63,P:P),"")</f>
        <v>0.8684029652976788</v>
      </c>
      <c r="R63" s="3">
        <f t="shared" si="30"/>
        <v>0.12096338096002633</v>
      </c>
      <c r="S63" s="7">
        <f t="shared" si="31"/>
        <v>8.2669646967825816</v>
      </c>
    </row>
    <row r="64" spans="1:19" x14ac:dyDescent="0.3">
      <c r="A64" s="1">
        <v>23</v>
      </c>
      <c r="B64" s="5">
        <v>0.70833333333333337</v>
      </c>
      <c r="C64" s="1" t="s">
        <v>19</v>
      </c>
      <c r="D64" s="1">
        <v>9</v>
      </c>
      <c r="E64" s="1">
        <v>4</v>
      </c>
      <c r="F64" s="1" t="s">
        <v>72</v>
      </c>
      <c r="G64" s="1">
        <v>59.35</v>
      </c>
      <c r="H64" s="1">
        <f>1+COUNTIFS(A:A,A64,G:G,"&gt;"&amp;G64)</f>
        <v>3</v>
      </c>
      <c r="I64" s="2">
        <f>AVERAGEIF(A:A,A64,G:G)</f>
        <v>49.466470588235289</v>
      </c>
      <c r="J64" s="2">
        <f t="shared" si="24"/>
        <v>9.8835294117647123</v>
      </c>
      <c r="K64" s="2">
        <f t="shared" si="25"/>
        <v>99.883529411764712</v>
      </c>
      <c r="L64" s="2">
        <f t="shared" si="26"/>
        <v>400.61936606263868</v>
      </c>
      <c r="M64" s="2">
        <f>SUMIF(A:A,A64,L:L)</f>
        <v>4457.6571615948806</v>
      </c>
      <c r="N64" s="3">
        <f t="shared" si="27"/>
        <v>8.9872179833431445E-2</v>
      </c>
      <c r="O64" s="6">
        <f t="shared" si="28"/>
        <v>11.126913821979104</v>
      </c>
      <c r="P64" s="3">
        <f t="shared" si="29"/>
        <v>8.9872179833431445E-2</v>
      </c>
      <c r="Q64" s="3">
        <f>IF(ISNUMBER(P64),SUMIF(A:A,A64,P:P),"")</f>
        <v>0.8684029652976788</v>
      </c>
      <c r="R64" s="3">
        <f t="shared" si="30"/>
        <v>0.10349133227870114</v>
      </c>
      <c r="S64" s="7">
        <f t="shared" si="31"/>
        <v>9.6626449576183813</v>
      </c>
    </row>
    <row r="65" spans="1:19" x14ac:dyDescent="0.3">
      <c r="A65" s="1">
        <v>23</v>
      </c>
      <c r="B65" s="5">
        <v>0.70833333333333337</v>
      </c>
      <c r="C65" s="1" t="s">
        <v>19</v>
      </c>
      <c r="D65" s="1">
        <v>9</v>
      </c>
      <c r="E65" s="1">
        <v>8</v>
      </c>
      <c r="F65" s="1" t="s">
        <v>76</v>
      </c>
      <c r="G65" s="1">
        <v>57.47</v>
      </c>
      <c r="H65" s="1">
        <f>1+COUNTIFS(A:A,A65,G:G,"&gt;"&amp;G65)</f>
        <v>4</v>
      </c>
      <c r="I65" s="2">
        <f>AVERAGEIF(A:A,A65,G:G)</f>
        <v>49.466470588235289</v>
      </c>
      <c r="J65" s="2">
        <f t="shared" ref="J65:J78" si="32">G65-I65</f>
        <v>8.0035294117647098</v>
      </c>
      <c r="K65" s="2">
        <f t="shared" ref="K65:K78" si="33">90+J65</f>
        <v>98.003529411764703</v>
      </c>
      <c r="L65" s="2">
        <f t="shared" ref="L65:L78" si="34">EXP(0.06*K65)</f>
        <v>357.88502110110204</v>
      </c>
      <c r="M65" s="2">
        <f>SUMIF(A:A,A65,L:L)</f>
        <v>4457.6571615948806</v>
      </c>
      <c r="N65" s="3">
        <f t="shared" ref="N65:N78" si="35">L65/M65</f>
        <v>8.0285452229138313E-2</v>
      </c>
      <c r="O65" s="6">
        <f t="shared" ref="O65:O78" si="36">1/N65</f>
        <v>12.455556669793113</v>
      </c>
      <c r="P65" s="3">
        <f t="shared" ref="P65:P78" si="37">IF(O65&gt;21,"",N65)</f>
        <v>8.0285452229138313E-2</v>
      </c>
      <c r="Q65" s="3">
        <f>IF(ISNUMBER(P65),SUMIF(A:A,A65,P:P),"")</f>
        <v>0.8684029652976788</v>
      </c>
      <c r="R65" s="3">
        <f t="shared" ref="R65:R78" si="38">IFERROR(P65*(1/Q65),"")</f>
        <v>9.2451840260146231E-2</v>
      </c>
      <c r="S65" s="7">
        <f t="shared" ref="S65:S78" si="39">IFERROR(1/R65,"")</f>
        <v>10.816442346481621</v>
      </c>
    </row>
    <row r="66" spans="1:19" x14ac:dyDescent="0.3">
      <c r="A66" s="1">
        <v>23</v>
      </c>
      <c r="B66" s="5">
        <v>0.70833333333333337</v>
      </c>
      <c r="C66" s="1" t="s">
        <v>19</v>
      </c>
      <c r="D66" s="1">
        <v>9</v>
      </c>
      <c r="E66" s="1">
        <v>6</v>
      </c>
      <c r="F66" s="1" t="s">
        <v>74</v>
      </c>
      <c r="G66" s="1">
        <v>54.81</v>
      </c>
      <c r="H66" s="1">
        <f>1+COUNTIFS(A:A,A66,G:G,"&gt;"&amp;G66)</f>
        <v>5</v>
      </c>
      <c r="I66" s="2">
        <f>AVERAGEIF(A:A,A66,G:G)</f>
        <v>49.466470588235289</v>
      </c>
      <c r="J66" s="2">
        <f t="shared" si="32"/>
        <v>5.3435294117647132</v>
      </c>
      <c r="K66" s="2">
        <f t="shared" si="33"/>
        <v>95.343529411764706</v>
      </c>
      <c r="L66" s="2">
        <f t="shared" si="34"/>
        <v>305.09151009531712</v>
      </c>
      <c r="M66" s="2">
        <f>SUMIF(A:A,A66,L:L)</f>
        <v>4457.6571615948806</v>
      </c>
      <c r="N66" s="3">
        <f t="shared" si="35"/>
        <v>6.8442120835098069E-2</v>
      </c>
      <c r="O66" s="6">
        <f t="shared" si="36"/>
        <v>14.610885632976851</v>
      </c>
      <c r="P66" s="3">
        <f t="shared" si="37"/>
        <v>6.8442120835098069E-2</v>
      </c>
      <c r="Q66" s="3">
        <f>IF(ISNUMBER(P66),SUMIF(A:A,A66,P:P),"")</f>
        <v>0.8684029652976788</v>
      </c>
      <c r="R66" s="3">
        <f t="shared" si="38"/>
        <v>7.8813780664183791E-2</v>
      </c>
      <c r="S66" s="7">
        <f t="shared" si="39"/>
        <v>12.68813640930235</v>
      </c>
    </row>
    <row r="67" spans="1:19" x14ac:dyDescent="0.3">
      <c r="A67" s="1">
        <v>23</v>
      </c>
      <c r="B67" s="5">
        <v>0.70833333333333337</v>
      </c>
      <c r="C67" s="1" t="s">
        <v>19</v>
      </c>
      <c r="D67" s="1">
        <v>9</v>
      </c>
      <c r="E67" s="1">
        <v>16</v>
      </c>
      <c r="F67" s="1" t="s">
        <v>84</v>
      </c>
      <c r="G67" s="1">
        <v>54.65</v>
      </c>
      <c r="H67" s="1">
        <f>1+COUNTIFS(A:A,A67,G:G,"&gt;"&amp;G67)</f>
        <v>6</v>
      </c>
      <c r="I67" s="2">
        <f>AVERAGEIF(A:A,A67,G:G)</f>
        <v>49.466470588235289</v>
      </c>
      <c r="J67" s="2">
        <f t="shared" si="32"/>
        <v>5.1835294117647095</v>
      </c>
      <c r="K67" s="2">
        <f t="shared" si="33"/>
        <v>95.183529411764709</v>
      </c>
      <c r="L67" s="2">
        <f t="shared" si="34"/>
        <v>302.1766453353768</v>
      </c>
      <c r="M67" s="2">
        <f>SUMIF(A:A,A67,L:L)</f>
        <v>4457.6571615948806</v>
      </c>
      <c r="N67" s="3">
        <f t="shared" si="35"/>
        <v>6.7788220219982709E-2</v>
      </c>
      <c r="O67" s="6">
        <f t="shared" si="36"/>
        <v>14.751825564306799</v>
      </c>
      <c r="P67" s="3">
        <f t="shared" si="37"/>
        <v>6.7788220219982709E-2</v>
      </c>
      <c r="Q67" s="3">
        <f>IF(ISNUMBER(P67),SUMIF(A:A,A67,P:P),"")</f>
        <v>0.8684029652976788</v>
      </c>
      <c r="R67" s="3">
        <f t="shared" si="38"/>
        <v>7.8060788515094098E-2</v>
      </c>
      <c r="S67" s="7">
        <f t="shared" si="39"/>
        <v>12.810529063598128</v>
      </c>
    </row>
    <row r="68" spans="1:19" x14ac:dyDescent="0.3">
      <c r="A68" s="1">
        <v>23</v>
      </c>
      <c r="B68" s="5">
        <v>0.70833333333333337</v>
      </c>
      <c r="C68" s="1" t="s">
        <v>19</v>
      </c>
      <c r="D68" s="1">
        <v>9</v>
      </c>
      <c r="E68" s="1">
        <v>5</v>
      </c>
      <c r="F68" s="1" t="s">
        <v>73</v>
      </c>
      <c r="G68" s="1">
        <v>53.55</v>
      </c>
      <c r="H68" s="1">
        <f>1+COUNTIFS(A:A,A68,G:G,"&gt;"&amp;G68)</f>
        <v>7</v>
      </c>
      <c r="I68" s="2">
        <f>AVERAGEIF(A:A,A68,G:G)</f>
        <v>49.466470588235289</v>
      </c>
      <c r="J68" s="2">
        <f t="shared" si="32"/>
        <v>4.0835294117647081</v>
      </c>
      <c r="K68" s="2">
        <f t="shared" si="33"/>
        <v>94.083529411764715</v>
      </c>
      <c r="L68" s="2">
        <f t="shared" si="34"/>
        <v>282.87688416654828</v>
      </c>
      <c r="M68" s="2">
        <f>SUMIF(A:A,A68,L:L)</f>
        <v>4457.6571615948806</v>
      </c>
      <c r="N68" s="3">
        <f t="shared" si="35"/>
        <v>6.3458645183323004E-2</v>
      </c>
      <c r="O68" s="6">
        <f t="shared" si="36"/>
        <v>15.758294194764829</v>
      </c>
      <c r="P68" s="3">
        <f t="shared" si="37"/>
        <v>6.3458645183323004E-2</v>
      </c>
      <c r="Q68" s="3">
        <f>IF(ISNUMBER(P68),SUMIF(A:A,A68,P:P),"")</f>
        <v>0.8684029652976788</v>
      </c>
      <c r="R68" s="3">
        <f t="shared" si="38"/>
        <v>7.3075113419920318E-2</v>
      </c>
      <c r="S68" s="7">
        <f t="shared" si="39"/>
        <v>13.684549406766974</v>
      </c>
    </row>
    <row r="69" spans="1:19" x14ac:dyDescent="0.3">
      <c r="A69" s="1">
        <v>23</v>
      </c>
      <c r="B69" s="5">
        <v>0.70833333333333337</v>
      </c>
      <c r="C69" s="1" t="s">
        <v>19</v>
      </c>
      <c r="D69" s="1">
        <v>9</v>
      </c>
      <c r="E69" s="1">
        <v>13</v>
      </c>
      <c r="F69" s="1" t="s">
        <v>81</v>
      </c>
      <c r="G69" s="1">
        <v>53.11</v>
      </c>
      <c r="H69" s="1">
        <f>1+COUNTIFS(A:A,A69,G:G,"&gt;"&amp;G69)</f>
        <v>8</v>
      </c>
      <c r="I69" s="2">
        <f>AVERAGEIF(A:A,A69,G:G)</f>
        <v>49.466470588235289</v>
      </c>
      <c r="J69" s="2">
        <f t="shared" si="32"/>
        <v>3.6435294117647103</v>
      </c>
      <c r="K69" s="2">
        <f t="shared" si="33"/>
        <v>93.643529411764717</v>
      </c>
      <c r="L69" s="2">
        <f t="shared" si="34"/>
        <v>275.50664957935498</v>
      </c>
      <c r="M69" s="2">
        <f>SUMIF(A:A,A69,L:L)</f>
        <v>4457.6571615948806</v>
      </c>
      <c r="N69" s="3">
        <f t="shared" si="35"/>
        <v>6.1805257692985741E-2</v>
      </c>
      <c r="O69" s="6">
        <f t="shared" si="36"/>
        <v>16.17985325726568</v>
      </c>
      <c r="P69" s="3">
        <f t="shared" si="37"/>
        <v>6.1805257692985741E-2</v>
      </c>
      <c r="Q69" s="3">
        <f>IF(ISNUMBER(P69),SUMIF(A:A,A69,P:P),"")</f>
        <v>0.8684029652976788</v>
      </c>
      <c r="R69" s="3">
        <f t="shared" si="38"/>
        <v>7.1171173018507131E-2</v>
      </c>
      <c r="S69" s="7">
        <f t="shared" si="39"/>
        <v>14.050632546690823</v>
      </c>
    </row>
    <row r="70" spans="1:19" x14ac:dyDescent="0.3">
      <c r="A70" s="1">
        <v>23</v>
      </c>
      <c r="B70" s="5">
        <v>0.70833333333333337</v>
      </c>
      <c r="C70" s="1" t="s">
        <v>19</v>
      </c>
      <c r="D70" s="1">
        <v>9</v>
      </c>
      <c r="E70" s="1">
        <v>7</v>
      </c>
      <c r="F70" s="1" t="s">
        <v>75</v>
      </c>
      <c r="G70" s="1">
        <v>51.23</v>
      </c>
      <c r="H70" s="1">
        <f>1+COUNTIFS(A:A,A70,G:G,"&gt;"&amp;G70)</f>
        <v>9</v>
      </c>
      <c r="I70" s="2">
        <f>AVERAGEIF(A:A,A70,G:G)</f>
        <v>49.466470588235289</v>
      </c>
      <c r="J70" s="2">
        <f t="shared" si="32"/>
        <v>1.7635294117647078</v>
      </c>
      <c r="K70" s="2">
        <f t="shared" si="33"/>
        <v>91.763529411764708</v>
      </c>
      <c r="L70" s="2">
        <f t="shared" si="34"/>
        <v>246.11816464904709</v>
      </c>
      <c r="M70" s="2">
        <f>SUMIF(A:A,A70,L:L)</f>
        <v>4457.6571615948806</v>
      </c>
      <c r="N70" s="3">
        <f t="shared" si="35"/>
        <v>5.5212448092573772E-2</v>
      </c>
      <c r="O70" s="6">
        <f t="shared" si="36"/>
        <v>18.11185764346687</v>
      </c>
      <c r="P70" s="3">
        <f t="shared" si="37"/>
        <v>5.5212448092573772E-2</v>
      </c>
      <c r="Q70" s="3">
        <f>IF(ISNUMBER(P70),SUMIF(A:A,A70,P:P),"")</f>
        <v>0.8684029652976788</v>
      </c>
      <c r="R70" s="3">
        <f t="shared" si="38"/>
        <v>6.3579294750159637E-2</v>
      </c>
      <c r="S70" s="7">
        <f t="shared" si="39"/>
        <v>15.728390884636058</v>
      </c>
    </row>
    <row r="71" spans="1:19" x14ac:dyDescent="0.3">
      <c r="A71" s="1">
        <v>23</v>
      </c>
      <c r="B71" s="5">
        <v>0.70833333333333337</v>
      </c>
      <c r="C71" s="1" t="s">
        <v>19</v>
      </c>
      <c r="D71" s="1">
        <v>9</v>
      </c>
      <c r="E71" s="1">
        <v>14</v>
      </c>
      <c r="F71" s="1" t="s">
        <v>82</v>
      </c>
      <c r="G71" s="1">
        <v>50.77</v>
      </c>
      <c r="H71" s="1">
        <f>1+COUNTIFS(A:A,A71,G:G,"&gt;"&amp;G71)</f>
        <v>10</v>
      </c>
      <c r="I71" s="2">
        <f>AVERAGEIF(A:A,A71,G:G)</f>
        <v>49.466470588235289</v>
      </c>
      <c r="J71" s="2">
        <f t="shared" si="32"/>
        <v>1.303529411764714</v>
      </c>
      <c r="K71" s="2">
        <f t="shared" si="33"/>
        <v>91.303529411764714</v>
      </c>
      <c r="L71" s="2">
        <f t="shared" si="34"/>
        <v>239.41818828762089</v>
      </c>
      <c r="M71" s="2">
        <f>SUMIF(A:A,A71,L:L)</f>
        <v>4457.6571615948806</v>
      </c>
      <c r="N71" s="3">
        <f t="shared" si="35"/>
        <v>5.3709421700335692E-2</v>
      </c>
      <c r="O71" s="6">
        <f t="shared" si="36"/>
        <v>18.618707264795404</v>
      </c>
      <c r="P71" s="3">
        <f t="shared" si="37"/>
        <v>5.3709421700335692E-2</v>
      </c>
      <c r="Q71" s="3">
        <f>IF(ISNUMBER(P71),SUMIF(A:A,A71,P:P),"")</f>
        <v>0.8684029652976788</v>
      </c>
      <c r="R71" s="3">
        <f t="shared" si="38"/>
        <v>6.1848501037677486E-2</v>
      </c>
      <c r="S71" s="7">
        <f t="shared" si="39"/>
        <v>16.168540598757762</v>
      </c>
    </row>
    <row r="72" spans="1:19" x14ac:dyDescent="0.3">
      <c r="A72" s="1">
        <v>23</v>
      </c>
      <c r="B72" s="5">
        <v>0.70833333333333337</v>
      </c>
      <c r="C72" s="1" t="s">
        <v>19</v>
      </c>
      <c r="D72" s="1">
        <v>9</v>
      </c>
      <c r="E72" s="1">
        <v>11</v>
      </c>
      <c r="F72" s="1" t="s">
        <v>79</v>
      </c>
      <c r="G72" s="1">
        <v>50.53</v>
      </c>
      <c r="H72" s="1">
        <f>1+COUNTIFS(A:A,A72,G:G,"&gt;"&amp;G72)</f>
        <v>11</v>
      </c>
      <c r="I72" s="2">
        <f>AVERAGEIF(A:A,A72,G:G)</f>
        <v>49.466470588235289</v>
      </c>
      <c r="J72" s="2">
        <f t="shared" si="32"/>
        <v>1.0635294117647121</v>
      </c>
      <c r="K72" s="2">
        <f t="shared" si="33"/>
        <v>91.063529411764705</v>
      </c>
      <c r="L72" s="2">
        <f t="shared" si="34"/>
        <v>235.99527053193444</v>
      </c>
      <c r="M72" s="2">
        <f>SUMIF(A:A,A72,L:L)</f>
        <v>4457.6571615948806</v>
      </c>
      <c r="N72" s="3">
        <f t="shared" si="35"/>
        <v>5.2941547987395914E-2</v>
      </c>
      <c r="O72" s="6">
        <f t="shared" si="36"/>
        <v>18.888756336291404</v>
      </c>
      <c r="P72" s="3">
        <f t="shared" si="37"/>
        <v>5.2941547987395914E-2</v>
      </c>
      <c r="Q72" s="3">
        <f>IF(ISNUMBER(P72),SUMIF(A:A,A72,P:P),"")</f>
        <v>0.8684029652976788</v>
      </c>
      <c r="R72" s="3">
        <f t="shared" si="38"/>
        <v>6.0964264406038901E-2</v>
      </c>
      <c r="S72" s="7">
        <f t="shared" si="39"/>
        <v>16.403052013220776</v>
      </c>
    </row>
    <row r="73" spans="1:19" x14ac:dyDescent="0.3">
      <c r="A73" s="1">
        <v>23</v>
      </c>
      <c r="B73" s="5">
        <v>0.70833333333333337</v>
      </c>
      <c r="C73" s="1" t="s">
        <v>19</v>
      </c>
      <c r="D73" s="1">
        <v>9</v>
      </c>
      <c r="E73" s="1">
        <v>17</v>
      </c>
      <c r="F73" s="1" t="s">
        <v>85</v>
      </c>
      <c r="G73" s="1">
        <v>49.9</v>
      </c>
      <c r="H73" s="1">
        <f>1+COUNTIFS(A:A,A73,G:G,"&gt;"&amp;G73)</f>
        <v>12</v>
      </c>
      <c r="I73" s="2">
        <f>AVERAGEIF(A:A,A73,G:G)</f>
        <v>49.466470588235289</v>
      </c>
      <c r="J73" s="2">
        <f t="shared" si="32"/>
        <v>0.43352941176470949</v>
      </c>
      <c r="K73" s="2">
        <f t="shared" si="33"/>
        <v>90.433529411764709</v>
      </c>
      <c r="L73" s="2">
        <f t="shared" si="34"/>
        <v>227.24114461461588</v>
      </c>
      <c r="M73" s="2">
        <f>SUMIF(A:A,A73,L:L)</f>
        <v>4457.6571615948806</v>
      </c>
      <c r="N73" s="3">
        <f t="shared" si="35"/>
        <v>5.0977707880368379E-2</v>
      </c>
      <c r="O73" s="6">
        <f t="shared" si="36"/>
        <v>19.616417480886817</v>
      </c>
      <c r="P73" s="3">
        <f t="shared" si="37"/>
        <v>5.0977707880368379E-2</v>
      </c>
      <c r="Q73" s="3">
        <f>IF(ISNUMBER(P73),SUMIF(A:A,A73,P:P),"")</f>
        <v>0.8684029652976788</v>
      </c>
      <c r="R73" s="3">
        <f t="shared" si="38"/>
        <v>5.8702825666761507E-2</v>
      </c>
      <c r="S73" s="7">
        <f t="shared" si="39"/>
        <v>17.034955108919334</v>
      </c>
    </row>
    <row r="74" spans="1:19" x14ac:dyDescent="0.3">
      <c r="A74" s="1">
        <v>23</v>
      </c>
      <c r="B74" s="5">
        <v>0.70833333333333337</v>
      </c>
      <c r="C74" s="1" t="s">
        <v>19</v>
      </c>
      <c r="D74" s="1">
        <v>9</v>
      </c>
      <c r="E74" s="1">
        <v>15</v>
      </c>
      <c r="F74" s="1" t="s">
        <v>83</v>
      </c>
      <c r="G74" s="1">
        <v>48.05</v>
      </c>
      <c r="H74" s="1">
        <f>1+COUNTIFS(A:A,A74,G:G,"&gt;"&amp;G74)</f>
        <v>13</v>
      </c>
      <c r="I74" s="2">
        <f>AVERAGEIF(A:A,A74,G:G)</f>
        <v>49.466470588235289</v>
      </c>
      <c r="J74" s="2">
        <f t="shared" si="32"/>
        <v>-1.4164705882352919</v>
      </c>
      <c r="K74" s="2">
        <f t="shared" si="33"/>
        <v>88.583529411764715</v>
      </c>
      <c r="L74" s="2">
        <f t="shared" si="34"/>
        <v>203.36690566660539</v>
      </c>
      <c r="M74" s="2">
        <f>SUMIF(A:A,A74,L:L)</f>
        <v>4457.6571615948806</v>
      </c>
      <c r="N74" s="3">
        <f t="shared" si="35"/>
        <v>4.5621926113726494E-2</v>
      </c>
      <c r="O74" s="6">
        <f t="shared" si="36"/>
        <v>21.919284983873688</v>
      </c>
      <c r="P74" s="3" t="str">
        <f t="shared" si="37"/>
        <v/>
      </c>
      <c r="Q74" s="3" t="str">
        <f>IF(ISNUMBER(P74),SUMIF(A:A,A74,P:P),"")</f>
        <v/>
      </c>
      <c r="R74" s="3" t="str">
        <f t="shared" si="38"/>
        <v/>
      </c>
      <c r="S74" s="7" t="str">
        <f t="shared" si="39"/>
        <v/>
      </c>
    </row>
    <row r="75" spans="1:19" x14ac:dyDescent="0.3">
      <c r="A75" s="1">
        <v>23</v>
      </c>
      <c r="B75" s="5">
        <v>0.70833333333333337</v>
      </c>
      <c r="C75" s="1" t="s">
        <v>19</v>
      </c>
      <c r="D75" s="1">
        <v>9</v>
      </c>
      <c r="E75" s="1">
        <v>3</v>
      </c>
      <c r="F75" s="1" t="s">
        <v>71</v>
      </c>
      <c r="G75" s="1">
        <v>47.57</v>
      </c>
      <c r="H75" s="1">
        <f>1+COUNTIFS(A:A,A75,G:G,"&gt;"&amp;G75)</f>
        <v>14</v>
      </c>
      <c r="I75" s="2">
        <f>AVERAGEIF(A:A,A75,G:G)</f>
        <v>49.466470588235289</v>
      </c>
      <c r="J75" s="2">
        <f t="shared" si="32"/>
        <v>-1.8964705882352888</v>
      </c>
      <c r="K75" s="2">
        <f t="shared" si="33"/>
        <v>88.103529411764711</v>
      </c>
      <c r="L75" s="2">
        <f t="shared" si="34"/>
        <v>197.59347523560834</v>
      </c>
      <c r="M75" s="2">
        <f>SUMIF(A:A,A75,L:L)</f>
        <v>4457.6571615948806</v>
      </c>
      <c r="N75" s="3">
        <f t="shared" si="35"/>
        <v>4.4326754632003251E-2</v>
      </c>
      <c r="O75" s="6">
        <f t="shared" si="36"/>
        <v>22.559738656752799</v>
      </c>
      <c r="P75" s="3" t="str">
        <f t="shared" si="37"/>
        <v/>
      </c>
      <c r="Q75" s="3" t="str">
        <f>IF(ISNUMBER(P75),SUMIF(A:A,A75,P:P),"")</f>
        <v/>
      </c>
      <c r="R75" s="3" t="str">
        <f t="shared" si="38"/>
        <v/>
      </c>
      <c r="S75" s="7" t="str">
        <f t="shared" si="39"/>
        <v/>
      </c>
    </row>
    <row r="76" spans="1:19" x14ac:dyDescent="0.3">
      <c r="A76" s="1">
        <v>23</v>
      </c>
      <c r="B76" s="5">
        <v>0.70833333333333337</v>
      </c>
      <c r="C76" s="1" t="s">
        <v>19</v>
      </c>
      <c r="D76" s="1">
        <v>9</v>
      </c>
      <c r="E76" s="1">
        <v>10</v>
      </c>
      <c r="F76" s="1" t="s">
        <v>78</v>
      </c>
      <c r="G76" s="1">
        <v>31.81</v>
      </c>
      <c r="H76" s="1">
        <f>1+COUNTIFS(A:A,A76,G:G,"&gt;"&amp;G76)</f>
        <v>15</v>
      </c>
      <c r="I76" s="2">
        <f>AVERAGEIF(A:A,A76,G:G)</f>
        <v>49.466470588235289</v>
      </c>
      <c r="J76" s="2">
        <f t="shared" si="32"/>
        <v>-17.65647058823529</v>
      </c>
      <c r="K76" s="2">
        <f t="shared" si="33"/>
        <v>72.343529411764706</v>
      </c>
      <c r="L76" s="2">
        <f t="shared" si="34"/>
        <v>76.754480660595974</v>
      </c>
      <c r="M76" s="2">
        <f>SUMIF(A:A,A76,L:L)</f>
        <v>4457.6571615948806</v>
      </c>
      <c r="N76" s="3">
        <f t="shared" si="35"/>
        <v>1.7218569728034986E-2</v>
      </c>
      <c r="O76" s="6">
        <f t="shared" si="36"/>
        <v>58.076833081659323</v>
      </c>
      <c r="P76" s="3" t="str">
        <f t="shared" si="37"/>
        <v/>
      </c>
      <c r="Q76" s="3" t="str">
        <f>IF(ISNUMBER(P76),SUMIF(A:A,A76,P:P),"")</f>
        <v/>
      </c>
      <c r="R76" s="3" t="str">
        <f t="shared" si="38"/>
        <v/>
      </c>
      <c r="S76" s="7" t="str">
        <f t="shared" si="39"/>
        <v/>
      </c>
    </row>
    <row r="77" spans="1:19" x14ac:dyDescent="0.3">
      <c r="A77" s="1">
        <v>23</v>
      </c>
      <c r="B77" s="5">
        <v>0.70833333333333337</v>
      </c>
      <c r="C77" s="1" t="s">
        <v>19</v>
      </c>
      <c r="D77" s="1">
        <v>9</v>
      </c>
      <c r="E77" s="1">
        <v>18</v>
      </c>
      <c r="F77" s="1" t="s">
        <v>86</v>
      </c>
      <c r="G77" s="1">
        <v>26.39</v>
      </c>
      <c r="H77" s="1">
        <f>1+COUNTIFS(A:A,A77,G:G,"&gt;"&amp;G77)</f>
        <v>16</v>
      </c>
      <c r="I77" s="2">
        <f>AVERAGEIF(A:A,A77,G:G)</f>
        <v>49.466470588235289</v>
      </c>
      <c r="J77" s="2">
        <f t="shared" si="32"/>
        <v>-23.076470588235289</v>
      </c>
      <c r="K77" s="2">
        <f t="shared" si="33"/>
        <v>66.923529411764719</v>
      </c>
      <c r="L77" s="2">
        <f t="shared" si="34"/>
        <v>55.44612145858396</v>
      </c>
      <c r="M77" s="2">
        <f>SUMIF(A:A,A77,L:L)</f>
        <v>4457.6571615948806</v>
      </c>
      <c r="N77" s="3">
        <f t="shared" si="35"/>
        <v>1.2438399690375964E-2</v>
      </c>
      <c r="O77" s="6">
        <f t="shared" si="36"/>
        <v>80.396194437596009</v>
      </c>
      <c r="P77" s="3" t="str">
        <f t="shared" si="37"/>
        <v/>
      </c>
      <c r="Q77" s="3" t="str">
        <f>IF(ISNUMBER(P77),SUMIF(A:A,A77,P:P),"")</f>
        <v/>
      </c>
      <c r="R77" s="3" t="str">
        <f t="shared" si="38"/>
        <v/>
      </c>
      <c r="S77" s="7" t="str">
        <f t="shared" si="39"/>
        <v/>
      </c>
    </row>
    <row r="78" spans="1:19" x14ac:dyDescent="0.3">
      <c r="A78" s="1">
        <v>23</v>
      </c>
      <c r="B78" s="5">
        <v>0.70833333333333337</v>
      </c>
      <c r="C78" s="1" t="s">
        <v>19</v>
      </c>
      <c r="D78" s="1">
        <v>9</v>
      </c>
      <c r="E78" s="1">
        <v>9</v>
      </c>
      <c r="F78" s="1" t="s">
        <v>77</v>
      </c>
      <c r="G78" s="1">
        <v>25.78</v>
      </c>
      <c r="H78" s="1">
        <f>1+COUNTIFS(A:A,A78,G:G,"&gt;"&amp;G78)</f>
        <v>17</v>
      </c>
      <c r="I78" s="2">
        <f>AVERAGEIF(A:A,A78,G:G)</f>
        <v>49.466470588235289</v>
      </c>
      <c r="J78" s="2">
        <f t="shared" si="32"/>
        <v>-23.686470588235288</v>
      </c>
      <c r="K78" s="2">
        <f t="shared" si="33"/>
        <v>66.313529411764705</v>
      </c>
      <c r="L78" s="2">
        <f t="shared" si="34"/>
        <v>53.45348116405961</v>
      </c>
      <c r="M78" s="2">
        <f>SUMIF(A:A,A78,L:L)</f>
        <v>4457.6571615948806</v>
      </c>
      <c r="N78" s="3">
        <f t="shared" si="35"/>
        <v>1.1991384538180766E-2</v>
      </c>
      <c r="O78" s="6">
        <f t="shared" si="36"/>
        <v>83.393205915128775</v>
      </c>
      <c r="P78" s="3" t="str">
        <f t="shared" si="37"/>
        <v/>
      </c>
      <c r="Q78" s="3" t="str">
        <f>IF(ISNUMBER(P78),SUMIF(A:A,A78,P:P),"")</f>
        <v/>
      </c>
      <c r="R78" s="3" t="str">
        <f t="shared" si="38"/>
        <v/>
      </c>
      <c r="S78" s="7" t="str">
        <f t="shared" si="39"/>
        <v/>
      </c>
    </row>
    <row r="79" spans="1:19" x14ac:dyDescent="0.3">
      <c r="A79" s="1"/>
      <c r="B79" s="5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3"/>
      <c r="O79" s="6"/>
      <c r="P79" s="3"/>
      <c r="Q79" s="3"/>
      <c r="R79" s="3"/>
      <c r="S79" s="7"/>
    </row>
    <row r="80" spans="1:19" x14ac:dyDescent="0.3">
      <c r="A80" s="1">
        <v>28</v>
      </c>
      <c r="B80" s="5">
        <v>0.73611111111111116</v>
      </c>
      <c r="C80" s="1" t="s">
        <v>19</v>
      </c>
      <c r="D80" s="1">
        <v>10</v>
      </c>
      <c r="E80" s="1">
        <v>5</v>
      </c>
      <c r="F80" s="1" t="s">
        <v>91</v>
      </c>
      <c r="G80" s="1">
        <v>73.16</v>
      </c>
      <c r="H80" s="1">
        <f>1+COUNTIFS(A:A,A80,G:G,"&gt;"&amp;G80)</f>
        <v>1</v>
      </c>
      <c r="I80" s="2">
        <f>AVERAGEIF(A:A,A80,G:G)</f>
        <v>50.44533333333333</v>
      </c>
      <c r="J80" s="2">
        <f t="shared" ref="J80:J94" si="40">G80-I80</f>
        <v>22.714666666666666</v>
      </c>
      <c r="K80" s="2">
        <f t="shared" ref="K80:K94" si="41">90+J80</f>
        <v>112.71466666666666</v>
      </c>
      <c r="L80" s="2">
        <f t="shared" ref="L80:L94" si="42">EXP(0.06*K80)</f>
        <v>865.13018629974579</v>
      </c>
      <c r="M80" s="2">
        <f>SUMIF(A:A,A80,L:L)</f>
        <v>4266.8823044060609</v>
      </c>
      <c r="N80" s="3">
        <f t="shared" ref="N80:N94" si="43">L80/M80</f>
        <v>0.20275464017519221</v>
      </c>
      <c r="O80" s="6">
        <f t="shared" ref="O80:O94" si="44">1/N80</f>
        <v>4.9320696144657399</v>
      </c>
      <c r="P80" s="3">
        <f t="shared" ref="P80:P94" si="45">IF(O80&gt;21,"",N80)</f>
        <v>0.20275464017519221</v>
      </c>
      <c r="Q80" s="3">
        <f>IF(ISNUMBER(P80),SUMIF(A:A,A80,P:P),"")</f>
        <v>0.86238795351711495</v>
      </c>
      <c r="R80" s="3">
        <f t="shared" ref="R80:R94" si="46">IFERROR(P80*(1/Q80),"")</f>
        <v>0.23510838636867432</v>
      </c>
      <c r="S80" s="7">
        <f t="shared" ref="S80:S94" si="47">IFERROR(1/R80,"")</f>
        <v>4.253357421423055</v>
      </c>
    </row>
    <row r="81" spans="1:19" x14ac:dyDescent="0.3">
      <c r="A81" s="1">
        <v>28</v>
      </c>
      <c r="B81" s="5">
        <v>0.73611111111111116</v>
      </c>
      <c r="C81" s="1" t="s">
        <v>19</v>
      </c>
      <c r="D81" s="1">
        <v>10</v>
      </c>
      <c r="E81" s="1">
        <v>4</v>
      </c>
      <c r="F81" s="1" t="s">
        <v>90</v>
      </c>
      <c r="G81" s="1">
        <v>65.209999999999994</v>
      </c>
      <c r="H81" s="1">
        <f>1+COUNTIFS(A:A,A81,G:G,"&gt;"&amp;G81)</f>
        <v>2</v>
      </c>
      <c r="I81" s="2">
        <f>AVERAGEIF(A:A,A81,G:G)</f>
        <v>50.44533333333333</v>
      </c>
      <c r="J81" s="2">
        <f t="shared" si="40"/>
        <v>14.764666666666663</v>
      </c>
      <c r="K81" s="2">
        <f t="shared" si="41"/>
        <v>104.76466666666667</v>
      </c>
      <c r="L81" s="2">
        <f t="shared" si="42"/>
        <v>536.93658699317712</v>
      </c>
      <c r="M81" s="2">
        <f>SUMIF(A:A,A81,L:L)</f>
        <v>4266.8823044060609</v>
      </c>
      <c r="N81" s="3">
        <f t="shared" si="43"/>
        <v>0.12583815270431212</v>
      </c>
      <c r="O81" s="6">
        <f t="shared" si="44"/>
        <v>7.9467155112309023</v>
      </c>
      <c r="P81" s="3">
        <f t="shared" si="45"/>
        <v>0.12583815270431212</v>
      </c>
      <c r="Q81" s="3">
        <f>IF(ISNUMBER(P81),SUMIF(A:A,A81,P:P),"")</f>
        <v>0.86238795351711495</v>
      </c>
      <c r="R81" s="3">
        <f t="shared" si="46"/>
        <v>0.14591826357395279</v>
      </c>
      <c r="S81" s="7">
        <f t="shared" si="47"/>
        <v>6.853151726913131</v>
      </c>
    </row>
    <row r="82" spans="1:19" x14ac:dyDescent="0.3">
      <c r="A82" s="1">
        <v>28</v>
      </c>
      <c r="B82" s="5">
        <v>0.73611111111111116</v>
      </c>
      <c r="C82" s="1" t="s">
        <v>19</v>
      </c>
      <c r="D82" s="1">
        <v>10</v>
      </c>
      <c r="E82" s="1">
        <v>2</v>
      </c>
      <c r="F82" s="1" t="s">
        <v>88</v>
      </c>
      <c r="G82" s="1">
        <v>61.09</v>
      </c>
      <c r="H82" s="1">
        <f>1+COUNTIFS(A:A,A82,G:G,"&gt;"&amp;G82)</f>
        <v>3</v>
      </c>
      <c r="I82" s="2">
        <f>AVERAGEIF(A:A,A82,G:G)</f>
        <v>50.44533333333333</v>
      </c>
      <c r="J82" s="2">
        <f t="shared" si="40"/>
        <v>10.644666666666673</v>
      </c>
      <c r="K82" s="2">
        <f t="shared" si="41"/>
        <v>100.64466666666667</v>
      </c>
      <c r="L82" s="2">
        <f t="shared" si="42"/>
        <v>419.33914173053245</v>
      </c>
      <c r="M82" s="2">
        <f>SUMIF(A:A,A82,L:L)</f>
        <v>4266.8823044060609</v>
      </c>
      <c r="N82" s="3">
        <f t="shared" si="43"/>
        <v>9.8277644381593365E-2</v>
      </c>
      <c r="O82" s="6">
        <f t="shared" si="44"/>
        <v>10.175254059989376</v>
      </c>
      <c r="P82" s="3">
        <f t="shared" si="45"/>
        <v>9.8277644381593365E-2</v>
      </c>
      <c r="Q82" s="3">
        <f>IF(ISNUMBER(P82),SUMIF(A:A,A82,P:P),"")</f>
        <v>0.86238795351711495</v>
      </c>
      <c r="R82" s="3">
        <f t="shared" si="46"/>
        <v>0.11395989934783216</v>
      </c>
      <c r="S82" s="7">
        <f t="shared" si="47"/>
        <v>8.7750165253109529</v>
      </c>
    </row>
    <row r="83" spans="1:19" x14ac:dyDescent="0.3">
      <c r="A83" s="1">
        <v>28</v>
      </c>
      <c r="B83" s="5">
        <v>0.73611111111111116</v>
      </c>
      <c r="C83" s="1" t="s">
        <v>19</v>
      </c>
      <c r="D83" s="1">
        <v>10</v>
      </c>
      <c r="E83" s="1">
        <v>1</v>
      </c>
      <c r="F83" s="1" t="s">
        <v>87</v>
      </c>
      <c r="G83" s="1">
        <v>57.31</v>
      </c>
      <c r="H83" s="1">
        <f>1+COUNTIFS(A:A,A83,G:G,"&gt;"&amp;G83)</f>
        <v>4</v>
      </c>
      <c r="I83" s="2">
        <f>AVERAGEIF(A:A,A83,G:G)</f>
        <v>50.44533333333333</v>
      </c>
      <c r="J83" s="2">
        <f t="shared" si="40"/>
        <v>6.8646666666666718</v>
      </c>
      <c r="K83" s="2">
        <f t="shared" si="41"/>
        <v>96.864666666666665</v>
      </c>
      <c r="L83" s="2">
        <f t="shared" si="42"/>
        <v>334.24691957219335</v>
      </c>
      <c r="M83" s="2">
        <f>SUMIF(A:A,A83,L:L)</f>
        <v>4266.8823044060609</v>
      </c>
      <c r="N83" s="3">
        <f t="shared" si="43"/>
        <v>7.8335162708154341E-2</v>
      </c>
      <c r="O83" s="6">
        <f t="shared" si="44"/>
        <v>12.765659321160822</v>
      </c>
      <c r="P83" s="3">
        <f t="shared" si="45"/>
        <v>7.8335162708154341E-2</v>
      </c>
      <c r="Q83" s="3">
        <f>IF(ISNUMBER(P83),SUMIF(A:A,A83,P:P),"")</f>
        <v>0.86238795351711495</v>
      </c>
      <c r="R83" s="3">
        <f t="shared" si="46"/>
        <v>9.0835177356868899E-2</v>
      </c>
      <c r="S83" s="7">
        <f t="shared" si="47"/>
        <v>11.008950817272563</v>
      </c>
    </row>
    <row r="84" spans="1:19" x14ac:dyDescent="0.3">
      <c r="A84" s="1">
        <v>28</v>
      </c>
      <c r="B84" s="5">
        <v>0.73611111111111116</v>
      </c>
      <c r="C84" s="1" t="s">
        <v>19</v>
      </c>
      <c r="D84" s="1">
        <v>10</v>
      </c>
      <c r="E84" s="1">
        <v>8</v>
      </c>
      <c r="F84" s="1" t="s">
        <v>93</v>
      </c>
      <c r="G84" s="1">
        <v>54.32</v>
      </c>
      <c r="H84" s="1">
        <f>1+COUNTIFS(A:A,A84,G:G,"&gt;"&amp;G84)</f>
        <v>5</v>
      </c>
      <c r="I84" s="2">
        <f>AVERAGEIF(A:A,A84,G:G)</f>
        <v>50.44533333333333</v>
      </c>
      <c r="J84" s="2">
        <f t="shared" si="40"/>
        <v>3.8746666666666698</v>
      </c>
      <c r="K84" s="2">
        <f t="shared" si="41"/>
        <v>93.87466666666667</v>
      </c>
      <c r="L84" s="2">
        <f t="shared" si="42"/>
        <v>279.35405733535873</v>
      </c>
      <c r="M84" s="2">
        <f>SUMIF(A:A,A84,L:L)</f>
        <v>4266.8823044060609</v>
      </c>
      <c r="N84" s="3">
        <f t="shared" si="43"/>
        <v>6.5470298312867131E-2</v>
      </c>
      <c r="O84" s="6">
        <f t="shared" si="44"/>
        <v>15.27410178003521</v>
      </c>
      <c r="P84" s="3">
        <f t="shared" si="45"/>
        <v>6.5470298312867131E-2</v>
      </c>
      <c r="Q84" s="3">
        <f>IF(ISNUMBER(P84),SUMIF(A:A,A84,P:P),"")</f>
        <v>0.86238795351711495</v>
      </c>
      <c r="R84" s="3">
        <f t="shared" si="46"/>
        <v>7.591745460480602E-2</v>
      </c>
      <c r="S84" s="7">
        <f t="shared" si="47"/>
        <v>13.172201375896686</v>
      </c>
    </row>
    <row r="85" spans="1:19" x14ac:dyDescent="0.3">
      <c r="A85" s="1">
        <v>28</v>
      </c>
      <c r="B85" s="5">
        <v>0.73611111111111116</v>
      </c>
      <c r="C85" s="1" t="s">
        <v>19</v>
      </c>
      <c r="D85" s="1">
        <v>10</v>
      </c>
      <c r="E85" s="1">
        <v>12</v>
      </c>
      <c r="F85" s="1" t="s">
        <v>97</v>
      </c>
      <c r="G85" s="1">
        <v>54.14</v>
      </c>
      <c r="H85" s="1">
        <f>1+COUNTIFS(A:A,A85,G:G,"&gt;"&amp;G85)</f>
        <v>6</v>
      </c>
      <c r="I85" s="2">
        <f>AVERAGEIF(A:A,A85,G:G)</f>
        <v>50.44533333333333</v>
      </c>
      <c r="J85" s="2">
        <f t="shared" si="40"/>
        <v>3.6946666666666701</v>
      </c>
      <c r="K85" s="2">
        <f t="shared" si="41"/>
        <v>93.694666666666677</v>
      </c>
      <c r="L85" s="2">
        <f t="shared" si="42"/>
        <v>276.3532669518338</v>
      </c>
      <c r="M85" s="2">
        <f>SUMIF(A:A,A85,L:L)</f>
        <v>4266.8823044060609</v>
      </c>
      <c r="N85" s="3">
        <f t="shared" si="43"/>
        <v>6.4767023610298874E-2</v>
      </c>
      <c r="O85" s="6">
        <f t="shared" si="44"/>
        <v>15.439956080380785</v>
      </c>
      <c r="P85" s="3">
        <f t="shared" si="45"/>
        <v>6.4767023610298874E-2</v>
      </c>
      <c r="Q85" s="3">
        <f>IF(ISNUMBER(P85),SUMIF(A:A,A85,P:P),"")</f>
        <v>0.86238795351711495</v>
      </c>
      <c r="R85" s="3">
        <f t="shared" si="46"/>
        <v>7.5101957704947819E-2</v>
      </c>
      <c r="S85" s="7">
        <f t="shared" si="47"/>
        <v>13.315232126553722</v>
      </c>
    </row>
    <row r="86" spans="1:19" x14ac:dyDescent="0.3">
      <c r="A86" s="1">
        <v>28</v>
      </c>
      <c r="B86" s="5">
        <v>0.73611111111111116</v>
      </c>
      <c r="C86" s="1" t="s">
        <v>19</v>
      </c>
      <c r="D86" s="1">
        <v>10</v>
      </c>
      <c r="E86" s="1">
        <v>10</v>
      </c>
      <c r="F86" s="1" t="s">
        <v>95</v>
      </c>
      <c r="G86" s="1">
        <v>52.54</v>
      </c>
      <c r="H86" s="1">
        <f>1+COUNTIFS(A:A,A86,G:G,"&gt;"&amp;G86)</f>
        <v>7</v>
      </c>
      <c r="I86" s="2">
        <f>AVERAGEIF(A:A,A86,G:G)</f>
        <v>50.44533333333333</v>
      </c>
      <c r="J86" s="2">
        <f t="shared" si="40"/>
        <v>2.0946666666666687</v>
      </c>
      <c r="K86" s="2">
        <f t="shared" si="41"/>
        <v>92.094666666666669</v>
      </c>
      <c r="L86" s="2">
        <f t="shared" si="42"/>
        <v>251.05699874876993</v>
      </c>
      <c r="M86" s="2">
        <f>SUMIF(A:A,A86,L:L)</f>
        <v>4266.8823044060609</v>
      </c>
      <c r="N86" s="3">
        <f t="shared" si="43"/>
        <v>5.8838510377828765E-2</v>
      </c>
      <c r="O86" s="6">
        <f t="shared" si="44"/>
        <v>16.995671603148114</v>
      </c>
      <c r="P86" s="3">
        <f t="shared" si="45"/>
        <v>5.8838510377828765E-2</v>
      </c>
      <c r="Q86" s="3">
        <f>IF(ISNUMBER(P86),SUMIF(A:A,A86,P:P),"")</f>
        <v>0.86238795351711495</v>
      </c>
      <c r="R86" s="3">
        <f t="shared" si="46"/>
        <v>6.822742611125894E-2</v>
      </c>
      <c r="S86" s="7">
        <f t="shared" si="47"/>
        <v>14.656862452487847</v>
      </c>
    </row>
    <row r="87" spans="1:19" x14ac:dyDescent="0.3">
      <c r="A87" s="1">
        <v>28</v>
      </c>
      <c r="B87" s="5">
        <v>0.73611111111111116</v>
      </c>
      <c r="C87" s="1" t="s">
        <v>19</v>
      </c>
      <c r="D87" s="1">
        <v>10</v>
      </c>
      <c r="E87" s="1">
        <v>3</v>
      </c>
      <c r="F87" s="1" t="s">
        <v>89</v>
      </c>
      <c r="G87" s="1">
        <v>52.25</v>
      </c>
      <c r="H87" s="1">
        <f>1+COUNTIFS(A:A,A87,G:G,"&gt;"&amp;G87)</f>
        <v>8</v>
      </c>
      <c r="I87" s="2">
        <f>AVERAGEIF(A:A,A87,G:G)</f>
        <v>50.44533333333333</v>
      </c>
      <c r="J87" s="2">
        <f t="shared" si="40"/>
        <v>1.8046666666666695</v>
      </c>
      <c r="K87" s="2">
        <f t="shared" si="41"/>
        <v>91.804666666666662</v>
      </c>
      <c r="L87" s="2">
        <f t="shared" si="42"/>
        <v>246.72639250550188</v>
      </c>
      <c r="M87" s="2">
        <f>SUMIF(A:A,A87,L:L)</f>
        <v>4266.8823044060609</v>
      </c>
      <c r="N87" s="3">
        <f t="shared" si="43"/>
        <v>5.7823575834451225E-2</v>
      </c>
      <c r="O87" s="6">
        <f t="shared" si="44"/>
        <v>17.293984081216248</v>
      </c>
      <c r="P87" s="3">
        <f t="shared" si="45"/>
        <v>5.7823575834451225E-2</v>
      </c>
      <c r="Q87" s="3">
        <f>IF(ISNUMBER(P87),SUMIF(A:A,A87,P:P),"")</f>
        <v>0.86238795351711495</v>
      </c>
      <c r="R87" s="3">
        <f t="shared" si="46"/>
        <v>6.7050537520412692E-2</v>
      </c>
      <c r="S87" s="7">
        <f t="shared" si="47"/>
        <v>14.914123539957641</v>
      </c>
    </row>
    <row r="88" spans="1:19" x14ac:dyDescent="0.3">
      <c r="A88" s="1">
        <v>28</v>
      </c>
      <c r="B88" s="5">
        <v>0.73611111111111116</v>
      </c>
      <c r="C88" s="1" t="s">
        <v>19</v>
      </c>
      <c r="D88" s="1">
        <v>10</v>
      </c>
      <c r="E88" s="1">
        <v>6</v>
      </c>
      <c r="F88" s="1" t="s">
        <v>92</v>
      </c>
      <c r="G88" s="1">
        <v>51.98</v>
      </c>
      <c r="H88" s="1">
        <f>1+COUNTIFS(A:A,A88,G:G,"&gt;"&amp;G88)</f>
        <v>9</v>
      </c>
      <c r="I88" s="2">
        <f>AVERAGEIF(A:A,A88,G:G)</f>
        <v>50.44533333333333</v>
      </c>
      <c r="J88" s="2">
        <f t="shared" si="40"/>
        <v>1.5346666666666664</v>
      </c>
      <c r="K88" s="2">
        <f t="shared" si="41"/>
        <v>91.534666666666666</v>
      </c>
      <c r="L88" s="2">
        <f t="shared" si="42"/>
        <v>242.76162626253932</v>
      </c>
      <c r="M88" s="2">
        <f>SUMIF(A:A,A88,L:L)</f>
        <v>4266.8823044060609</v>
      </c>
      <c r="N88" s="3">
        <f t="shared" si="43"/>
        <v>5.6894380707867009E-2</v>
      </c>
      <c r="O88" s="6">
        <f t="shared" si="44"/>
        <v>17.576428244023862</v>
      </c>
      <c r="P88" s="3">
        <f t="shared" si="45"/>
        <v>5.6894380707867009E-2</v>
      </c>
      <c r="Q88" s="3">
        <f>IF(ISNUMBER(P88),SUMIF(A:A,A88,P:P),"")</f>
        <v>0.86238795351711495</v>
      </c>
      <c r="R88" s="3">
        <f t="shared" si="46"/>
        <v>6.5973069864707801E-2</v>
      </c>
      <c r="S88" s="7">
        <f t="shared" si="47"/>
        <v>15.157699983504157</v>
      </c>
    </row>
    <row r="89" spans="1:19" x14ac:dyDescent="0.3">
      <c r="A89" s="1">
        <v>28</v>
      </c>
      <c r="B89" s="5">
        <v>0.73611111111111116</v>
      </c>
      <c r="C89" s="1" t="s">
        <v>19</v>
      </c>
      <c r="D89" s="1">
        <v>10</v>
      </c>
      <c r="E89" s="1">
        <v>14</v>
      </c>
      <c r="F89" s="1" t="s">
        <v>99</v>
      </c>
      <c r="G89" s="1">
        <v>50.92</v>
      </c>
      <c r="H89" s="1">
        <f>1+COUNTIFS(A:A,A89,G:G,"&gt;"&amp;G89)</f>
        <v>10</v>
      </c>
      <c r="I89" s="2">
        <f>AVERAGEIF(A:A,A89,G:G)</f>
        <v>50.44533333333333</v>
      </c>
      <c r="J89" s="2">
        <f t="shared" si="40"/>
        <v>0.47466666666667123</v>
      </c>
      <c r="K89" s="2">
        <f t="shared" si="41"/>
        <v>90.474666666666678</v>
      </c>
      <c r="L89" s="2">
        <f t="shared" si="42"/>
        <v>227.80272199548259</v>
      </c>
      <c r="M89" s="2">
        <f>SUMIF(A:A,A89,L:L)</f>
        <v>4266.8823044060609</v>
      </c>
      <c r="N89" s="3">
        <f t="shared" si="43"/>
        <v>5.3388564704550043E-2</v>
      </c>
      <c r="O89" s="6">
        <f t="shared" si="44"/>
        <v>18.730602808559393</v>
      </c>
      <c r="P89" s="3">
        <f t="shared" si="45"/>
        <v>5.3388564704550043E-2</v>
      </c>
      <c r="Q89" s="3">
        <f>IF(ISNUMBER(P89),SUMIF(A:A,A89,P:P),"")</f>
        <v>0.86238795351711495</v>
      </c>
      <c r="R89" s="3">
        <f t="shared" si="46"/>
        <v>6.1907827546538771E-2</v>
      </c>
      <c r="S89" s="7">
        <f t="shared" si="47"/>
        <v>16.153046224215462</v>
      </c>
    </row>
    <row r="90" spans="1:19" x14ac:dyDescent="0.3">
      <c r="A90" s="1">
        <v>28</v>
      </c>
      <c r="B90" s="5">
        <v>0.73611111111111116</v>
      </c>
      <c r="C90" s="1" t="s">
        <v>19</v>
      </c>
      <c r="D90" s="1">
        <v>10</v>
      </c>
      <c r="E90" s="1">
        <v>9</v>
      </c>
      <c r="F90" s="1" t="s">
        <v>94</v>
      </c>
      <c r="G90" s="1">
        <v>46.41</v>
      </c>
      <c r="H90" s="1">
        <f>1+COUNTIFS(A:A,A90,G:G,"&gt;"&amp;G90)</f>
        <v>11</v>
      </c>
      <c r="I90" s="2">
        <f>AVERAGEIF(A:A,A90,G:G)</f>
        <v>50.44533333333333</v>
      </c>
      <c r="J90" s="2">
        <f t="shared" si="40"/>
        <v>-4.0353333333333339</v>
      </c>
      <c r="K90" s="2">
        <f t="shared" si="41"/>
        <v>85.964666666666659</v>
      </c>
      <c r="L90" s="2">
        <f t="shared" si="42"/>
        <v>173.79561806516216</v>
      </c>
      <c r="M90" s="2">
        <f>SUMIF(A:A,A90,L:L)</f>
        <v>4266.8823044060609</v>
      </c>
      <c r="N90" s="3">
        <f t="shared" si="43"/>
        <v>4.0731289420778638E-2</v>
      </c>
      <c r="O90" s="6">
        <f t="shared" si="44"/>
        <v>24.551150091748887</v>
      </c>
      <c r="P90" s="3" t="str">
        <f t="shared" si="45"/>
        <v/>
      </c>
      <c r="Q90" s="3" t="str">
        <f>IF(ISNUMBER(P90),SUMIF(A:A,A90,P:P),"")</f>
        <v/>
      </c>
      <c r="R90" s="3" t="str">
        <f t="shared" si="46"/>
        <v/>
      </c>
      <c r="S90" s="7" t="str">
        <f t="shared" si="47"/>
        <v/>
      </c>
    </row>
    <row r="91" spans="1:19" x14ac:dyDescent="0.3">
      <c r="A91" s="1">
        <v>28</v>
      </c>
      <c r="B91" s="5">
        <v>0.73611111111111116</v>
      </c>
      <c r="C91" s="1" t="s">
        <v>19</v>
      </c>
      <c r="D91" s="1">
        <v>10</v>
      </c>
      <c r="E91" s="1">
        <v>18</v>
      </c>
      <c r="F91" s="1" t="s">
        <v>101</v>
      </c>
      <c r="G91" s="1">
        <v>44.98</v>
      </c>
      <c r="H91" s="1">
        <f>1+COUNTIFS(A:A,A91,G:G,"&gt;"&amp;G91)</f>
        <v>12</v>
      </c>
      <c r="I91" s="2">
        <f>AVERAGEIF(A:A,A91,G:G)</f>
        <v>50.44533333333333</v>
      </c>
      <c r="J91" s="2">
        <f t="shared" si="40"/>
        <v>-5.4653333333333336</v>
      </c>
      <c r="K91" s="2">
        <f t="shared" si="41"/>
        <v>84.534666666666666</v>
      </c>
      <c r="L91" s="2">
        <f t="shared" si="42"/>
        <v>159.50575450893282</v>
      </c>
      <c r="M91" s="2">
        <f>SUMIF(A:A,A91,L:L)</f>
        <v>4266.8823044060609</v>
      </c>
      <c r="N91" s="3">
        <f t="shared" si="43"/>
        <v>3.7382271909451134E-2</v>
      </c>
      <c r="O91" s="6">
        <f t="shared" si="44"/>
        <v>26.750648072493849</v>
      </c>
      <c r="P91" s="3" t="str">
        <f t="shared" si="45"/>
        <v/>
      </c>
      <c r="Q91" s="3" t="str">
        <f>IF(ISNUMBER(P91),SUMIF(A:A,A91,P:P),"")</f>
        <v/>
      </c>
      <c r="R91" s="3" t="str">
        <f t="shared" si="46"/>
        <v/>
      </c>
      <c r="S91" s="7" t="str">
        <f t="shared" si="47"/>
        <v/>
      </c>
    </row>
    <row r="92" spans="1:19" x14ac:dyDescent="0.3">
      <c r="A92" s="1">
        <v>28</v>
      </c>
      <c r="B92" s="5">
        <v>0.73611111111111116</v>
      </c>
      <c r="C92" s="1" t="s">
        <v>19</v>
      </c>
      <c r="D92" s="1">
        <v>10</v>
      </c>
      <c r="E92" s="1">
        <v>13</v>
      </c>
      <c r="F92" s="1" t="s">
        <v>98</v>
      </c>
      <c r="G92" s="1">
        <v>44.13</v>
      </c>
      <c r="H92" s="1">
        <f>1+COUNTIFS(A:A,A92,G:G,"&gt;"&amp;G92)</f>
        <v>13</v>
      </c>
      <c r="I92" s="2">
        <f>AVERAGEIF(A:A,A92,G:G)</f>
        <v>50.44533333333333</v>
      </c>
      <c r="J92" s="2">
        <f t="shared" si="40"/>
        <v>-6.3153333333333279</v>
      </c>
      <c r="K92" s="2">
        <f t="shared" si="41"/>
        <v>83.684666666666672</v>
      </c>
      <c r="L92" s="2">
        <f t="shared" si="42"/>
        <v>151.57491633702048</v>
      </c>
      <c r="M92" s="2">
        <f>SUMIF(A:A,A92,L:L)</f>
        <v>4266.8823044060609</v>
      </c>
      <c r="N92" s="3">
        <f t="shared" si="43"/>
        <v>3.5523575651594946E-2</v>
      </c>
      <c r="O92" s="6">
        <f t="shared" si="44"/>
        <v>28.150319376847463</v>
      </c>
      <c r="P92" s="3" t="str">
        <f t="shared" si="45"/>
        <v/>
      </c>
      <c r="Q92" s="3" t="str">
        <f>IF(ISNUMBER(P92),SUMIF(A:A,A92,P:P),"")</f>
        <v/>
      </c>
      <c r="R92" s="3" t="str">
        <f t="shared" si="46"/>
        <v/>
      </c>
      <c r="S92" s="7" t="str">
        <f t="shared" si="47"/>
        <v/>
      </c>
    </row>
    <row r="93" spans="1:19" x14ac:dyDescent="0.3">
      <c r="A93" s="1">
        <v>28</v>
      </c>
      <c r="B93" s="5">
        <v>0.73611111111111116</v>
      </c>
      <c r="C93" s="1" t="s">
        <v>19</v>
      </c>
      <c r="D93" s="1">
        <v>10</v>
      </c>
      <c r="E93" s="1">
        <v>11</v>
      </c>
      <c r="F93" s="1" t="s">
        <v>96</v>
      </c>
      <c r="G93" s="1">
        <v>32.24</v>
      </c>
      <c r="H93" s="1">
        <f>1+COUNTIFS(A:A,A93,G:G,"&gt;"&amp;G93)</f>
        <v>14</v>
      </c>
      <c r="I93" s="2">
        <f>AVERAGEIF(A:A,A93,G:G)</f>
        <v>50.44533333333333</v>
      </c>
      <c r="J93" s="2">
        <f t="shared" si="40"/>
        <v>-18.205333333333328</v>
      </c>
      <c r="K93" s="2">
        <f t="shared" si="41"/>
        <v>71.794666666666672</v>
      </c>
      <c r="L93" s="2">
        <f t="shared" si="42"/>
        <v>74.26798718541238</v>
      </c>
      <c r="M93" s="2">
        <f>SUMIF(A:A,A93,L:L)</f>
        <v>4266.8823044060609</v>
      </c>
      <c r="N93" s="3">
        <f t="shared" si="43"/>
        <v>1.7405679811866828E-2</v>
      </c>
      <c r="O93" s="6">
        <f t="shared" si="44"/>
        <v>57.452510376424421</v>
      </c>
      <c r="P93" s="3" t="str">
        <f t="shared" si="45"/>
        <v/>
      </c>
      <c r="Q93" s="3" t="str">
        <f>IF(ISNUMBER(P93),SUMIF(A:A,A93,P:P),"")</f>
        <v/>
      </c>
      <c r="R93" s="3" t="str">
        <f t="shared" si="46"/>
        <v/>
      </c>
      <c r="S93" s="7" t="str">
        <f t="shared" si="47"/>
        <v/>
      </c>
    </row>
    <row r="94" spans="1:19" x14ac:dyDescent="0.3">
      <c r="A94" s="1">
        <v>28</v>
      </c>
      <c r="B94" s="5">
        <v>0.73611111111111116</v>
      </c>
      <c r="C94" s="1" t="s">
        <v>19</v>
      </c>
      <c r="D94" s="1">
        <v>10</v>
      </c>
      <c r="E94" s="1">
        <v>17</v>
      </c>
      <c r="F94" s="1" t="s">
        <v>100</v>
      </c>
      <c r="G94" s="1">
        <v>16</v>
      </c>
      <c r="H94" s="1">
        <f>1+COUNTIFS(A:A,A94,G:G,"&gt;"&amp;G94)</f>
        <v>15</v>
      </c>
      <c r="I94" s="2">
        <f>AVERAGEIF(A:A,A94,G:G)</f>
        <v>50.44533333333333</v>
      </c>
      <c r="J94" s="2">
        <f t="shared" si="40"/>
        <v>-34.44533333333333</v>
      </c>
      <c r="K94" s="2">
        <f t="shared" si="41"/>
        <v>55.55466666666667</v>
      </c>
      <c r="L94" s="2">
        <f t="shared" si="42"/>
        <v>28.030129914398259</v>
      </c>
      <c r="M94" s="2">
        <f>SUMIF(A:A,A94,L:L)</f>
        <v>4266.8823044060609</v>
      </c>
      <c r="N94" s="3">
        <f t="shared" si="43"/>
        <v>6.5692296891934031E-3</v>
      </c>
      <c r="O94" s="6">
        <f t="shared" si="44"/>
        <v>152.2248493830308</v>
      </c>
      <c r="P94" s="3" t="str">
        <f t="shared" si="45"/>
        <v/>
      </c>
      <c r="Q94" s="3" t="str">
        <f>IF(ISNUMBER(P94),SUMIF(A:A,A94,P:P),"")</f>
        <v/>
      </c>
      <c r="R94" s="3" t="str">
        <f t="shared" si="46"/>
        <v/>
      </c>
      <c r="S94" s="7" t="str">
        <f t="shared" si="47"/>
        <v/>
      </c>
    </row>
  </sheetData>
  <autoFilter ref="A7:S19" xr:uid="{00000000-0009-0000-0000-000000000000}"/>
  <sortState xmlns:xlrd2="http://schemas.microsoft.com/office/spreadsheetml/2017/richdata2" ref="A8:T94">
    <sortCondition ref="B8:B94"/>
    <sortCondition ref="H8:H9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1:G1048576 G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0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14102022 - Murray Bridge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2022-10-13T22:16:39Z</cp:lastPrinted>
  <dcterms:created xsi:type="dcterms:W3CDTF">2016-03-11T05:58:01Z</dcterms:created>
  <dcterms:modified xsi:type="dcterms:W3CDTF">2022-10-13T22:16:48Z</dcterms:modified>
</cp:coreProperties>
</file>