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A1DAE91-F194-4431-9EDB-42114D38A4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3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23082022 - PREMIUM'!$A$7:$S$17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I35" i="1"/>
  <c r="J35" i="1" s="1"/>
  <c r="K35" i="1" s="1"/>
  <c r="L35" i="1" s="1"/>
  <c r="H40" i="1"/>
  <c r="I40" i="1"/>
  <c r="J40" i="1" s="1"/>
  <c r="K40" i="1" s="1"/>
  <c r="L40" i="1" s="1"/>
  <c r="H44" i="1"/>
  <c r="I44" i="1"/>
  <c r="J44" i="1" s="1"/>
  <c r="K44" i="1" s="1"/>
  <c r="L44" i="1" s="1"/>
  <c r="H41" i="1"/>
  <c r="I41" i="1"/>
  <c r="J41" i="1" s="1"/>
  <c r="K41" i="1" s="1"/>
  <c r="L41" i="1" s="1"/>
  <c r="H39" i="1"/>
  <c r="I39" i="1"/>
  <c r="J39" i="1" s="1"/>
  <c r="K39" i="1" s="1"/>
  <c r="L39" i="1" s="1"/>
  <c r="H43" i="1"/>
  <c r="I43" i="1"/>
  <c r="J43" i="1" s="1"/>
  <c r="K43" i="1" s="1"/>
  <c r="L43" i="1" s="1"/>
  <c r="H36" i="1"/>
  <c r="I36" i="1"/>
  <c r="J36" i="1" s="1"/>
  <c r="K36" i="1" s="1"/>
  <c r="L36" i="1" s="1"/>
  <c r="H37" i="1"/>
  <c r="I37" i="1"/>
  <c r="J37" i="1" s="1"/>
  <c r="K37" i="1" s="1"/>
  <c r="L37" i="1" s="1"/>
  <c r="H38" i="1"/>
  <c r="I38" i="1"/>
  <c r="J38" i="1" s="1"/>
  <c r="K38" i="1" s="1"/>
  <c r="L38" i="1" s="1"/>
  <c r="H46" i="1"/>
  <c r="I46" i="1"/>
  <c r="J46" i="1" s="1"/>
  <c r="K46" i="1" s="1"/>
  <c r="L46" i="1" s="1"/>
  <c r="H42" i="1"/>
  <c r="I42" i="1"/>
  <c r="J42" i="1" s="1"/>
  <c r="K42" i="1" s="1"/>
  <c r="L42" i="1" s="1"/>
  <c r="H45" i="1"/>
  <c r="I45" i="1"/>
  <c r="J45" i="1" s="1"/>
  <c r="K45" i="1" s="1"/>
  <c r="L45" i="1" s="1"/>
  <c r="H48" i="1"/>
  <c r="I48" i="1"/>
  <c r="J48" i="1" s="1"/>
  <c r="K48" i="1" s="1"/>
  <c r="L48" i="1" s="1"/>
  <c r="H52" i="1"/>
  <c r="I52" i="1"/>
  <c r="J52" i="1" s="1"/>
  <c r="K52" i="1" s="1"/>
  <c r="L52" i="1" s="1"/>
  <c r="H47" i="1"/>
  <c r="I47" i="1"/>
  <c r="J47" i="1" s="1"/>
  <c r="K47" i="1" s="1"/>
  <c r="L47" i="1" s="1"/>
  <c r="H50" i="1"/>
  <c r="I50" i="1"/>
  <c r="J50" i="1" s="1"/>
  <c r="K50" i="1" s="1"/>
  <c r="L50" i="1" s="1"/>
  <c r="H51" i="1"/>
  <c r="I51" i="1"/>
  <c r="J51" i="1" s="1"/>
  <c r="K51" i="1" s="1"/>
  <c r="L51" i="1" s="1"/>
  <c r="H49" i="1"/>
  <c r="I49" i="1"/>
  <c r="J49" i="1" s="1"/>
  <c r="K49" i="1" s="1"/>
  <c r="L49" i="1" s="1"/>
  <c r="H53" i="1"/>
  <c r="I53" i="1"/>
  <c r="J53" i="1" s="1"/>
  <c r="K53" i="1" s="1"/>
  <c r="L53" i="1" s="1"/>
  <c r="H8" i="1"/>
  <c r="I8" i="1"/>
  <c r="J8" i="1" s="1"/>
  <c r="K8" i="1" s="1"/>
  <c r="L8" i="1" s="1"/>
  <c r="H9" i="1"/>
  <c r="I9" i="1"/>
  <c r="J9" i="1" s="1"/>
  <c r="K9" i="1" s="1"/>
  <c r="L9" i="1" s="1"/>
  <c r="H10" i="1"/>
  <c r="I10" i="1"/>
  <c r="J10" i="1" s="1"/>
  <c r="K10" i="1" s="1"/>
  <c r="L10" i="1" s="1"/>
  <c r="H11" i="1"/>
  <c r="I11" i="1"/>
  <c r="J11" i="1" s="1"/>
  <c r="K11" i="1" s="1"/>
  <c r="L11" i="1" s="1"/>
  <c r="H15" i="1"/>
  <c r="I15" i="1"/>
  <c r="J15" i="1" s="1"/>
  <c r="K15" i="1" s="1"/>
  <c r="L15" i="1" s="1"/>
  <c r="H13" i="1"/>
  <c r="I13" i="1"/>
  <c r="J13" i="1" s="1"/>
  <c r="K13" i="1" s="1"/>
  <c r="L13" i="1" s="1"/>
  <c r="H16" i="1"/>
  <c r="I16" i="1"/>
  <c r="J16" i="1" s="1"/>
  <c r="K16" i="1" s="1"/>
  <c r="L16" i="1" s="1"/>
  <c r="H14" i="1"/>
  <c r="I14" i="1"/>
  <c r="J14" i="1" s="1"/>
  <c r="K14" i="1" s="1"/>
  <c r="L14" i="1" s="1"/>
  <c r="H12" i="1"/>
  <c r="I12" i="1"/>
  <c r="J12" i="1" s="1"/>
  <c r="K12" i="1" s="1"/>
  <c r="L12" i="1" s="1"/>
  <c r="H17" i="1"/>
  <c r="I17" i="1"/>
  <c r="J17" i="1" s="1"/>
  <c r="K17" i="1" s="1"/>
  <c r="L17" i="1" s="1"/>
  <c r="H21" i="1"/>
  <c r="I21" i="1"/>
  <c r="J21" i="1" s="1"/>
  <c r="K21" i="1" s="1"/>
  <c r="L21" i="1" s="1"/>
  <c r="H24" i="1"/>
  <c r="I24" i="1"/>
  <c r="J24" i="1" s="1"/>
  <c r="K24" i="1" s="1"/>
  <c r="L24" i="1" s="1"/>
  <c r="H20" i="1"/>
  <c r="I20" i="1"/>
  <c r="J20" i="1" s="1"/>
  <c r="K20" i="1" s="1"/>
  <c r="L20" i="1" s="1"/>
  <c r="H19" i="1"/>
  <c r="I19" i="1"/>
  <c r="J19" i="1" s="1"/>
  <c r="K19" i="1" s="1"/>
  <c r="L19" i="1" s="1"/>
  <c r="H22" i="1"/>
  <c r="I22" i="1"/>
  <c r="J22" i="1" s="1"/>
  <c r="K22" i="1" s="1"/>
  <c r="L22" i="1" s="1"/>
  <c r="H18" i="1"/>
  <c r="I18" i="1"/>
  <c r="J18" i="1" s="1"/>
  <c r="K18" i="1" s="1"/>
  <c r="L18" i="1" s="1"/>
  <c r="H23" i="1"/>
  <c r="I23" i="1"/>
  <c r="J23" i="1" s="1"/>
  <c r="K23" i="1" s="1"/>
  <c r="L23" i="1" s="1"/>
  <c r="H26" i="1"/>
  <c r="I26" i="1"/>
  <c r="J26" i="1" s="1"/>
  <c r="K26" i="1" s="1"/>
  <c r="L26" i="1" s="1"/>
  <c r="H25" i="1"/>
  <c r="I25" i="1"/>
  <c r="J25" i="1" s="1"/>
  <c r="K25" i="1" s="1"/>
  <c r="L25" i="1" s="1"/>
  <c r="H27" i="1"/>
  <c r="I27" i="1"/>
  <c r="J27" i="1" s="1"/>
  <c r="K27" i="1" s="1"/>
  <c r="L27" i="1" s="1"/>
  <c r="H28" i="1"/>
  <c r="I28" i="1"/>
  <c r="J28" i="1" s="1"/>
  <c r="K28" i="1" s="1"/>
  <c r="L28" i="1" s="1"/>
  <c r="H29" i="1"/>
  <c r="I29" i="1"/>
  <c r="J29" i="1" s="1"/>
  <c r="K29" i="1" s="1"/>
  <c r="L29" i="1" s="1"/>
  <c r="H30" i="1"/>
  <c r="I30" i="1"/>
  <c r="J30" i="1" s="1"/>
  <c r="K30" i="1" s="1"/>
  <c r="L30" i="1" s="1"/>
  <c r="H33" i="1"/>
  <c r="I33" i="1"/>
  <c r="J33" i="1" s="1"/>
  <c r="K33" i="1" s="1"/>
  <c r="L33" i="1" s="1"/>
  <c r="H34" i="1"/>
  <c r="I34" i="1"/>
  <c r="J34" i="1" s="1"/>
  <c r="K34" i="1" s="1"/>
  <c r="L34" i="1" s="1"/>
  <c r="H31" i="1"/>
  <c r="I31" i="1"/>
  <c r="J31" i="1" s="1"/>
  <c r="K31" i="1" s="1"/>
  <c r="L31" i="1" s="1"/>
  <c r="H32" i="1"/>
  <c r="I32" i="1"/>
  <c r="J32" i="1" s="1"/>
  <c r="K32" i="1" s="1"/>
  <c r="L32" i="1" s="1"/>
  <c r="M45" i="1" l="1"/>
  <c r="N45" i="1" s="1"/>
  <c r="O45" i="1" s="1"/>
  <c r="P45" i="1" s="1"/>
  <c r="M51" i="1"/>
  <c r="N51" i="1" s="1"/>
  <c r="O51" i="1" s="1"/>
  <c r="P51" i="1" s="1"/>
  <c r="M50" i="1"/>
  <c r="N50" i="1" s="1"/>
  <c r="O50" i="1" s="1"/>
  <c r="P50" i="1" s="1"/>
  <c r="M49" i="1"/>
  <c r="N49" i="1" s="1"/>
  <c r="O49" i="1" s="1"/>
  <c r="P49" i="1" s="1"/>
  <c r="M53" i="1"/>
  <c r="N53" i="1" s="1"/>
  <c r="O53" i="1" s="1"/>
  <c r="P53" i="1" s="1"/>
  <c r="M35" i="1"/>
  <c r="N35" i="1" s="1"/>
  <c r="O35" i="1" s="1"/>
  <c r="P35" i="1" s="1"/>
  <c r="M37" i="1"/>
  <c r="N37" i="1" s="1"/>
  <c r="O37" i="1" s="1"/>
  <c r="P37" i="1" s="1"/>
  <c r="M44" i="1"/>
  <c r="N44" i="1" s="1"/>
  <c r="O44" i="1" s="1"/>
  <c r="P44" i="1" s="1"/>
  <c r="M46" i="1"/>
  <c r="N46" i="1" s="1"/>
  <c r="O46" i="1" s="1"/>
  <c r="P46" i="1" s="1"/>
  <c r="M43" i="1"/>
  <c r="N43" i="1" s="1"/>
  <c r="O43" i="1" s="1"/>
  <c r="P43" i="1" s="1"/>
  <c r="M41" i="1"/>
  <c r="N41" i="1" s="1"/>
  <c r="O41" i="1" s="1"/>
  <c r="P41" i="1" s="1"/>
  <c r="M42" i="1"/>
  <c r="N42" i="1" s="1"/>
  <c r="O42" i="1" s="1"/>
  <c r="P42" i="1" s="1"/>
  <c r="M36" i="1"/>
  <c r="N36" i="1" s="1"/>
  <c r="O36" i="1" s="1"/>
  <c r="P36" i="1" s="1"/>
  <c r="M40" i="1"/>
  <c r="N40" i="1" s="1"/>
  <c r="O40" i="1" s="1"/>
  <c r="P40" i="1" s="1"/>
  <c r="M38" i="1"/>
  <c r="N38" i="1" s="1"/>
  <c r="O38" i="1" s="1"/>
  <c r="P38" i="1" s="1"/>
  <c r="M39" i="1"/>
  <c r="N39" i="1" s="1"/>
  <c r="O39" i="1" s="1"/>
  <c r="P39" i="1" s="1"/>
  <c r="M47" i="1"/>
  <c r="N47" i="1" s="1"/>
  <c r="O47" i="1" s="1"/>
  <c r="P47" i="1" s="1"/>
  <c r="M48" i="1"/>
  <c r="N48" i="1" s="1"/>
  <c r="O48" i="1" s="1"/>
  <c r="P48" i="1" s="1"/>
  <c r="M52" i="1"/>
  <c r="N52" i="1" s="1"/>
  <c r="O52" i="1" s="1"/>
  <c r="P52" i="1" s="1"/>
  <c r="M32" i="1"/>
  <c r="N32" i="1" s="1"/>
  <c r="O32" i="1" s="1"/>
  <c r="P32" i="1" s="1"/>
  <c r="M31" i="1"/>
  <c r="N31" i="1" s="1"/>
  <c r="O31" i="1" s="1"/>
  <c r="P31" i="1" s="1"/>
  <c r="M28" i="1"/>
  <c r="N28" i="1" s="1"/>
  <c r="O28" i="1" s="1"/>
  <c r="P28" i="1" s="1"/>
  <c r="M34" i="1"/>
  <c r="N34" i="1" s="1"/>
  <c r="O34" i="1" s="1"/>
  <c r="P34" i="1" s="1"/>
  <c r="M29" i="1"/>
  <c r="N29" i="1" s="1"/>
  <c r="O29" i="1" s="1"/>
  <c r="P29" i="1" s="1"/>
  <c r="M30" i="1"/>
  <c r="N30" i="1" s="1"/>
  <c r="O30" i="1" s="1"/>
  <c r="P30" i="1" s="1"/>
  <c r="M25" i="1"/>
  <c r="N25" i="1" s="1"/>
  <c r="O25" i="1" s="1"/>
  <c r="P25" i="1" s="1"/>
  <c r="M27" i="1"/>
  <c r="N27" i="1" s="1"/>
  <c r="O27" i="1" s="1"/>
  <c r="P27" i="1" s="1"/>
  <c r="M15" i="1"/>
  <c r="N15" i="1" s="1"/>
  <c r="O15" i="1" s="1"/>
  <c r="P15" i="1" s="1"/>
  <c r="M16" i="1"/>
  <c r="N16" i="1" s="1"/>
  <c r="O16" i="1" s="1"/>
  <c r="P16" i="1" s="1"/>
  <c r="M9" i="1"/>
  <c r="N9" i="1" s="1"/>
  <c r="O9" i="1" s="1"/>
  <c r="P9" i="1" s="1"/>
  <c r="M12" i="1"/>
  <c r="N12" i="1" s="1"/>
  <c r="O12" i="1" s="1"/>
  <c r="P12" i="1" s="1"/>
  <c r="M11" i="1"/>
  <c r="N11" i="1" s="1"/>
  <c r="O11" i="1" s="1"/>
  <c r="P11" i="1" s="1"/>
  <c r="M8" i="1"/>
  <c r="N8" i="1" s="1"/>
  <c r="O8" i="1" s="1"/>
  <c r="P8" i="1" s="1"/>
  <c r="M14" i="1"/>
  <c r="N14" i="1" s="1"/>
  <c r="O14" i="1" s="1"/>
  <c r="P14" i="1" s="1"/>
  <c r="M13" i="1"/>
  <c r="N13" i="1" s="1"/>
  <c r="O13" i="1" s="1"/>
  <c r="P13" i="1" s="1"/>
  <c r="M10" i="1"/>
  <c r="N10" i="1" s="1"/>
  <c r="O10" i="1" s="1"/>
  <c r="P10" i="1" s="1"/>
  <c r="M17" i="1"/>
  <c r="N17" i="1" s="1"/>
  <c r="O17" i="1" s="1"/>
  <c r="P17" i="1" s="1"/>
  <c r="M33" i="1"/>
  <c r="N33" i="1" s="1"/>
  <c r="O33" i="1" s="1"/>
  <c r="P33" i="1" s="1"/>
  <c r="M24" i="1"/>
  <c r="N24" i="1" s="1"/>
  <c r="O24" i="1" s="1"/>
  <c r="P24" i="1" s="1"/>
  <c r="M22" i="1"/>
  <c r="N22" i="1" s="1"/>
  <c r="O22" i="1" s="1"/>
  <c r="P22" i="1" s="1"/>
  <c r="M26" i="1"/>
  <c r="N26" i="1" s="1"/>
  <c r="O26" i="1" s="1"/>
  <c r="P26" i="1" s="1"/>
  <c r="M21" i="1"/>
  <c r="N21" i="1" s="1"/>
  <c r="O21" i="1" s="1"/>
  <c r="P21" i="1" s="1"/>
  <c r="M19" i="1"/>
  <c r="N19" i="1" s="1"/>
  <c r="O19" i="1" s="1"/>
  <c r="P19" i="1" s="1"/>
  <c r="M23" i="1"/>
  <c r="N23" i="1" s="1"/>
  <c r="O23" i="1" s="1"/>
  <c r="P23" i="1" s="1"/>
  <c r="M20" i="1"/>
  <c r="N20" i="1" s="1"/>
  <c r="O20" i="1" s="1"/>
  <c r="P20" i="1" s="1"/>
  <c r="M18" i="1"/>
  <c r="N18" i="1" s="1"/>
  <c r="O18" i="1" s="1"/>
  <c r="P18" i="1" s="1"/>
  <c r="Q44" i="1" l="1"/>
  <c r="R44" i="1" s="1"/>
  <c r="S44" i="1" s="1"/>
  <c r="Q37" i="1"/>
  <c r="R37" i="1" s="1"/>
  <c r="S37" i="1" s="1"/>
  <c r="Q35" i="1"/>
  <c r="R35" i="1" s="1"/>
  <c r="S35" i="1" s="1"/>
  <c r="Q39" i="1"/>
  <c r="R39" i="1" s="1"/>
  <c r="S39" i="1" s="1"/>
  <c r="Q38" i="1"/>
  <c r="R38" i="1" s="1"/>
  <c r="S38" i="1" s="1"/>
  <c r="Q40" i="1"/>
  <c r="R40" i="1" s="1"/>
  <c r="S40" i="1" s="1"/>
  <c r="Q48" i="1"/>
  <c r="R48" i="1" s="1"/>
  <c r="S48" i="1" s="1"/>
  <c r="Q49" i="1"/>
  <c r="R49" i="1" s="1"/>
  <c r="S49" i="1" s="1"/>
  <c r="Q47" i="1"/>
  <c r="R47" i="1" s="1"/>
  <c r="S47" i="1" s="1"/>
  <c r="Q43" i="1"/>
  <c r="R43" i="1" s="1"/>
  <c r="S43" i="1" s="1"/>
  <c r="Q52" i="1"/>
  <c r="R52" i="1" s="1"/>
  <c r="S52" i="1" s="1"/>
  <c r="Q50" i="1"/>
  <c r="R50" i="1" s="1"/>
  <c r="S50" i="1" s="1"/>
  <c r="Q41" i="1"/>
  <c r="R41" i="1" s="1"/>
  <c r="S41" i="1" s="1"/>
  <c r="Q51" i="1"/>
  <c r="R51" i="1" s="1"/>
  <c r="S51" i="1" s="1"/>
  <c r="Q42" i="1"/>
  <c r="R42" i="1" s="1"/>
  <c r="S42" i="1" s="1"/>
  <c r="Q53" i="1"/>
  <c r="R53" i="1" s="1"/>
  <c r="S53" i="1" s="1"/>
  <c r="Q45" i="1"/>
  <c r="R45" i="1" s="1"/>
  <c r="S45" i="1" s="1"/>
  <c r="Q46" i="1"/>
  <c r="R46" i="1" s="1"/>
  <c r="S46" i="1" s="1"/>
  <c r="Q36" i="1"/>
  <c r="R36" i="1" s="1"/>
  <c r="S36" i="1" s="1"/>
  <c r="Q32" i="1"/>
  <c r="R32" i="1" s="1"/>
  <c r="S32" i="1" s="1"/>
  <c r="Q8" i="1"/>
  <c r="R8" i="1" s="1"/>
  <c r="S8" i="1" s="1"/>
  <c r="Q16" i="1"/>
  <c r="R16" i="1" s="1"/>
  <c r="S16" i="1" s="1"/>
  <c r="Q27" i="1"/>
  <c r="R27" i="1" s="1"/>
  <c r="S27" i="1" s="1"/>
  <c r="Q30" i="1"/>
  <c r="R30" i="1" s="1"/>
  <c r="S30" i="1" s="1"/>
  <c r="Q13" i="1"/>
  <c r="R13" i="1" s="1"/>
  <c r="S13" i="1" s="1"/>
  <c r="Q20" i="1"/>
  <c r="R20" i="1" s="1"/>
  <c r="S20" i="1" s="1"/>
  <c r="Q23" i="1"/>
  <c r="R23" i="1" s="1"/>
  <c r="S23" i="1" s="1"/>
  <c r="Q19" i="1"/>
  <c r="R19" i="1" s="1"/>
  <c r="S19" i="1" s="1"/>
  <c r="Q21" i="1"/>
  <c r="R21" i="1" s="1"/>
  <c r="S21" i="1" s="1"/>
  <c r="Q17" i="1"/>
  <c r="R17" i="1" s="1"/>
  <c r="S17" i="1" s="1"/>
  <c r="Q22" i="1"/>
  <c r="R22" i="1" s="1"/>
  <c r="S22" i="1" s="1"/>
  <c r="Q31" i="1"/>
  <c r="R31" i="1" s="1"/>
  <c r="S31" i="1" s="1"/>
  <c r="Q33" i="1"/>
  <c r="R33" i="1" s="1"/>
  <c r="S33" i="1" s="1"/>
  <c r="Q28" i="1"/>
  <c r="R28" i="1" s="1"/>
  <c r="S28" i="1" s="1"/>
  <c r="Q26" i="1"/>
  <c r="R26" i="1" s="1"/>
  <c r="S26" i="1" s="1"/>
  <c r="Q9" i="1"/>
  <c r="R9" i="1" s="1"/>
  <c r="S9" i="1" s="1"/>
  <c r="Q12" i="1"/>
  <c r="R12" i="1" s="1"/>
  <c r="S12" i="1" s="1"/>
  <c r="Q29" i="1"/>
  <c r="R29" i="1" s="1"/>
  <c r="S29" i="1" s="1"/>
  <c r="Q15" i="1"/>
  <c r="R15" i="1" s="1"/>
  <c r="S15" i="1" s="1"/>
  <c r="Q11" i="1"/>
  <c r="R11" i="1" s="1"/>
  <c r="S11" i="1" s="1"/>
  <c r="Q25" i="1"/>
  <c r="R25" i="1" s="1"/>
  <c r="S25" i="1" s="1"/>
  <c r="Q24" i="1"/>
  <c r="R24" i="1" s="1"/>
  <c r="S24" i="1" s="1"/>
  <c r="Q18" i="1"/>
  <c r="R18" i="1" s="1"/>
  <c r="S18" i="1" s="1"/>
  <c r="Q10" i="1"/>
  <c r="R10" i="1" s="1"/>
  <c r="S10" i="1" s="1"/>
  <c r="Q14" i="1"/>
  <c r="R14" i="1" s="1"/>
  <c r="S14" i="1" s="1"/>
  <c r="Q34" i="1"/>
  <c r="R34" i="1" s="1"/>
  <c r="S34" i="1" s="1"/>
</calcChain>
</file>

<file path=xl/sharedStrings.xml><?xml version="1.0" encoding="utf-8"?>
<sst xmlns="http://schemas.openxmlformats.org/spreadsheetml/2006/main" count="111" uniqueCount="66">
  <si>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</si>
  <si>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</si>
  <si>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</si>
  <si>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</si>
  <si>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</si>
  <si>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</si>
  <si>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</si>
  <si>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</si>
  <si>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</si>
  <si>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</si>
  <si>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</si>
  <si>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</si>
  <si>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</si>
  <si>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</si>
  <si>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</si>
  <si>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</si>
  <si>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</si>
  <si>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</si>
  <si>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</si>
  <si>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Warrnambool</t>
  </si>
  <si>
    <t xml:space="preserve">Arassem             </t>
  </si>
  <si>
    <t xml:space="preserve">Desert Hero         </t>
  </si>
  <si>
    <t xml:space="preserve">Magicain            </t>
  </si>
  <si>
    <t xml:space="preserve">Police Camp         </t>
  </si>
  <si>
    <t xml:space="preserve">Sandman             </t>
  </si>
  <si>
    <t xml:space="preserve">Siding              </t>
  </si>
  <si>
    <t xml:space="preserve">Trading Kisses      </t>
  </si>
  <si>
    <t xml:space="preserve">Express To Tat      </t>
  </si>
  <si>
    <t xml:space="preserve">Nuclear Option      </t>
  </si>
  <si>
    <t xml:space="preserve">Sixoclock           </t>
  </si>
  <si>
    <t xml:space="preserve">Unlimited Ability   </t>
  </si>
  <si>
    <t xml:space="preserve">Bajraktari          </t>
  </si>
  <si>
    <t xml:space="preserve">Atomic Gold         </t>
  </si>
  <si>
    <t xml:space="preserve">I See You Coming    </t>
  </si>
  <si>
    <t xml:space="preserve">Bellini Miss        </t>
  </si>
  <si>
    <t xml:space="preserve">Darcis Debut        </t>
  </si>
  <si>
    <t xml:space="preserve">Lets Atom           </t>
  </si>
  <si>
    <t xml:space="preserve">Locktoba Rocks      </t>
  </si>
  <si>
    <t xml:space="preserve">Mandjar             </t>
  </si>
  <si>
    <t xml:space="preserve">Anirishman          </t>
  </si>
  <si>
    <t xml:space="preserve">Four Outlaws        </t>
  </si>
  <si>
    <t xml:space="preserve">Young Lucas         </t>
  </si>
  <si>
    <t xml:space="preserve">Peace Process       </t>
  </si>
  <si>
    <t xml:space="preserve">Moxatation          </t>
  </si>
  <si>
    <t xml:space="preserve">Real Thinker        </t>
  </si>
  <si>
    <t xml:space="preserve">Mulga Lil           </t>
  </si>
  <si>
    <t xml:space="preserve">Navillus Excel      </t>
  </si>
  <si>
    <t xml:space="preserve">Catskill Mountain   </t>
  </si>
  <si>
    <t xml:space="preserve">Frankenstar         </t>
  </si>
  <si>
    <t xml:space="preserve">Cleaver             </t>
  </si>
  <si>
    <t xml:space="preserve">Daneway             </t>
  </si>
  <si>
    <t xml:space="preserve">Jimmys Secret       </t>
  </si>
  <si>
    <t xml:space="preserve">Prize Lad           </t>
  </si>
  <si>
    <t xml:space="preserve">Shes Enuff          </t>
  </si>
  <si>
    <t xml:space="preserve">Pretty Boy          </t>
  </si>
  <si>
    <t xml:space="preserve">The Rattlin Bog     </t>
  </si>
  <si>
    <t xml:space="preserve">Rebel Leyla         </t>
  </si>
  <si>
    <t xml:space="preserve">Mont Agel           </t>
  </si>
  <si>
    <t xml:space="preserve">Road To Blue Sky    </t>
  </si>
  <si>
    <t xml:space="preserve">Sword Of War        </t>
  </si>
  <si>
    <t xml:space="preserve">The Fire Trap       </t>
  </si>
  <si>
    <t xml:space="preserve">Oreilly Mcluke      </t>
  </si>
  <si>
    <t xml:space="preserve">The Silent Sermon   </t>
  </si>
  <si>
    <t xml:space="preserve">Franquin            </t>
  </si>
  <si>
    <t xml:space="preserve">Fabians Spirit      </t>
  </si>
  <si>
    <t xml:space="preserve">Dynamic Blue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</si>
</sst>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68580</xdr:colOff>
      <xdr:row>5</xdr:row>
      <xdr:rowOff>154241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499ECA-4D13-3DF1-EED0-2D0C1D65B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4160" cy="1068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3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V15" sqref="V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1.8867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4</v>
      </c>
      <c r="B8" s="5">
        <v>0.58333333333333337</v>
      </c>
      <c r="C8" s="1" t="s">
        <v>19</v>
      </c>
      <c r="D8" s="1">
        <v>3</v>
      </c>
      <c r="E8" s="1">
        <v>1</v>
      </c>
      <c r="F8" s="1" t="s">
        <v>20</v>
      </c>
      <c r="G8" s="1">
        <v>58.79</v>
      </c>
      <c r="H8" s="1">
        <f>1+COUNTIFS(A:A,A8,G:G,"&gt;"&amp;G8)</f>
        <v>1</v>
      </c>
      <c r="I8" s="2">
        <f>AVERAGEIF(A:A,A8,G:G)</f>
        <v>44.730999999999995</v>
      </c>
      <c r="J8" s="2">
        <f t="shared" ref="J8:J17" si="0">G8-I8</f>
        <v>14.059000000000005</v>
      </c>
      <c r="K8" s="2">
        <f t="shared" ref="K8:K17" si="1">90+J8</f>
        <v>104.059</v>
      </c>
      <c r="L8" s="2">
        <f t="shared" ref="L8:L17" si="2">EXP(0.06*K8)</f>
        <v>514.67724733567559</v>
      </c>
      <c r="M8" s="2">
        <f>SUMIF(A:A,A8,L:L)</f>
        <v>2613.4538407568662</v>
      </c>
      <c r="N8" s="3">
        <f t="shared" ref="N8:N17" si="3">L8/M8</f>
        <v>0.19693374312156325</v>
      </c>
      <c r="O8" s="6">
        <f t="shared" ref="O8:O17" si="4">1/N8</f>
        <v>5.0778499618662103</v>
      </c>
      <c r="P8" s="3">
        <f t="shared" ref="P8:P17" si="5">IF(O8&gt;21,"",N8)</f>
        <v>0.19693374312156325</v>
      </c>
      <c r="Q8" s="3">
        <f>IF(ISNUMBER(P8),SUMIF(A:A,A8,P:P),"")</f>
        <v>0.93586735476959859</v>
      </c>
      <c r="R8" s="3">
        <f t="shared" ref="R8:R17" si="6">IFERROR(P8*(1/Q8),"")</f>
        <v>0.21042911916726323</v>
      </c>
      <c r="S8" s="7">
        <f t="shared" ref="S8:S17" si="7">IFERROR(1/R8,"")</f>
        <v>4.752194011728637</v>
      </c>
    </row>
    <row r="9" spans="1:19" x14ac:dyDescent="0.3">
      <c r="A9" s="1">
        <v>4</v>
      </c>
      <c r="B9" s="5">
        <v>0.58333333333333337</v>
      </c>
      <c r="C9" s="1" t="s">
        <v>19</v>
      </c>
      <c r="D9" s="1">
        <v>3</v>
      </c>
      <c r="E9" s="1">
        <v>2</v>
      </c>
      <c r="F9" s="1" t="s">
        <v>21</v>
      </c>
      <c r="G9" s="1">
        <v>54.33</v>
      </c>
      <c r="H9" s="1">
        <f>1+COUNTIFS(A:A,A9,G:G,"&gt;"&amp;G9)</f>
        <v>2</v>
      </c>
      <c r="I9" s="2">
        <f>AVERAGEIF(A:A,A9,G:G)</f>
        <v>44.730999999999995</v>
      </c>
      <c r="J9" s="2">
        <f t="shared" si="0"/>
        <v>9.5990000000000038</v>
      </c>
      <c r="K9" s="2">
        <f t="shared" si="1"/>
        <v>99.599000000000004</v>
      </c>
      <c r="L9" s="2">
        <f t="shared" si="2"/>
        <v>393.83813499480925</v>
      </c>
      <c r="M9" s="2">
        <f>SUMIF(A:A,A9,L:L)</f>
        <v>2613.4538407568662</v>
      </c>
      <c r="N9" s="3">
        <f t="shared" si="3"/>
        <v>0.15069641898888569</v>
      </c>
      <c r="O9" s="6">
        <f t="shared" si="4"/>
        <v>6.635857751030918</v>
      </c>
      <c r="P9" s="3">
        <f t="shared" si="5"/>
        <v>0.15069641898888569</v>
      </c>
      <c r="Q9" s="3">
        <f>IF(ISNUMBER(P9),SUMIF(A:A,A9,P:P),"")</f>
        <v>0.93586735476959859</v>
      </c>
      <c r="R9" s="3">
        <f t="shared" si="6"/>
        <v>0.16102326704833689</v>
      </c>
      <c r="S9" s="7">
        <f t="shared" si="7"/>
        <v>6.2102826400846425</v>
      </c>
    </row>
    <row r="10" spans="1:19" x14ac:dyDescent="0.3">
      <c r="A10" s="1">
        <v>4</v>
      </c>
      <c r="B10" s="5">
        <v>0.58333333333333337</v>
      </c>
      <c r="C10" s="1" t="s">
        <v>19</v>
      </c>
      <c r="D10" s="1">
        <v>3</v>
      </c>
      <c r="E10" s="1">
        <v>3</v>
      </c>
      <c r="F10" s="1" t="s">
        <v>22</v>
      </c>
      <c r="G10" s="1">
        <v>53.03</v>
      </c>
      <c r="H10" s="1">
        <f>1+COUNTIFS(A:A,A10,G:G,"&gt;"&amp;G10)</f>
        <v>3</v>
      </c>
      <c r="I10" s="2">
        <f>AVERAGEIF(A:A,A10,G:G)</f>
        <v>44.730999999999995</v>
      </c>
      <c r="J10" s="2">
        <f t="shared" si="0"/>
        <v>8.2990000000000066</v>
      </c>
      <c r="K10" s="2">
        <f t="shared" si="1"/>
        <v>98.299000000000007</v>
      </c>
      <c r="L10" s="2">
        <f t="shared" si="2"/>
        <v>364.28626468645098</v>
      </c>
      <c r="M10" s="2">
        <f>SUMIF(A:A,A10,L:L)</f>
        <v>2613.4538407568662</v>
      </c>
      <c r="N10" s="3">
        <f t="shared" si="3"/>
        <v>0.13938882677221967</v>
      </c>
      <c r="O10" s="6">
        <f t="shared" si="4"/>
        <v>7.17417617435102</v>
      </c>
      <c r="P10" s="3">
        <f t="shared" si="5"/>
        <v>0.13938882677221967</v>
      </c>
      <c r="Q10" s="3">
        <f>IF(ISNUMBER(P10),SUMIF(A:A,A10,P:P),"")</f>
        <v>0.93586735476959859</v>
      </c>
      <c r="R10" s="3">
        <f t="shared" si="6"/>
        <v>0.14894079386553222</v>
      </c>
      <c r="S10" s="7">
        <f t="shared" si="7"/>
        <v>6.7140772789409668</v>
      </c>
    </row>
    <row r="11" spans="1:19" x14ac:dyDescent="0.3">
      <c r="A11" s="1">
        <v>4</v>
      </c>
      <c r="B11" s="5">
        <v>0.58333333333333337</v>
      </c>
      <c r="C11" s="1" t="s">
        <v>19</v>
      </c>
      <c r="D11" s="1">
        <v>3</v>
      </c>
      <c r="E11" s="1">
        <v>5</v>
      </c>
      <c r="F11" s="1" t="s">
        <v>23</v>
      </c>
      <c r="G11" s="1">
        <v>48.48</v>
      </c>
      <c r="H11" s="1">
        <f>1+COUNTIFS(A:A,A11,G:G,"&gt;"&amp;G11)</f>
        <v>4</v>
      </c>
      <c r="I11" s="2">
        <f>AVERAGEIF(A:A,A11,G:G)</f>
        <v>44.730999999999995</v>
      </c>
      <c r="J11" s="2">
        <f t="shared" si="0"/>
        <v>3.7490000000000023</v>
      </c>
      <c r="K11" s="2">
        <f t="shared" si="1"/>
        <v>93.748999999999995</v>
      </c>
      <c r="L11" s="2">
        <f t="shared" si="2"/>
        <v>277.2556486851426</v>
      </c>
      <c r="M11" s="2">
        <f>SUMIF(A:A,A11,L:L)</f>
        <v>2613.4538407568662</v>
      </c>
      <c r="N11" s="3">
        <f t="shared" si="3"/>
        <v>0.10608783073239522</v>
      </c>
      <c r="O11" s="6">
        <f t="shared" si="4"/>
        <v>9.4261518318956234</v>
      </c>
      <c r="P11" s="3">
        <f t="shared" si="5"/>
        <v>0.10608783073239522</v>
      </c>
      <c r="Q11" s="3">
        <f>IF(ISNUMBER(P11),SUMIF(A:A,A11,P:P),"")</f>
        <v>0.93586735476959859</v>
      </c>
      <c r="R11" s="3">
        <f t="shared" si="6"/>
        <v>0.1133577639947843</v>
      </c>
      <c r="S11" s="7">
        <f t="shared" si="7"/>
        <v>8.8216277805727632</v>
      </c>
    </row>
    <row r="12" spans="1:19" x14ac:dyDescent="0.3">
      <c r="A12" s="1">
        <v>4</v>
      </c>
      <c r="B12" s="5">
        <v>0.58333333333333337</v>
      </c>
      <c r="C12" s="1" t="s">
        <v>19</v>
      </c>
      <c r="D12" s="1">
        <v>3</v>
      </c>
      <c r="E12" s="1">
        <v>12</v>
      </c>
      <c r="F12" s="1" t="s">
        <v>28</v>
      </c>
      <c r="G12" s="1">
        <v>48.32</v>
      </c>
      <c r="H12" s="1">
        <f>1+COUNTIFS(A:A,A12,G:G,"&gt;"&amp;G12)</f>
        <v>5</v>
      </c>
      <c r="I12" s="2">
        <f>AVERAGEIF(A:A,A12,G:G)</f>
        <v>44.730999999999995</v>
      </c>
      <c r="J12" s="2">
        <f t="shared" si="0"/>
        <v>3.5890000000000057</v>
      </c>
      <c r="K12" s="2">
        <f t="shared" si="1"/>
        <v>93.588999999999999</v>
      </c>
      <c r="L12" s="2">
        <f t="shared" si="2"/>
        <v>274.60672961297888</v>
      </c>
      <c r="M12" s="2">
        <f>SUMIF(A:A,A12,L:L)</f>
        <v>2613.4538407568662</v>
      </c>
      <c r="N12" s="3">
        <f t="shared" si="3"/>
        <v>0.10507426047878915</v>
      </c>
      <c r="O12" s="6">
        <f t="shared" si="4"/>
        <v>9.5170786398431542</v>
      </c>
      <c r="P12" s="3">
        <f t="shared" si="5"/>
        <v>0.10507426047878915</v>
      </c>
      <c r="Q12" s="3">
        <f>IF(ISNUMBER(P12),SUMIF(A:A,A12,P:P),"")</f>
        <v>0.93586735476959859</v>
      </c>
      <c r="R12" s="3">
        <f t="shared" si="6"/>
        <v>0.11227473631095661</v>
      </c>
      <c r="S12" s="7">
        <f t="shared" si="7"/>
        <v>8.9067232118042625</v>
      </c>
    </row>
    <row r="13" spans="1:19" x14ac:dyDescent="0.3">
      <c r="A13" s="1">
        <v>4</v>
      </c>
      <c r="B13" s="5">
        <v>0.58333333333333337</v>
      </c>
      <c r="C13" s="1" t="s">
        <v>19</v>
      </c>
      <c r="D13" s="1">
        <v>3</v>
      </c>
      <c r="E13" s="1">
        <v>7</v>
      </c>
      <c r="F13" s="1" t="s">
        <v>25</v>
      </c>
      <c r="G13" s="1">
        <v>47.09</v>
      </c>
      <c r="H13" s="1">
        <f>1+COUNTIFS(A:A,A13,G:G,"&gt;"&amp;G13)</f>
        <v>6</v>
      </c>
      <c r="I13" s="2">
        <f>AVERAGEIF(A:A,A13,G:G)</f>
        <v>44.730999999999995</v>
      </c>
      <c r="J13" s="2">
        <f t="shared" si="0"/>
        <v>2.3590000000000089</v>
      </c>
      <c r="K13" s="2">
        <f t="shared" si="1"/>
        <v>92.359000000000009</v>
      </c>
      <c r="L13" s="2">
        <f t="shared" si="2"/>
        <v>255.07050572997758</v>
      </c>
      <c r="M13" s="2">
        <f>SUMIF(A:A,A13,L:L)</f>
        <v>2613.4538407568662</v>
      </c>
      <c r="N13" s="3">
        <f t="shared" si="3"/>
        <v>9.7599009307969331E-2</v>
      </c>
      <c r="O13" s="6">
        <f t="shared" si="4"/>
        <v>10.246005641763682</v>
      </c>
      <c r="P13" s="3">
        <f t="shared" si="5"/>
        <v>9.7599009307969331E-2</v>
      </c>
      <c r="Q13" s="3">
        <f>IF(ISNUMBER(P13),SUMIF(A:A,A13,P:P),"")</f>
        <v>0.93586735476959859</v>
      </c>
      <c r="R13" s="3">
        <f t="shared" si="6"/>
        <v>0.10428722490485552</v>
      </c>
      <c r="S13" s="7">
        <f t="shared" si="7"/>
        <v>9.5889021969117607</v>
      </c>
    </row>
    <row r="14" spans="1:19" x14ac:dyDescent="0.3">
      <c r="A14" s="1">
        <v>4</v>
      </c>
      <c r="B14" s="5">
        <v>0.58333333333333337</v>
      </c>
      <c r="C14" s="1" t="s">
        <v>19</v>
      </c>
      <c r="D14" s="1">
        <v>3</v>
      </c>
      <c r="E14" s="1">
        <v>11</v>
      </c>
      <c r="F14" s="1" t="s">
        <v>27</v>
      </c>
      <c r="G14" s="1">
        <v>44.5</v>
      </c>
      <c r="H14" s="1">
        <f>1+COUNTIFS(A:A,A14,G:G,"&gt;"&amp;G14)</f>
        <v>7</v>
      </c>
      <c r="I14" s="2">
        <f>AVERAGEIF(A:A,A14,G:G)</f>
        <v>44.730999999999995</v>
      </c>
      <c r="J14" s="2">
        <f t="shared" si="0"/>
        <v>-0.23099999999999454</v>
      </c>
      <c r="K14" s="2">
        <f t="shared" si="1"/>
        <v>89.769000000000005</v>
      </c>
      <c r="L14" s="2">
        <f t="shared" si="2"/>
        <v>218.35889140796988</v>
      </c>
      <c r="M14" s="2">
        <f>SUMIF(A:A,A14,L:L)</f>
        <v>2613.4538407568662</v>
      </c>
      <c r="N14" s="3">
        <f t="shared" si="3"/>
        <v>8.3551845455488244E-2</v>
      </c>
      <c r="O14" s="6">
        <f t="shared" si="4"/>
        <v>11.968616546390278</v>
      </c>
      <c r="P14" s="3">
        <f t="shared" si="5"/>
        <v>8.3551845455488244E-2</v>
      </c>
      <c r="Q14" s="3">
        <f>IF(ISNUMBER(P14),SUMIF(A:A,A14,P:P),"")</f>
        <v>0.93586735476959859</v>
      </c>
      <c r="R14" s="3">
        <f t="shared" si="6"/>
        <v>8.9277444105375275E-2</v>
      </c>
      <c r="S14" s="7">
        <f t="shared" si="7"/>
        <v>11.201037507521917</v>
      </c>
    </row>
    <row r="15" spans="1:19" x14ac:dyDescent="0.3">
      <c r="A15" s="1">
        <v>4</v>
      </c>
      <c r="B15" s="5">
        <v>0.58333333333333337</v>
      </c>
      <c r="C15" s="1" t="s">
        <v>19</v>
      </c>
      <c r="D15" s="1">
        <v>3</v>
      </c>
      <c r="E15" s="1">
        <v>6</v>
      </c>
      <c r="F15" s="1" t="s">
        <v>24</v>
      </c>
      <c r="G15" s="1">
        <v>37.99</v>
      </c>
      <c r="H15" s="1">
        <f>1+COUNTIFS(A:A,A15,G:G,"&gt;"&amp;G15)</f>
        <v>8</v>
      </c>
      <c r="I15" s="2">
        <f>AVERAGEIF(A:A,A15,G:G)</f>
        <v>44.730999999999995</v>
      </c>
      <c r="J15" s="2">
        <f t="shared" si="0"/>
        <v>-6.7409999999999926</v>
      </c>
      <c r="K15" s="2">
        <f t="shared" si="1"/>
        <v>83.259000000000015</v>
      </c>
      <c r="L15" s="2">
        <f t="shared" si="2"/>
        <v>147.75271030857147</v>
      </c>
      <c r="M15" s="2">
        <f>SUMIF(A:A,A15,L:L)</f>
        <v>2613.4538407568662</v>
      </c>
      <c r="N15" s="3">
        <f t="shared" si="3"/>
        <v>5.6535419912288068E-2</v>
      </c>
      <c r="O15" s="6">
        <f t="shared" si="4"/>
        <v>17.68802640099695</v>
      </c>
      <c r="P15" s="3">
        <f t="shared" si="5"/>
        <v>5.6535419912288068E-2</v>
      </c>
      <c r="Q15" s="3">
        <f>IF(ISNUMBER(P15),SUMIF(A:A,A15,P:P),"")</f>
        <v>0.93586735476959859</v>
      </c>
      <c r="R15" s="3">
        <f t="shared" si="6"/>
        <v>6.040965060289611E-2</v>
      </c>
      <c r="S15" s="7">
        <f t="shared" si="7"/>
        <v>16.553646478995837</v>
      </c>
    </row>
    <row r="16" spans="1:19" x14ac:dyDescent="0.3">
      <c r="A16" s="1">
        <v>4</v>
      </c>
      <c r="B16" s="5">
        <v>0.58333333333333337</v>
      </c>
      <c r="C16" s="1" t="s">
        <v>19</v>
      </c>
      <c r="D16" s="1">
        <v>3</v>
      </c>
      <c r="E16" s="1">
        <v>9</v>
      </c>
      <c r="F16" s="1" t="s">
        <v>26</v>
      </c>
      <c r="G16" s="1">
        <v>33.65</v>
      </c>
      <c r="H16" s="1">
        <f>1+COUNTIFS(A:A,A16,G:G,"&gt;"&amp;G16)</f>
        <v>9</v>
      </c>
      <c r="I16" s="2">
        <f>AVERAGEIF(A:A,A16,G:G)</f>
        <v>44.730999999999995</v>
      </c>
      <c r="J16" s="2">
        <f t="shared" si="0"/>
        <v>-11.080999999999996</v>
      </c>
      <c r="K16" s="2">
        <f t="shared" si="1"/>
        <v>78.919000000000011</v>
      </c>
      <c r="L16" s="2">
        <f t="shared" si="2"/>
        <v>113.87940071834466</v>
      </c>
      <c r="M16" s="2">
        <f>SUMIF(A:A,A16,L:L)</f>
        <v>2613.4538407568662</v>
      </c>
      <c r="N16" s="3">
        <f t="shared" si="3"/>
        <v>4.3574291974242313E-2</v>
      </c>
      <c r="O16" s="6">
        <f t="shared" si="4"/>
        <v>22.949311502092133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4</v>
      </c>
      <c r="B17" s="5">
        <v>0.58333333333333337</v>
      </c>
      <c r="C17" s="1" t="s">
        <v>19</v>
      </c>
      <c r="D17" s="1">
        <v>3</v>
      </c>
      <c r="E17" s="1">
        <v>13</v>
      </c>
      <c r="F17" s="1" t="s">
        <v>29</v>
      </c>
      <c r="G17" s="1">
        <v>21.13</v>
      </c>
      <c r="H17" s="1">
        <f>1+COUNTIFS(A:A,A17,G:G,"&gt;"&amp;G17)</f>
        <v>10</v>
      </c>
      <c r="I17" s="2">
        <f>AVERAGEIF(A:A,A17,G:G)</f>
        <v>44.730999999999995</v>
      </c>
      <c r="J17" s="2">
        <f t="shared" si="0"/>
        <v>-23.600999999999996</v>
      </c>
      <c r="K17" s="2">
        <f t="shared" si="1"/>
        <v>66.399000000000001</v>
      </c>
      <c r="L17" s="2">
        <f t="shared" si="2"/>
        <v>53.728307276945117</v>
      </c>
      <c r="M17" s="2">
        <f>SUMIF(A:A,A17,L:L)</f>
        <v>2613.4538407568662</v>
      </c>
      <c r="N17" s="3">
        <f t="shared" si="3"/>
        <v>2.0558353256158981E-2</v>
      </c>
      <c r="O17" s="6">
        <f t="shared" si="4"/>
        <v>48.642028256831061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8</v>
      </c>
      <c r="B18" s="5">
        <v>0.625</v>
      </c>
      <c r="C18" s="1" t="s">
        <v>19</v>
      </c>
      <c r="D18" s="1">
        <v>5</v>
      </c>
      <c r="E18" s="1">
        <v>6</v>
      </c>
      <c r="F18" s="1" t="s">
        <v>35</v>
      </c>
      <c r="G18" s="1">
        <v>71.05</v>
      </c>
      <c r="H18" s="1">
        <f>1+COUNTIFS(A:A,A18,G:G,"&gt;"&amp;G18)</f>
        <v>1</v>
      </c>
      <c r="I18" s="2">
        <f>AVERAGEIF(A:A,A18,G:G)</f>
        <v>51.826666666666668</v>
      </c>
      <c r="J18" s="2">
        <f t="shared" ref="J18:J26" si="8">G18-I18</f>
        <v>19.223333333333329</v>
      </c>
      <c r="K18" s="2">
        <f t="shared" ref="K18:K26" si="9">90+J18</f>
        <v>109.22333333333333</v>
      </c>
      <c r="L18" s="2">
        <f t="shared" ref="L18:L26" si="10">EXP(0.06*K18)</f>
        <v>701.62565022259548</v>
      </c>
      <c r="M18" s="2">
        <f>SUMIF(A:A,A18,L:L)</f>
        <v>2814.4560318979684</v>
      </c>
      <c r="N18" s="3">
        <f t="shared" ref="N18:N26" si="11">L18/M18</f>
        <v>0.24929351969639557</v>
      </c>
      <c r="O18" s="6">
        <f t="shared" ref="O18:O26" si="12">1/N18</f>
        <v>4.0113357187056415</v>
      </c>
      <c r="P18" s="3">
        <f t="shared" ref="P18:P26" si="13">IF(O18&gt;21,"",N18)</f>
        <v>0.24929351969639557</v>
      </c>
      <c r="Q18" s="3">
        <f>IF(ISNUMBER(P18),SUMIF(A:A,A18,P:P),"")</f>
        <v>0.91574716368109299</v>
      </c>
      <c r="R18" s="3">
        <f t="shared" ref="R18:R26" si="14">IFERROR(P18*(1/Q18),"")</f>
        <v>0.27222963890414131</v>
      </c>
      <c r="S18" s="7">
        <f t="shared" ref="S18:S26" si="15">IFERROR(1/R18,"")</f>
        <v>3.6733693069773508</v>
      </c>
    </row>
    <row r="19" spans="1:19" x14ac:dyDescent="0.3">
      <c r="A19" s="1">
        <v>8</v>
      </c>
      <c r="B19" s="5">
        <v>0.625</v>
      </c>
      <c r="C19" s="1" t="s">
        <v>19</v>
      </c>
      <c r="D19" s="1">
        <v>5</v>
      </c>
      <c r="E19" s="1">
        <v>4</v>
      </c>
      <c r="F19" s="1" t="s">
        <v>33</v>
      </c>
      <c r="G19" s="1">
        <v>68.5</v>
      </c>
      <c r="H19" s="1">
        <f>1+COUNTIFS(A:A,A19,G:G,"&gt;"&amp;G19)</f>
        <v>2</v>
      </c>
      <c r="I19" s="2">
        <f>AVERAGEIF(A:A,A19,G:G)</f>
        <v>51.826666666666668</v>
      </c>
      <c r="J19" s="2">
        <f t="shared" si="8"/>
        <v>16.673333333333332</v>
      </c>
      <c r="K19" s="2">
        <f t="shared" si="9"/>
        <v>106.67333333333333</v>
      </c>
      <c r="L19" s="2">
        <f t="shared" si="10"/>
        <v>602.08582404125389</v>
      </c>
      <c r="M19" s="2">
        <f>SUMIF(A:A,A19,L:L)</f>
        <v>2814.4560318979684</v>
      </c>
      <c r="N19" s="3">
        <f t="shared" si="11"/>
        <v>0.21392617870645106</v>
      </c>
      <c r="O19" s="6">
        <f t="shared" si="12"/>
        <v>4.674509711932906</v>
      </c>
      <c r="P19" s="3">
        <f t="shared" si="13"/>
        <v>0.21392617870645106</v>
      </c>
      <c r="Q19" s="3">
        <f>IF(ISNUMBER(P19),SUMIF(A:A,A19,P:P),"")</f>
        <v>0.91574716368109299</v>
      </c>
      <c r="R19" s="3">
        <f t="shared" si="14"/>
        <v>0.23360834430162689</v>
      </c>
      <c r="S19" s="7">
        <f t="shared" si="15"/>
        <v>4.2806690103022822</v>
      </c>
    </row>
    <row r="20" spans="1:19" x14ac:dyDescent="0.3">
      <c r="A20" s="1">
        <v>8</v>
      </c>
      <c r="B20" s="5">
        <v>0.625</v>
      </c>
      <c r="C20" s="1" t="s">
        <v>19</v>
      </c>
      <c r="D20" s="1">
        <v>5</v>
      </c>
      <c r="E20" s="1">
        <v>3</v>
      </c>
      <c r="F20" s="1" t="s">
        <v>32</v>
      </c>
      <c r="G20" s="1">
        <v>65.540000000000006</v>
      </c>
      <c r="H20" s="1">
        <f>1+COUNTIFS(A:A,A20,G:G,"&gt;"&amp;G20)</f>
        <v>3</v>
      </c>
      <c r="I20" s="2">
        <f>AVERAGEIF(A:A,A20,G:G)</f>
        <v>51.826666666666668</v>
      </c>
      <c r="J20" s="2">
        <f t="shared" si="8"/>
        <v>13.713333333333338</v>
      </c>
      <c r="K20" s="2">
        <f t="shared" si="9"/>
        <v>103.71333333333334</v>
      </c>
      <c r="L20" s="2">
        <f t="shared" si="10"/>
        <v>504.11277350707707</v>
      </c>
      <c r="M20" s="2">
        <f>SUMIF(A:A,A20,L:L)</f>
        <v>2814.4560318979684</v>
      </c>
      <c r="N20" s="3">
        <f t="shared" si="11"/>
        <v>0.17911552633747185</v>
      </c>
      <c r="O20" s="6">
        <f t="shared" si="12"/>
        <v>5.5829889259063918</v>
      </c>
      <c r="P20" s="3">
        <f t="shared" si="13"/>
        <v>0.17911552633747185</v>
      </c>
      <c r="Q20" s="3">
        <f>IF(ISNUMBER(P20),SUMIF(A:A,A20,P:P),"")</f>
        <v>0.91574716368109299</v>
      </c>
      <c r="R20" s="3">
        <f t="shared" si="14"/>
        <v>0.19559495616395756</v>
      </c>
      <c r="S20" s="7">
        <f t="shared" si="15"/>
        <v>5.1126062737617302</v>
      </c>
    </row>
    <row r="21" spans="1:19" x14ac:dyDescent="0.3">
      <c r="A21" s="1">
        <v>8</v>
      </c>
      <c r="B21" s="5">
        <v>0.625</v>
      </c>
      <c r="C21" s="1" t="s">
        <v>19</v>
      </c>
      <c r="D21" s="1">
        <v>5</v>
      </c>
      <c r="E21" s="1">
        <v>1</v>
      </c>
      <c r="F21" s="1" t="s">
        <v>30</v>
      </c>
      <c r="G21" s="1">
        <v>57.4</v>
      </c>
      <c r="H21" s="1">
        <f>1+COUNTIFS(A:A,A21,G:G,"&gt;"&amp;G21)</f>
        <v>4</v>
      </c>
      <c r="I21" s="2">
        <f>AVERAGEIF(A:A,A21,G:G)</f>
        <v>51.826666666666668</v>
      </c>
      <c r="J21" s="2">
        <f t="shared" si="8"/>
        <v>5.5733333333333306</v>
      </c>
      <c r="K21" s="2">
        <f t="shared" si="9"/>
        <v>95.573333333333323</v>
      </c>
      <c r="L21" s="2">
        <f t="shared" si="10"/>
        <v>309.3273186779453</v>
      </c>
      <c r="M21" s="2">
        <f>SUMIF(A:A,A21,L:L)</f>
        <v>2814.4560318979684</v>
      </c>
      <c r="N21" s="3">
        <f t="shared" si="11"/>
        <v>0.10990660901152755</v>
      </c>
      <c r="O21" s="6">
        <f t="shared" si="12"/>
        <v>9.098633912862466</v>
      </c>
      <c r="P21" s="3">
        <f t="shared" si="13"/>
        <v>0.10990660901152755</v>
      </c>
      <c r="Q21" s="3">
        <f>IF(ISNUMBER(P21),SUMIF(A:A,A21,P:P),"")</f>
        <v>0.91574716368109299</v>
      </c>
      <c r="R21" s="3">
        <f t="shared" si="14"/>
        <v>0.12001850878765297</v>
      </c>
      <c r="S21" s="7">
        <f t="shared" si="15"/>
        <v>8.332048199076409</v>
      </c>
    </row>
    <row r="22" spans="1:19" x14ac:dyDescent="0.3">
      <c r="A22" s="1">
        <v>8</v>
      </c>
      <c r="B22" s="5">
        <v>0.625</v>
      </c>
      <c r="C22" s="1" t="s">
        <v>19</v>
      </c>
      <c r="D22" s="1">
        <v>5</v>
      </c>
      <c r="E22" s="1">
        <v>5</v>
      </c>
      <c r="F22" s="1" t="s">
        <v>34</v>
      </c>
      <c r="G22" s="1">
        <v>55.33</v>
      </c>
      <c r="H22" s="1">
        <f>1+COUNTIFS(A:A,A22,G:G,"&gt;"&amp;G22)</f>
        <v>5</v>
      </c>
      <c r="I22" s="2">
        <f>AVERAGEIF(A:A,A22,G:G)</f>
        <v>51.826666666666668</v>
      </c>
      <c r="J22" s="2">
        <f t="shared" si="8"/>
        <v>3.5033333333333303</v>
      </c>
      <c r="K22" s="2">
        <f t="shared" si="9"/>
        <v>93.50333333333333</v>
      </c>
      <c r="L22" s="2">
        <f t="shared" si="10"/>
        <v>273.19887231560665</v>
      </c>
      <c r="M22" s="2">
        <f>SUMIF(A:A,A22,L:L)</f>
        <v>2814.4560318979684</v>
      </c>
      <c r="N22" s="3">
        <f t="shared" si="11"/>
        <v>9.7069866865666085E-2</v>
      </c>
      <c r="O22" s="6">
        <f t="shared" si="12"/>
        <v>10.301858159380078</v>
      </c>
      <c r="P22" s="3">
        <f t="shared" si="13"/>
        <v>9.7069866865666085E-2</v>
      </c>
      <c r="Q22" s="3">
        <f>IF(ISNUMBER(P22),SUMIF(A:A,A22,P:P),"")</f>
        <v>0.91574716368109299</v>
      </c>
      <c r="R22" s="3">
        <f t="shared" si="14"/>
        <v>0.10600072892988009</v>
      </c>
      <c r="S22" s="7">
        <f t="shared" si="15"/>
        <v>9.4338973900972327</v>
      </c>
    </row>
    <row r="23" spans="1:19" x14ac:dyDescent="0.3">
      <c r="A23" s="1">
        <v>8</v>
      </c>
      <c r="B23" s="5">
        <v>0.625</v>
      </c>
      <c r="C23" s="1" t="s">
        <v>19</v>
      </c>
      <c r="D23" s="1">
        <v>5</v>
      </c>
      <c r="E23" s="1">
        <v>7</v>
      </c>
      <c r="F23" s="1" t="s">
        <v>36</v>
      </c>
      <c r="G23" s="1">
        <v>49.01</v>
      </c>
      <c r="H23" s="1">
        <f>1+COUNTIFS(A:A,A23,G:G,"&gt;"&amp;G23)</f>
        <v>6</v>
      </c>
      <c r="I23" s="2">
        <f>AVERAGEIF(A:A,A23,G:G)</f>
        <v>51.826666666666668</v>
      </c>
      <c r="J23" s="2">
        <f t="shared" si="8"/>
        <v>-2.81666666666667</v>
      </c>
      <c r="K23" s="2">
        <f t="shared" si="9"/>
        <v>87.183333333333337</v>
      </c>
      <c r="L23" s="2">
        <f t="shared" si="10"/>
        <v>186.97968975122993</v>
      </c>
      <c r="M23" s="2">
        <f>SUMIF(A:A,A23,L:L)</f>
        <v>2814.4560318979684</v>
      </c>
      <c r="N23" s="3">
        <f t="shared" si="11"/>
        <v>6.6435463063580891E-2</v>
      </c>
      <c r="O23" s="6">
        <f t="shared" si="12"/>
        <v>15.052201849529785</v>
      </c>
      <c r="P23" s="3">
        <f t="shared" si="13"/>
        <v>6.6435463063580891E-2</v>
      </c>
      <c r="Q23" s="3">
        <f>IF(ISNUMBER(P23),SUMIF(A:A,A23,P:P),"")</f>
        <v>0.91574716368109299</v>
      </c>
      <c r="R23" s="3">
        <f t="shared" si="14"/>
        <v>7.2547822912741117E-2</v>
      </c>
      <c r="S23" s="7">
        <f t="shared" si="15"/>
        <v>13.784011150862204</v>
      </c>
    </row>
    <row r="24" spans="1:19" x14ac:dyDescent="0.3">
      <c r="A24" s="1">
        <v>8</v>
      </c>
      <c r="B24" s="5">
        <v>0.625</v>
      </c>
      <c r="C24" s="1" t="s">
        <v>19</v>
      </c>
      <c r="D24" s="1">
        <v>5</v>
      </c>
      <c r="E24" s="1">
        <v>2</v>
      </c>
      <c r="F24" s="1" t="s">
        <v>31</v>
      </c>
      <c r="G24" s="1">
        <v>40.299999999999997</v>
      </c>
      <c r="H24" s="1">
        <f>1+COUNTIFS(A:A,A24,G:G,"&gt;"&amp;G24)</f>
        <v>7</v>
      </c>
      <c r="I24" s="2">
        <f>AVERAGEIF(A:A,A24,G:G)</f>
        <v>51.826666666666668</v>
      </c>
      <c r="J24" s="2">
        <f t="shared" si="8"/>
        <v>-11.526666666666671</v>
      </c>
      <c r="K24" s="2">
        <f t="shared" si="9"/>
        <v>78.473333333333329</v>
      </c>
      <c r="L24" s="2">
        <f t="shared" si="10"/>
        <v>110.87461852083337</v>
      </c>
      <c r="M24" s="2">
        <f>SUMIF(A:A,A24,L:L)</f>
        <v>2814.4560318979684</v>
      </c>
      <c r="N24" s="3">
        <f t="shared" si="11"/>
        <v>3.9394688445732615E-2</v>
      </c>
      <c r="O24" s="6">
        <f t="shared" si="12"/>
        <v>25.384132720773525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8</v>
      </c>
      <c r="B25" s="5">
        <v>0.625</v>
      </c>
      <c r="C25" s="1" t="s">
        <v>19</v>
      </c>
      <c r="D25" s="1">
        <v>5</v>
      </c>
      <c r="E25" s="1">
        <v>9</v>
      </c>
      <c r="F25" s="1" t="s">
        <v>38</v>
      </c>
      <c r="G25" s="1">
        <v>36.21</v>
      </c>
      <c r="H25" s="1">
        <f>1+COUNTIFS(A:A,A25,G:G,"&gt;"&amp;G25)</f>
        <v>8</v>
      </c>
      <c r="I25" s="2">
        <f>AVERAGEIF(A:A,A25,G:G)</f>
        <v>51.826666666666668</v>
      </c>
      <c r="J25" s="2">
        <f t="shared" si="8"/>
        <v>-15.616666666666667</v>
      </c>
      <c r="K25" s="2">
        <f t="shared" si="9"/>
        <v>74.383333333333326</v>
      </c>
      <c r="L25" s="2">
        <f t="shared" si="10"/>
        <v>86.747361206895107</v>
      </c>
      <c r="M25" s="2">
        <f>SUMIF(A:A,A25,L:L)</f>
        <v>2814.4560318979684</v>
      </c>
      <c r="N25" s="3">
        <f t="shared" si="11"/>
        <v>3.0822070134951012E-2</v>
      </c>
      <c r="O25" s="6">
        <f t="shared" si="12"/>
        <v>32.444284099725003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8</v>
      </c>
      <c r="B26" s="5">
        <v>0.625</v>
      </c>
      <c r="C26" s="1" t="s">
        <v>19</v>
      </c>
      <c r="D26" s="1">
        <v>5</v>
      </c>
      <c r="E26" s="1">
        <v>8</v>
      </c>
      <c r="F26" s="1" t="s">
        <v>37</v>
      </c>
      <c r="G26" s="1">
        <v>23.1</v>
      </c>
      <c r="H26" s="1">
        <f>1+COUNTIFS(A:A,A26,G:G,"&gt;"&amp;G26)</f>
        <v>9</v>
      </c>
      <c r="I26" s="2">
        <f>AVERAGEIF(A:A,A26,G:G)</f>
        <v>51.826666666666668</v>
      </c>
      <c r="J26" s="2">
        <f t="shared" si="8"/>
        <v>-28.726666666666667</v>
      </c>
      <c r="K26" s="2">
        <f t="shared" si="9"/>
        <v>61.273333333333333</v>
      </c>
      <c r="L26" s="2">
        <f t="shared" si="10"/>
        <v>39.50392365453181</v>
      </c>
      <c r="M26" s="2">
        <f>SUMIF(A:A,A26,L:L)</f>
        <v>2814.4560318979684</v>
      </c>
      <c r="N26" s="3">
        <f t="shared" si="11"/>
        <v>1.4036077738223461E-2</v>
      </c>
      <c r="O26" s="6">
        <f t="shared" si="12"/>
        <v>71.244974461545652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10</v>
      </c>
      <c r="B27" s="5">
        <v>0.64583333333333337</v>
      </c>
      <c r="C27" s="1" t="s">
        <v>19</v>
      </c>
      <c r="D27" s="1">
        <v>6</v>
      </c>
      <c r="E27" s="1">
        <v>1</v>
      </c>
      <c r="F27" s="1" t="s">
        <v>39</v>
      </c>
      <c r="G27" s="1">
        <v>68.760000000000005</v>
      </c>
      <c r="H27" s="1">
        <f>1+COUNTIFS(A:A,A27,G:G,"&gt;"&amp;G27)</f>
        <v>1</v>
      </c>
      <c r="I27" s="2">
        <f>AVERAGEIF(A:A,A27,G:G)</f>
        <v>48.391250000000007</v>
      </c>
      <c r="J27" s="2">
        <f t="shared" ref="J27:J34" si="16">G27-I27</f>
        <v>20.368749999999999</v>
      </c>
      <c r="K27" s="2">
        <f t="shared" ref="K27:K34" si="17">90+J27</f>
        <v>110.36875000000001</v>
      </c>
      <c r="L27" s="2">
        <f t="shared" ref="L27:L34" si="18">EXP(0.06*K27)</f>
        <v>751.54042487867264</v>
      </c>
      <c r="M27" s="2">
        <f>SUMIF(A:A,A27,L:L)</f>
        <v>2148.2469167869453</v>
      </c>
      <c r="N27" s="3">
        <f t="shared" ref="N27:N34" si="19">L27/M27</f>
        <v>0.34983894030334478</v>
      </c>
      <c r="O27" s="6">
        <f t="shared" ref="O27:O34" si="20">1/N27</f>
        <v>2.8584582354751635</v>
      </c>
      <c r="P27" s="3">
        <f t="shared" ref="P27:P34" si="21">IF(O27&gt;21,"",N27)</f>
        <v>0.34983894030334478</v>
      </c>
      <c r="Q27" s="3">
        <f>IF(ISNUMBER(P27),SUMIF(A:A,A27,P:P),"")</f>
        <v>0.99999999999999989</v>
      </c>
      <c r="R27" s="3">
        <f t="shared" ref="R27:R34" si="22">IFERROR(P27*(1/Q27),"")</f>
        <v>0.34983894030334478</v>
      </c>
      <c r="S27" s="7">
        <f t="shared" ref="S27:S34" si="23">IFERROR(1/R27,"")</f>
        <v>2.8584582354751635</v>
      </c>
    </row>
    <row r="28" spans="1:19" x14ac:dyDescent="0.3">
      <c r="A28" s="1">
        <v>10</v>
      </c>
      <c r="B28" s="5">
        <v>0.64583333333333337</v>
      </c>
      <c r="C28" s="1" t="s">
        <v>19</v>
      </c>
      <c r="D28" s="1">
        <v>6</v>
      </c>
      <c r="E28" s="1">
        <v>3</v>
      </c>
      <c r="F28" s="1" t="s">
        <v>40</v>
      </c>
      <c r="G28" s="1">
        <v>53.09</v>
      </c>
      <c r="H28" s="1">
        <f>1+COUNTIFS(A:A,A28,G:G,"&gt;"&amp;G28)</f>
        <v>2</v>
      </c>
      <c r="I28" s="2">
        <f>AVERAGEIF(A:A,A28,G:G)</f>
        <v>48.391250000000007</v>
      </c>
      <c r="J28" s="2">
        <f t="shared" si="16"/>
        <v>4.6987499999999969</v>
      </c>
      <c r="K28" s="2">
        <f t="shared" si="17"/>
        <v>94.69874999999999</v>
      </c>
      <c r="L28" s="2">
        <f t="shared" si="18"/>
        <v>293.51390070396843</v>
      </c>
      <c r="M28" s="2">
        <f>SUMIF(A:A,A28,L:L)</f>
        <v>2148.2469167869453</v>
      </c>
      <c r="N28" s="3">
        <f t="shared" si="19"/>
        <v>0.13662949934217361</v>
      </c>
      <c r="O28" s="6">
        <f t="shared" si="20"/>
        <v>7.3190636342420428</v>
      </c>
      <c r="P28" s="3">
        <f t="shared" si="21"/>
        <v>0.13662949934217361</v>
      </c>
      <c r="Q28" s="3">
        <f>IF(ISNUMBER(P28),SUMIF(A:A,A28,P:P),"")</f>
        <v>0.99999999999999989</v>
      </c>
      <c r="R28" s="3">
        <f t="shared" si="22"/>
        <v>0.13662949934217361</v>
      </c>
      <c r="S28" s="7">
        <f t="shared" si="23"/>
        <v>7.3190636342420428</v>
      </c>
    </row>
    <row r="29" spans="1:19" x14ac:dyDescent="0.3">
      <c r="A29" s="1">
        <v>10</v>
      </c>
      <c r="B29" s="5">
        <v>0.64583333333333337</v>
      </c>
      <c r="C29" s="1" t="s">
        <v>19</v>
      </c>
      <c r="D29" s="1">
        <v>6</v>
      </c>
      <c r="E29" s="1">
        <v>4</v>
      </c>
      <c r="F29" s="1" t="s">
        <v>41</v>
      </c>
      <c r="G29" s="1">
        <v>52.83</v>
      </c>
      <c r="H29" s="1">
        <f>1+COUNTIFS(A:A,A29,G:G,"&gt;"&amp;G29)</f>
        <v>3</v>
      </c>
      <c r="I29" s="2">
        <f>AVERAGEIF(A:A,A29,G:G)</f>
        <v>48.391250000000007</v>
      </c>
      <c r="J29" s="2">
        <f t="shared" si="16"/>
        <v>4.4387499999999918</v>
      </c>
      <c r="K29" s="2">
        <f t="shared" si="17"/>
        <v>94.438749999999999</v>
      </c>
      <c r="L29" s="2">
        <f t="shared" si="18"/>
        <v>288.97061362965457</v>
      </c>
      <c r="M29" s="2">
        <f>SUMIF(A:A,A29,L:L)</f>
        <v>2148.2469167869453</v>
      </c>
      <c r="N29" s="3">
        <f t="shared" si="19"/>
        <v>0.13451461811562024</v>
      </c>
      <c r="O29" s="6">
        <f t="shared" si="20"/>
        <v>7.434136259751809</v>
      </c>
      <c r="P29" s="3">
        <f t="shared" si="21"/>
        <v>0.13451461811562024</v>
      </c>
      <c r="Q29" s="3">
        <f>IF(ISNUMBER(P29),SUMIF(A:A,A29,P:P),"")</f>
        <v>0.99999999999999989</v>
      </c>
      <c r="R29" s="3">
        <f t="shared" si="22"/>
        <v>0.13451461811562024</v>
      </c>
      <c r="S29" s="7">
        <f t="shared" si="23"/>
        <v>7.434136259751809</v>
      </c>
    </row>
    <row r="30" spans="1:19" x14ac:dyDescent="0.3">
      <c r="A30" s="1">
        <v>10</v>
      </c>
      <c r="B30" s="5">
        <v>0.64583333333333337</v>
      </c>
      <c r="C30" s="1" t="s">
        <v>19</v>
      </c>
      <c r="D30" s="1">
        <v>6</v>
      </c>
      <c r="E30" s="1">
        <v>5</v>
      </c>
      <c r="F30" s="1" t="s">
        <v>42</v>
      </c>
      <c r="G30" s="1">
        <v>48.81</v>
      </c>
      <c r="H30" s="1">
        <f>1+COUNTIFS(A:A,A30,G:G,"&gt;"&amp;G30)</f>
        <v>4</v>
      </c>
      <c r="I30" s="2">
        <f>AVERAGEIF(A:A,A30,G:G)</f>
        <v>48.391250000000007</v>
      </c>
      <c r="J30" s="2">
        <f t="shared" si="16"/>
        <v>0.41874999999999574</v>
      </c>
      <c r="K30" s="2">
        <f t="shared" si="17"/>
        <v>90.418749999999989</v>
      </c>
      <c r="L30" s="2">
        <f t="shared" si="18"/>
        <v>227.03972450716728</v>
      </c>
      <c r="M30" s="2">
        <f>SUMIF(A:A,A30,L:L)</f>
        <v>2148.2469167869453</v>
      </c>
      <c r="N30" s="3">
        <f t="shared" si="19"/>
        <v>0.10568604694973441</v>
      </c>
      <c r="O30" s="6">
        <f t="shared" si="20"/>
        <v>9.4619869780503034</v>
      </c>
      <c r="P30" s="3">
        <f t="shared" si="21"/>
        <v>0.10568604694973441</v>
      </c>
      <c r="Q30" s="3">
        <f>IF(ISNUMBER(P30),SUMIF(A:A,A30,P:P),"")</f>
        <v>0.99999999999999989</v>
      </c>
      <c r="R30" s="3">
        <f t="shared" si="22"/>
        <v>0.10568604694973441</v>
      </c>
      <c r="S30" s="7">
        <f t="shared" si="23"/>
        <v>9.4619869780503034</v>
      </c>
    </row>
    <row r="31" spans="1:19" x14ac:dyDescent="0.3">
      <c r="A31" s="1">
        <v>10</v>
      </c>
      <c r="B31" s="5">
        <v>0.64583333333333337</v>
      </c>
      <c r="C31" s="1" t="s">
        <v>19</v>
      </c>
      <c r="D31" s="1">
        <v>6</v>
      </c>
      <c r="E31" s="1">
        <v>10</v>
      </c>
      <c r="F31" s="1" t="s">
        <v>45</v>
      </c>
      <c r="G31" s="1">
        <v>48.12</v>
      </c>
      <c r="H31" s="1">
        <f>1+COUNTIFS(A:A,A31,G:G,"&gt;"&amp;G31)</f>
        <v>5</v>
      </c>
      <c r="I31" s="2">
        <f>AVERAGEIF(A:A,A31,G:G)</f>
        <v>48.391250000000007</v>
      </c>
      <c r="J31" s="2">
        <f t="shared" si="16"/>
        <v>-0.27125000000000909</v>
      </c>
      <c r="K31" s="2">
        <f t="shared" si="17"/>
        <v>89.728749999999991</v>
      </c>
      <c r="L31" s="2">
        <f t="shared" si="18"/>
        <v>217.83219093203039</v>
      </c>
      <c r="M31" s="2">
        <f>SUMIF(A:A,A31,L:L)</f>
        <v>2148.2469167869453</v>
      </c>
      <c r="N31" s="3">
        <f t="shared" si="19"/>
        <v>0.101399978386951</v>
      </c>
      <c r="O31" s="6">
        <f t="shared" si="20"/>
        <v>9.8619350408923605</v>
      </c>
      <c r="P31" s="3">
        <f t="shared" si="21"/>
        <v>0.101399978386951</v>
      </c>
      <c r="Q31" s="3">
        <f>IF(ISNUMBER(P31),SUMIF(A:A,A31,P:P),"")</f>
        <v>0.99999999999999989</v>
      </c>
      <c r="R31" s="3">
        <f t="shared" si="22"/>
        <v>0.101399978386951</v>
      </c>
      <c r="S31" s="7">
        <f t="shared" si="23"/>
        <v>9.8619350408923605</v>
      </c>
    </row>
    <row r="32" spans="1:19" x14ac:dyDescent="0.3">
      <c r="A32" s="1">
        <v>10</v>
      </c>
      <c r="B32" s="5">
        <v>0.64583333333333337</v>
      </c>
      <c r="C32" s="1" t="s">
        <v>19</v>
      </c>
      <c r="D32" s="1">
        <v>6</v>
      </c>
      <c r="E32" s="1">
        <v>11</v>
      </c>
      <c r="F32" s="1" t="s">
        <v>46</v>
      </c>
      <c r="G32" s="1">
        <v>41.09</v>
      </c>
      <c r="H32" s="1">
        <f>1+COUNTIFS(A:A,A32,G:G,"&gt;"&amp;G32)</f>
        <v>6</v>
      </c>
      <c r="I32" s="2">
        <f>AVERAGEIF(A:A,A32,G:G)</f>
        <v>48.391250000000007</v>
      </c>
      <c r="J32" s="2">
        <f t="shared" si="16"/>
        <v>-7.3012500000000031</v>
      </c>
      <c r="K32" s="2">
        <f t="shared" si="17"/>
        <v>82.69874999999999</v>
      </c>
      <c r="L32" s="2">
        <f t="shared" si="18"/>
        <v>142.86855332326778</v>
      </c>
      <c r="M32" s="2">
        <f>SUMIF(A:A,A32,L:L)</f>
        <v>2148.2469167869453</v>
      </c>
      <c r="N32" s="3">
        <f t="shared" si="19"/>
        <v>6.6504717035484481E-2</v>
      </c>
      <c r="O32" s="6">
        <f t="shared" si="20"/>
        <v>15.036527401002798</v>
      </c>
      <c r="P32" s="3">
        <f t="shared" si="21"/>
        <v>6.6504717035484481E-2</v>
      </c>
      <c r="Q32" s="3">
        <f>IF(ISNUMBER(P32),SUMIF(A:A,A32,P:P),"")</f>
        <v>0.99999999999999989</v>
      </c>
      <c r="R32" s="3">
        <f t="shared" si="22"/>
        <v>6.6504717035484481E-2</v>
      </c>
      <c r="S32" s="7">
        <f t="shared" si="23"/>
        <v>15.036527401002798</v>
      </c>
    </row>
    <row r="33" spans="1:19" x14ac:dyDescent="0.3">
      <c r="A33" s="1">
        <v>10</v>
      </c>
      <c r="B33" s="5">
        <v>0.64583333333333337</v>
      </c>
      <c r="C33" s="1" t="s">
        <v>19</v>
      </c>
      <c r="D33" s="1">
        <v>6</v>
      </c>
      <c r="E33" s="1">
        <v>6</v>
      </c>
      <c r="F33" s="1" t="s">
        <v>43</v>
      </c>
      <c r="G33" s="1">
        <v>37.44</v>
      </c>
      <c r="H33" s="1">
        <f>1+COUNTIFS(A:A,A33,G:G,"&gt;"&amp;G33)</f>
        <v>7</v>
      </c>
      <c r="I33" s="2">
        <f>AVERAGEIF(A:A,A33,G:G)</f>
        <v>48.391250000000007</v>
      </c>
      <c r="J33" s="2">
        <f t="shared" si="16"/>
        <v>-10.951250000000009</v>
      </c>
      <c r="K33" s="2">
        <f t="shared" si="17"/>
        <v>79.048749999999984</v>
      </c>
      <c r="L33" s="2">
        <f t="shared" si="18"/>
        <v>114.76941172577045</v>
      </c>
      <c r="M33" s="2">
        <f>SUMIF(A:A,A33,L:L)</f>
        <v>2148.2469167869453</v>
      </c>
      <c r="N33" s="3">
        <f t="shared" si="19"/>
        <v>5.3424683554266134E-2</v>
      </c>
      <c r="O33" s="6">
        <f t="shared" si="20"/>
        <v>18.717939601537363</v>
      </c>
      <c r="P33" s="3">
        <f t="shared" si="21"/>
        <v>5.3424683554266134E-2</v>
      </c>
      <c r="Q33" s="3">
        <f>IF(ISNUMBER(P33),SUMIF(A:A,A33,P:P),"")</f>
        <v>0.99999999999999989</v>
      </c>
      <c r="R33" s="3">
        <f t="shared" si="22"/>
        <v>5.3424683554266134E-2</v>
      </c>
      <c r="S33" s="7">
        <f t="shared" si="23"/>
        <v>18.717939601537363</v>
      </c>
    </row>
    <row r="34" spans="1:19" x14ac:dyDescent="0.3">
      <c r="A34" s="1">
        <v>10</v>
      </c>
      <c r="B34" s="5">
        <v>0.64583333333333337</v>
      </c>
      <c r="C34" s="1" t="s">
        <v>19</v>
      </c>
      <c r="D34" s="1">
        <v>6</v>
      </c>
      <c r="E34" s="1">
        <v>8</v>
      </c>
      <c r="F34" s="1" t="s">
        <v>44</v>
      </c>
      <c r="G34" s="1">
        <v>36.99</v>
      </c>
      <c r="H34" s="1">
        <f>1+COUNTIFS(A:A,A34,G:G,"&gt;"&amp;G34)</f>
        <v>8</v>
      </c>
      <c r="I34" s="2">
        <f>AVERAGEIF(A:A,A34,G:G)</f>
        <v>48.391250000000007</v>
      </c>
      <c r="J34" s="2">
        <f t="shared" si="16"/>
        <v>-11.401250000000005</v>
      </c>
      <c r="K34" s="2">
        <f t="shared" si="17"/>
        <v>78.598749999999995</v>
      </c>
      <c r="L34" s="2">
        <f t="shared" si="18"/>
        <v>111.71209708641379</v>
      </c>
      <c r="M34" s="2">
        <f>SUMIF(A:A,A34,L:L)</f>
        <v>2148.2469167869453</v>
      </c>
      <c r="N34" s="3">
        <f t="shared" si="19"/>
        <v>5.2001516312425347E-2</v>
      </c>
      <c r="O34" s="6">
        <f t="shared" si="20"/>
        <v>19.230208480691129</v>
      </c>
      <c r="P34" s="3">
        <f t="shared" si="21"/>
        <v>5.2001516312425347E-2</v>
      </c>
      <c r="Q34" s="3">
        <f>IF(ISNUMBER(P34),SUMIF(A:A,A34,P:P),"")</f>
        <v>0.99999999999999989</v>
      </c>
      <c r="R34" s="3">
        <f t="shared" si="22"/>
        <v>5.2001516312425347E-2</v>
      </c>
      <c r="S34" s="7">
        <f t="shared" si="23"/>
        <v>19.230208480691129</v>
      </c>
    </row>
    <row r="35" spans="1:19" x14ac:dyDescent="0.3">
      <c r="A35" s="1">
        <v>13</v>
      </c>
      <c r="B35" s="5">
        <v>0.66666666666666663</v>
      </c>
      <c r="C35" s="1" t="s">
        <v>19</v>
      </c>
      <c r="D35" s="1">
        <v>7</v>
      </c>
      <c r="E35" s="1">
        <v>2</v>
      </c>
      <c r="F35" s="1" t="s">
        <v>47</v>
      </c>
      <c r="G35" s="1">
        <v>70.959999999999994</v>
      </c>
      <c r="H35" s="1">
        <f>1+COUNTIFS(A:A,A35,G:G,"&gt;"&amp;G35)</f>
        <v>1</v>
      </c>
      <c r="I35" s="2">
        <f>AVERAGEIF(A:A,A35,G:G)</f>
        <v>46.37583333333334</v>
      </c>
      <c r="J35" s="2">
        <f t="shared" ref="J35:J46" si="24">G35-I35</f>
        <v>24.584166666666654</v>
      </c>
      <c r="K35" s="2">
        <f t="shared" ref="K35:K46" si="25">90+J35</f>
        <v>114.58416666666665</v>
      </c>
      <c r="L35" s="2">
        <f t="shared" ref="L35:L46" si="26">EXP(0.06*K35)</f>
        <v>967.82375556269426</v>
      </c>
      <c r="M35" s="2">
        <f>SUMIF(A:A,A35,L:L)</f>
        <v>3276.7774969312122</v>
      </c>
      <c r="N35" s="3">
        <f t="shared" ref="N35:N46" si="27">L35/M35</f>
        <v>0.29535839905794231</v>
      </c>
      <c r="O35" s="6">
        <f t="shared" ref="O35:O46" si="28">1/N35</f>
        <v>3.3857171598625295</v>
      </c>
      <c r="P35" s="3">
        <f t="shared" ref="P35:P46" si="29">IF(O35&gt;21,"",N35)</f>
        <v>0.29535839905794231</v>
      </c>
      <c r="Q35" s="3">
        <f>IF(ISNUMBER(P35),SUMIF(A:A,A35,P:P),"")</f>
        <v>0.90311291247924097</v>
      </c>
      <c r="R35" s="3">
        <f t="shared" ref="R35:R46" si="30">IFERROR(P35*(1/Q35),"")</f>
        <v>0.32704481906600069</v>
      </c>
      <c r="S35" s="7">
        <f t="shared" ref="S35:S46" si="31">IFERROR(1/R35,"")</f>
        <v>3.057684885074393</v>
      </c>
    </row>
    <row r="36" spans="1:19" x14ac:dyDescent="0.3">
      <c r="A36" s="1">
        <v>13</v>
      </c>
      <c r="B36" s="5">
        <v>0.66666666666666663</v>
      </c>
      <c r="C36" s="1" t="s">
        <v>19</v>
      </c>
      <c r="D36" s="1">
        <v>7</v>
      </c>
      <c r="E36" s="1">
        <v>9</v>
      </c>
      <c r="F36" s="1" t="s">
        <v>53</v>
      </c>
      <c r="G36" s="1">
        <v>53.77</v>
      </c>
      <c r="H36" s="1">
        <f>1+COUNTIFS(A:A,A36,G:G,"&gt;"&amp;G36)</f>
        <v>2</v>
      </c>
      <c r="I36" s="2">
        <f>AVERAGEIF(A:A,A36,G:G)</f>
        <v>46.37583333333334</v>
      </c>
      <c r="J36" s="2">
        <f t="shared" si="24"/>
        <v>7.3941666666666634</v>
      </c>
      <c r="K36" s="2">
        <f t="shared" si="25"/>
        <v>97.394166666666663</v>
      </c>
      <c r="L36" s="2">
        <f t="shared" si="26"/>
        <v>345.03642804723751</v>
      </c>
      <c r="M36" s="2">
        <f>SUMIF(A:A,A36,L:L)</f>
        <v>3276.7774969312122</v>
      </c>
      <c r="N36" s="3">
        <f t="shared" si="27"/>
        <v>0.10529748460808619</v>
      </c>
      <c r="O36" s="6">
        <f t="shared" si="28"/>
        <v>9.4969030240557739</v>
      </c>
      <c r="P36" s="3">
        <f t="shared" si="29"/>
        <v>0.10529748460808619</v>
      </c>
      <c r="Q36" s="3">
        <f>IF(ISNUMBER(P36),SUMIF(A:A,A36,P:P),"")</f>
        <v>0.90311291247924097</v>
      </c>
      <c r="R36" s="3">
        <f t="shared" si="30"/>
        <v>0.11659393100583816</v>
      </c>
      <c r="S36" s="7">
        <f t="shared" si="31"/>
        <v>8.576775749587922</v>
      </c>
    </row>
    <row r="37" spans="1:19" x14ac:dyDescent="0.3">
      <c r="A37" s="1">
        <v>13</v>
      </c>
      <c r="B37" s="5">
        <v>0.66666666666666663</v>
      </c>
      <c r="C37" s="1" t="s">
        <v>19</v>
      </c>
      <c r="D37" s="1">
        <v>7</v>
      </c>
      <c r="E37" s="1">
        <v>10</v>
      </c>
      <c r="F37" s="1" t="s">
        <v>54</v>
      </c>
      <c r="G37" s="1">
        <v>52.48</v>
      </c>
      <c r="H37" s="1">
        <f>1+COUNTIFS(A:A,A37,G:G,"&gt;"&amp;G37)</f>
        <v>3</v>
      </c>
      <c r="I37" s="2">
        <f>AVERAGEIF(A:A,A37,G:G)</f>
        <v>46.37583333333334</v>
      </c>
      <c r="J37" s="2">
        <f t="shared" si="24"/>
        <v>6.1041666666666572</v>
      </c>
      <c r="K37" s="2">
        <f t="shared" si="25"/>
        <v>96.104166666666657</v>
      </c>
      <c r="L37" s="2">
        <f t="shared" si="26"/>
        <v>319.33796711627434</v>
      </c>
      <c r="M37" s="2">
        <f>SUMIF(A:A,A37,L:L)</f>
        <v>3276.7774969312122</v>
      </c>
      <c r="N37" s="3">
        <f t="shared" si="27"/>
        <v>9.7454882858339545E-2</v>
      </c>
      <c r="O37" s="6">
        <f t="shared" si="28"/>
        <v>10.261158504018731</v>
      </c>
      <c r="P37" s="3">
        <f t="shared" si="29"/>
        <v>9.7454882858339545E-2</v>
      </c>
      <c r="Q37" s="3">
        <f>IF(ISNUMBER(P37),SUMIF(A:A,A37,P:P),"")</f>
        <v>0.90311291247924097</v>
      </c>
      <c r="R37" s="3">
        <f t="shared" si="30"/>
        <v>0.1079099650904168</v>
      </c>
      <c r="S37" s="7">
        <f t="shared" si="31"/>
        <v>9.266984741975488</v>
      </c>
    </row>
    <row r="38" spans="1:19" x14ac:dyDescent="0.3">
      <c r="A38" s="1">
        <v>13</v>
      </c>
      <c r="B38" s="5">
        <v>0.66666666666666663</v>
      </c>
      <c r="C38" s="1" t="s">
        <v>19</v>
      </c>
      <c r="D38" s="1">
        <v>7</v>
      </c>
      <c r="E38" s="1">
        <v>12</v>
      </c>
      <c r="F38" s="1" t="s">
        <v>55</v>
      </c>
      <c r="G38" s="1">
        <v>49.38</v>
      </c>
      <c r="H38" s="1">
        <f>1+COUNTIFS(A:A,A38,G:G,"&gt;"&amp;G38)</f>
        <v>4</v>
      </c>
      <c r="I38" s="2">
        <f>AVERAGEIF(A:A,A38,G:G)</f>
        <v>46.37583333333334</v>
      </c>
      <c r="J38" s="2">
        <f t="shared" si="24"/>
        <v>3.0041666666666629</v>
      </c>
      <c r="K38" s="2">
        <f t="shared" si="25"/>
        <v>93.004166666666663</v>
      </c>
      <c r="L38" s="2">
        <f t="shared" si="26"/>
        <v>265.1378819718513</v>
      </c>
      <c r="M38" s="2">
        <f>SUMIF(A:A,A38,L:L)</f>
        <v>3276.7774969312122</v>
      </c>
      <c r="N38" s="3">
        <f t="shared" si="27"/>
        <v>8.0914215939336703E-2</v>
      </c>
      <c r="O38" s="6">
        <f t="shared" si="28"/>
        <v>12.358767719503376</v>
      </c>
      <c r="P38" s="3">
        <f t="shared" si="29"/>
        <v>8.0914215939336703E-2</v>
      </c>
      <c r="Q38" s="3">
        <f>IF(ISNUMBER(P38),SUMIF(A:A,A38,P:P),"")</f>
        <v>0.90311291247924097</v>
      </c>
      <c r="R38" s="3">
        <f t="shared" si="30"/>
        <v>8.9594794649995216E-2</v>
      </c>
      <c r="S38" s="7">
        <f t="shared" si="31"/>
        <v>11.161362709815123</v>
      </c>
    </row>
    <row r="39" spans="1:19" x14ac:dyDescent="0.3">
      <c r="A39" s="1">
        <v>13</v>
      </c>
      <c r="B39" s="5">
        <v>0.66666666666666663</v>
      </c>
      <c r="C39" s="1" t="s">
        <v>19</v>
      </c>
      <c r="D39" s="1">
        <v>7</v>
      </c>
      <c r="E39" s="1">
        <v>7</v>
      </c>
      <c r="F39" s="1" t="s">
        <v>51</v>
      </c>
      <c r="G39" s="1">
        <v>46.96</v>
      </c>
      <c r="H39" s="1">
        <f>1+COUNTIFS(A:A,A39,G:G,"&gt;"&amp;G39)</f>
        <v>5</v>
      </c>
      <c r="I39" s="2">
        <f>AVERAGEIF(A:A,A39,G:G)</f>
        <v>46.37583333333334</v>
      </c>
      <c r="J39" s="2">
        <f t="shared" si="24"/>
        <v>0.58416666666666117</v>
      </c>
      <c r="K39" s="2">
        <f t="shared" si="25"/>
        <v>90.584166666666661</v>
      </c>
      <c r="L39" s="2">
        <f t="shared" si="26"/>
        <v>229.30431320478291</v>
      </c>
      <c r="M39" s="2">
        <f>SUMIF(A:A,A39,L:L)</f>
        <v>3276.7774969312122</v>
      </c>
      <c r="N39" s="3">
        <f t="shared" si="27"/>
        <v>6.9978603496737998E-2</v>
      </c>
      <c r="O39" s="6">
        <f t="shared" si="28"/>
        <v>14.290082254165222</v>
      </c>
      <c r="P39" s="3">
        <f t="shared" si="29"/>
        <v>6.9978603496737998E-2</v>
      </c>
      <c r="Q39" s="3">
        <f>IF(ISNUMBER(P39),SUMIF(A:A,A39,P:P),"")</f>
        <v>0.90311291247924097</v>
      </c>
      <c r="R39" s="3">
        <f t="shared" si="30"/>
        <v>7.7485995969907615E-2</v>
      </c>
      <c r="S39" s="7">
        <f t="shared" si="31"/>
        <v>12.905557804127071</v>
      </c>
    </row>
    <row r="40" spans="1:19" x14ac:dyDescent="0.3">
      <c r="A40" s="1">
        <v>13</v>
      </c>
      <c r="B40" s="5">
        <v>0.66666666666666663</v>
      </c>
      <c r="C40" s="1" t="s">
        <v>19</v>
      </c>
      <c r="D40" s="1">
        <v>7</v>
      </c>
      <c r="E40" s="1">
        <v>4</v>
      </c>
      <c r="F40" s="1" t="s">
        <v>48</v>
      </c>
      <c r="G40" s="1">
        <v>45.86</v>
      </c>
      <c r="H40" s="1">
        <f>1+COUNTIFS(A:A,A40,G:G,"&gt;"&amp;G40)</f>
        <v>6</v>
      </c>
      <c r="I40" s="2">
        <f>AVERAGEIF(A:A,A40,G:G)</f>
        <v>46.37583333333334</v>
      </c>
      <c r="J40" s="2">
        <f t="shared" si="24"/>
        <v>-0.51583333333334025</v>
      </c>
      <c r="K40" s="2">
        <f t="shared" si="25"/>
        <v>89.484166666666653</v>
      </c>
      <c r="L40" s="2">
        <f t="shared" si="26"/>
        <v>214.65884490618936</v>
      </c>
      <c r="M40" s="2">
        <f>SUMIF(A:A,A40,L:L)</f>
        <v>3276.7774969312122</v>
      </c>
      <c r="N40" s="3">
        <f t="shared" si="27"/>
        <v>6.5509130573321805E-2</v>
      </c>
      <c r="O40" s="6">
        <f t="shared" si="28"/>
        <v>15.265047654398941</v>
      </c>
      <c r="P40" s="3">
        <f t="shared" si="29"/>
        <v>6.5509130573321805E-2</v>
      </c>
      <c r="Q40" s="3">
        <f>IF(ISNUMBER(P40),SUMIF(A:A,A40,P:P),"")</f>
        <v>0.90311291247924097</v>
      </c>
      <c r="R40" s="3">
        <f t="shared" si="30"/>
        <v>7.2537032377806468E-2</v>
      </c>
      <c r="S40" s="7">
        <f t="shared" si="31"/>
        <v>13.786061646298634</v>
      </c>
    </row>
    <row r="41" spans="1:19" x14ac:dyDescent="0.3">
      <c r="A41" s="1">
        <v>13</v>
      </c>
      <c r="B41" s="5">
        <v>0.66666666666666663</v>
      </c>
      <c r="C41" s="1" t="s">
        <v>19</v>
      </c>
      <c r="D41" s="1">
        <v>7</v>
      </c>
      <c r="E41" s="1">
        <v>6</v>
      </c>
      <c r="F41" s="1" t="s">
        <v>50</v>
      </c>
      <c r="G41" s="1">
        <v>45.73</v>
      </c>
      <c r="H41" s="1">
        <f>1+COUNTIFS(A:A,A41,G:G,"&gt;"&amp;G41)</f>
        <v>7</v>
      </c>
      <c r="I41" s="2">
        <f>AVERAGEIF(A:A,A41,G:G)</f>
        <v>46.37583333333334</v>
      </c>
      <c r="J41" s="2">
        <f t="shared" si="24"/>
        <v>-0.64583333333334281</v>
      </c>
      <c r="K41" s="2">
        <f t="shared" si="25"/>
        <v>89.354166666666657</v>
      </c>
      <c r="L41" s="2">
        <f t="shared" si="26"/>
        <v>212.99101889324098</v>
      </c>
      <c r="M41" s="2">
        <f>SUMIF(A:A,A41,L:L)</f>
        <v>3276.7774969312122</v>
      </c>
      <c r="N41" s="3">
        <f t="shared" si="27"/>
        <v>6.5000146971441491E-2</v>
      </c>
      <c r="O41" s="6">
        <f t="shared" si="28"/>
        <v>15.384580598554042</v>
      </c>
      <c r="P41" s="3">
        <f t="shared" si="29"/>
        <v>6.5000146971441491E-2</v>
      </c>
      <c r="Q41" s="3">
        <f>IF(ISNUMBER(P41),SUMIF(A:A,A41,P:P),"")</f>
        <v>0.90311291247924097</v>
      </c>
      <c r="R41" s="3">
        <f t="shared" si="30"/>
        <v>7.1973444375855483E-2</v>
      </c>
      <c r="S41" s="7">
        <f t="shared" si="31"/>
        <v>13.894013391631765</v>
      </c>
    </row>
    <row r="42" spans="1:19" x14ac:dyDescent="0.3">
      <c r="A42" s="1">
        <v>13</v>
      </c>
      <c r="B42" s="5">
        <v>0.66666666666666663</v>
      </c>
      <c r="C42" s="1" t="s">
        <v>19</v>
      </c>
      <c r="D42" s="1">
        <v>7</v>
      </c>
      <c r="E42" s="1">
        <v>14</v>
      </c>
      <c r="F42" s="1" t="s">
        <v>57</v>
      </c>
      <c r="G42" s="1">
        <v>45.23</v>
      </c>
      <c r="H42" s="1">
        <f>1+COUNTIFS(A:A,A42,G:G,"&gt;"&amp;G42)</f>
        <v>8</v>
      </c>
      <c r="I42" s="2">
        <f>AVERAGEIF(A:A,A42,G:G)</f>
        <v>46.37583333333334</v>
      </c>
      <c r="J42" s="2">
        <f t="shared" si="24"/>
        <v>-1.1458333333333428</v>
      </c>
      <c r="K42" s="2">
        <f t="shared" si="25"/>
        <v>88.854166666666657</v>
      </c>
      <c r="L42" s="2">
        <f t="shared" si="26"/>
        <v>206.69618297089158</v>
      </c>
      <c r="M42" s="2">
        <f>SUMIF(A:A,A42,L:L)</f>
        <v>3276.7774969312122</v>
      </c>
      <c r="N42" s="3">
        <f t="shared" si="27"/>
        <v>6.3079102308431972E-2</v>
      </c>
      <c r="O42" s="6">
        <f t="shared" si="28"/>
        <v>15.853110830753325</v>
      </c>
      <c r="P42" s="3">
        <f t="shared" si="29"/>
        <v>6.3079102308431972E-2</v>
      </c>
      <c r="Q42" s="3">
        <f>IF(ISNUMBER(P42),SUMIF(A:A,A42,P:P),"")</f>
        <v>0.90311291247924097</v>
      </c>
      <c r="R42" s="3">
        <f t="shared" si="30"/>
        <v>6.9846307628650933E-2</v>
      </c>
      <c r="S42" s="7">
        <f t="shared" si="31"/>
        <v>14.317149094217836</v>
      </c>
    </row>
    <row r="43" spans="1:19" x14ac:dyDescent="0.3">
      <c r="A43" s="1">
        <v>13</v>
      </c>
      <c r="B43" s="5">
        <v>0.66666666666666663</v>
      </c>
      <c r="C43" s="1" t="s">
        <v>19</v>
      </c>
      <c r="D43" s="1">
        <v>7</v>
      </c>
      <c r="E43" s="1">
        <v>8</v>
      </c>
      <c r="F43" s="1" t="s">
        <v>52</v>
      </c>
      <c r="G43" s="1">
        <v>44.54</v>
      </c>
      <c r="H43" s="1">
        <f>1+COUNTIFS(A:A,A43,G:G,"&gt;"&amp;G43)</f>
        <v>9</v>
      </c>
      <c r="I43" s="2">
        <f>AVERAGEIF(A:A,A43,G:G)</f>
        <v>46.37583333333334</v>
      </c>
      <c r="J43" s="2">
        <f t="shared" si="24"/>
        <v>-1.8358333333333405</v>
      </c>
      <c r="K43" s="2">
        <f t="shared" si="25"/>
        <v>88.164166666666659</v>
      </c>
      <c r="L43" s="2">
        <f t="shared" si="26"/>
        <v>198.31367612682163</v>
      </c>
      <c r="M43" s="2">
        <f>SUMIF(A:A,A43,L:L)</f>
        <v>3276.7774969312122</v>
      </c>
      <c r="N43" s="3">
        <f t="shared" si="27"/>
        <v>6.0520946665602891E-2</v>
      </c>
      <c r="O43" s="6">
        <f t="shared" si="28"/>
        <v>16.523204858729521</v>
      </c>
      <c r="P43" s="3">
        <f t="shared" si="29"/>
        <v>6.0520946665602891E-2</v>
      </c>
      <c r="Q43" s="3">
        <f>IF(ISNUMBER(P43),SUMIF(A:A,A43,P:P),"")</f>
        <v>0.90311291247924097</v>
      </c>
      <c r="R43" s="3">
        <f t="shared" si="30"/>
        <v>6.7013709835528484E-2</v>
      </c>
      <c r="S43" s="7">
        <f t="shared" si="31"/>
        <v>14.922319663458365</v>
      </c>
    </row>
    <row r="44" spans="1:19" x14ac:dyDescent="0.3">
      <c r="A44" s="1">
        <v>13</v>
      </c>
      <c r="B44" s="5">
        <v>0.66666666666666663</v>
      </c>
      <c r="C44" s="1" t="s">
        <v>19</v>
      </c>
      <c r="D44" s="1">
        <v>7</v>
      </c>
      <c r="E44" s="1">
        <v>5</v>
      </c>
      <c r="F44" s="1" t="s">
        <v>49</v>
      </c>
      <c r="G44" s="1">
        <v>36.909999999999997</v>
      </c>
      <c r="H44" s="1">
        <f>1+COUNTIFS(A:A,A44,G:G,"&gt;"&amp;G44)</f>
        <v>10</v>
      </c>
      <c r="I44" s="2">
        <f>AVERAGEIF(A:A,A44,G:G)</f>
        <v>46.37583333333334</v>
      </c>
      <c r="J44" s="2">
        <f t="shared" si="24"/>
        <v>-9.4658333333333431</v>
      </c>
      <c r="K44" s="2">
        <f t="shared" si="25"/>
        <v>80.534166666666664</v>
      </c>
      <c r="L44" s="2">
        <f t="shared" si="26"/>
        <v>125.46790640351537</v>
      </c>
      <c r="M44" s="2">
        <f>SUMIF(A:A,A44,L:L)</f>
        <v>3276.7774969312122</v>
      </c>
      <c r="N44" s="3">
        <f t="shared" si="27"/>
        <v>3.8290029311120251E-2</v>
      </c>
      <c r="O44" s="6">
        <f t="shared" si="28"/>
        <v>26.116459506328411</v>
      </c>
      <c r="P44" s="3" t="str">
        <f t="shared" si="29"/>
        <v/>
      </c>
      <c r="Q44" s="3" t="str">
        <f>IF(ISNUMBER(P44),SUMIF(A:A,A44,P:P),"")</f>
        <v/>
      </c>
      <c r="R44" s="3" t="str">
        <f t="shared" si="30"/>
        <v/>
      </c>
      <c r="S44" s="7" t="str">
        <f t="shared" si="31"/>
        <v/>
      </c>
    </row>
    <row r="45" spans="1:19" x14ac:dyDescent="0.3">
      <c r="A45" s="1">
        <v>13</v>
      </c>
      <c r="B45" s="5">
        <v>0.66666666666666663</v>
      </c>
      <c r="C45" s="1" t="s">
        <v>19</v>
      </c>
      <c r="D45" s="1">
        <v>7</v>
      </c>
      <c r="E45" s="1">
        <v>15</v>
      </c>
      <c r="F45" s="1" t="s">
        <v>58</v>
      </c>
      <c r="G45" s="1">
        <v>34.21</v>
      </c>
      <c r="H45" s="1">
        <f>1+COUNTIFS(A:A,A45,G:G,"&gt;"&amp;G45)</f>
        <v>11</v>
      </c>
      <c r="I45" s="2">
        <f>AVERAGEIF(A:A,A45,G:G)</f>
        <v>46.37583333333334</v>
      </c>
      <c r="J45" s="2">
        <f t="shared" si="24"/>
        <v>-12.165833333333339</v>
      </c>
      <c r="K45" s="2">
        <f t="shared" si="25"/>
        <v>77.834166666666661</v>
      </c>
      <c r="L45" s="2">
        <f t="shared" si="26"/>
        <v>106.70307745294683</v>
      </c>
      <c r="M45" s="2">
        <f>SUMIF(A:A,A45,L:L)</f>
        <v>3276.7774969312122</v>
      </c>
      <c r="N45" s="3">
        <f t="shared" si="27"/>
        <v>3.2563418649229937E-2</v>
      </c>
      <c r="O45" s="6">
        <f t="shared" si="28"/>
        <v>30.70930637756144</v>
      </c>
      <c r="P45" s="3" t="str">
        <f t="shared" si="29"/>
        <v/>
      </c>
      <c r="Q45" s="3" t="str">
        <f>IF(ISNUMBER(P45),SUMIF(A:A,A45,P:P),"")</f>
        <v/>
      </c>
      <c r="R45" s="3" t="str">
        <f t="shared" si="30"/>
        <v/>
      </c>
      <c r="S45" s="7" t="str">
        <f t="shared" si="31"/>
        <v/>
      </c>
    </row>
    <row r="46" spans="1:19" x14ac:dyDescent="0.3">
      <c r="A46" s="1">
        <v>13</v>
      </c>
      <c r="B46" s="5">
        <v>0.66666666666666663</v>
      </c>
      <c r="C46" s="1" t="s">
        <v>19</v>
      </c>
      <c r="D46" s="1">
        <v>7</v>
      </c>
      <c r="E46" s="1">
        <v>13</v>
      </c>
      <c r="F46" s="1" t="s">
        <v>56</v>
      </c>
      <c r="G46" s="1">
        <v>30.48</v>
      </c>
      <c r="H46" s="1">
        <f>1+COUNTIFS(A:A,A46,G:G,"&gt;"&amp;G46)</f>
        <v>12</v>
      </c>
      <c r="I46" s="2">
        <f>AVERAGEIF(A:A,A46,G:G)</f>
        <v>46.37583333333334</v>
      </c>
      <c r="J46" s="2">
        <f t="shared" si="24"/>
        <v>-15.895833333333339</v>
      </c>
      <c r="K46" s="2">
        <f t="shared" si="25"/>
        <v>74.104166666666657</v>
      </c>
      <c r="L46" s="2">
        <f t="shared" si="26"/>
        <v>85.306444274766719</v>
      </c>
      <c r="M46" s="2">
        <f>SUMIF(A:A,A46,L:L)</f>
        <v>3276.7774969312122</v>
      </c>
      <c r="N46" s="3">
        <f t="shared" si="27"/>
        <v>2.6033639560409102E-2</v>
      </c>
      <c r="O46" s="6">
        <f t="shared" si="28"/>
        <v>38.411840099405815</v>
      </c>
      <c r="P46" s="3" t="str">
        <f t="shared" si="29"/>
        <v/>
      </c>
      <c r="Q46" s="3" t="str">
        <f>IF(ISNUMBER(P46),SUMIF(A:A,A46,P:P),"")</f>
        <v/>
      </c>
      <c r="R46" s="3" t="str">
        <f t="shared" si="30"/>
        <v/>
      </c>
      <c r="S46" s="7" t="str">
        <f t="shared" si="31"/>
        <v/>
      </c>
    </row>
    <row r="47" spans="1:19" x14ac:dyDescent="0.3">
      <c r="A47" s="1">
        <v>16</v>
      </c>
      <c r="B47" s="5">
        <v>0.6875</v>
      </c>
      <c r="C47" s="1" t="s">
        <v>19</v>
      </c>
      <c r="D47" s="1">
        <v>8</v>
      </c>
      <c r="E47" s="1">
        <v>3</v>
      </c>
      <c r="F47" s="1" t="s">
        <v>61</v>
      </c>
      <c r="G47" s="1">
        <v>71.760000000000005</v>
      </c>
      <c r="H47" s="1">
        <f>1+COUNTIFS(A:A,A47,G:G,"&gt;"&amp;G47)</f>
        <v>1</v>
      </c>
      <c r="I47" s="2">
        <f>AVERAGEIF(A:A,A47,G:G)</f>
        <v>48.341428571428573</v>
      </c>
      <c r="J47" s="2">
        <f t="shared" ref="J47:J53" si="32">G47-I47</f>
        <v>23.418571428571433</v>
      </c>
      <c r="K47" s="2">
        <f t="shared" ref="K47:K53" si="33">90+J47</f>
        <v>113.41857142857143</v>
      </c>
      <c r="L47" s="2">
        <f t="shared" ref="L47:L53" si="34">EXP(0.06*K47)</f>
        <v>902.45090128090044</v>
      </c>
      <c r="M47" s="2">
        <f>SUMIF(A:A,A47,L:L)</f>
        <v>2257.4990613359769</v>
      </c>
      <c r="N47" s="3">
        <f t="shared" ref="N47:N53" si="35">L47/M47</f>
        <v>0.39975693311997856</v>
      </c>
      <c r="O47" s="6">
        <f t="shared" ref="O47:O53" si="36">1/N47</f>
        <v>2.5015200917100073</v>
      </c>
      <c r="P47" s="3">
        <f t="shared" ref="P47:P53" si="37">IF(O47&gt;21,"",N47)</f>
        <v>0.39975693311997856</v>
      </c>
      <c r="Q47" s="3">
        <f>IF(ISNUMBER(P47),SUMIF(A:A,A47,P:P),"")</f>
        <v>0.98901141842305929</v>
      </c>
      <c r="R47" s="3">
        <f t="shared" ref="R47:R53" si="38">IFERROR(P47*(1/Q47),"")</f>
        <v>0.40419850132506618</v>
      </c>
      <c r="S47" s="7">
        <f t="shared" ref="S47:S53" si="39">IFERROR(1/R47,"")</f>
        <v>2.4740319341158958</v>
      </c>
    </row>
    <row r="48" spans="1:19" x14ac:dyDescent="0.3">
      <c r="A48" s="1">
        <v>16</v>
      </c>
      <c r="B48" s="5">
        <v>0.6875</v>
      </c>
      <c r="C48" s="1" t="s">
        <v>19</v>
      </c>
      <c r="D48" s="1">
        <v>8</v>
      </c>
      <c r="E48" s="1">
        <v>1</v>
      </c>
      <c r="F48" s="1" t="s">
        <v>59</v>
      </c>
      <c r="G48" s="1">
        <v>57.02</v>
      </c>
      <c r="H48" s="1">
        <f>1+COUNTIFS(A:A,A48,G:G,"&gt;"&amp;G48)</f>
        <v>2</v>
      </c>
      <c r="I48" s="2">
        <f>AVERAGEIF(A:A,A48,G:G)</f>
        <v>48.341428571428573</v>
      </c>
      <c r="J48" s="2">
        <f t="shared" si="32"/>
        <v>8.6785714285714306</v>
      </c>
      <c r="K48" s="2">
        <f t="shared" si="33"/>
        <v>98.678571428571431</v>
      </c>
      <c r="L48" s="2">
        <f t="shared" si="34"/>
        <v>372.67781726884857</v>
      </c>
      <c r="M48" s="2">
        <f>SUMIF(A:A,A48,L:L)</f>
        <v>2257.4990613359769</v>
      </c>
      <c r="N48" s="3">
        <f t="shared" si="35"/>
        <v>0.1650843730797831</v>
      </c>
      <c r="O48" s="6">
        <f t="shared" si="36"/>
        <v>6.0575085415063068</v>
      </c>
      <c r="P48" s="3">
        <f t="shared" si="37"/>
        <v>0.1650843730797831</v>
      </c>
      <c r="Q48" s="3">
        <f>IF(ISNUMBER(P48),SUMIF(A:A,A48,P:P),"")</f>
        <v>0.98901141842305929</v>
      </c>
      <c r="R48" s="3">
        <f t="shared" si="38"/>
        <v>0.16691857141852193</v>
      </c>
      <c r="S48" s="7">
        <f t="shared" si="39"/>
        <v>5.9909451147449504</v>
      </c>
    </row>
    <row r="49" spans="1:19" x14ac:dyDescent="0.3">
      <c r="A49" s="1">
        <v>16</v>
      </c>
      <c r="B49" s="5">
        <v>0.6875</v>
      </c>
      <c r="C49" s="1" t="s">
        <v>19</v>
      </c>
      <c r="D49" s="1">
        <v>8</v>
      </c>
      <c r="E49" s="1">
        <v>8</v>
      </c>
      <c r="F49" s="1" t="s">
        <v>64</v>
      </c>
      <c r="G49" s="1">
        <v>53.02</v>
      </c>
      <c r="H49" s="1">
        <f>1+COUNTIFS(A:A,A49,G:G,"&gt;"&amp;G49)</f>
        <v>3</v>
      </c>
      <c r="I49" s="2">
        <f>AVERAGEIF(A:A,A49,G:G)</f>
        <v>48.341428571428573</v>
      </c>
      <c r="J49" s="2">
        <f t="shared" si="32"/>
        <v>4.6785714285714306</v>
      </c>
      <c r="K49" s="2">
        <f t="shared" si="33"/>
        <v>94.678571428571431</v>
      </c>
      <c r="L49" s="2">
        <f t="shared" si="34"/>
        <v>293.1587542651464</v>
      </c>
      <c r="M49" s="2">
        <f>SUMIF(A:A,A49,L:L)</f>
        <v>2257.4990613359769</v>
      </c>
      <c r="N49" s="3">
        <f t="shared" si="35"/>
        <v>0.12985996729126278</v>
      </c>
      <c r="O49" s="6">
        <f t="shared" si="36"/>
        <v>7.7006025864545391</v>
      </c>
      <c r="P49" s="3">
        <f t="shared" si="37"/>
        <v>0.12985996729126278</v>
      </c>
      <c r="Q49" s="3">
        <f>IF(ISNUMBER(P49),SUMIF(A:A,A49,P:P),"")</f>
        <v>0.98901141842305929</v>
      </c>
      <c r="R49" s="3">
        <f t="shared" si="38"/>
        <v>0.13130279880723672</v>
      </c>
      <c r="S49" s="7">
        <f t="shared" si="39"/>
        <v>7.6159838867416836</v>
      </c>
    </row>
    <row r="50" spans="1:19" x14ac:dyDescent="0.3">
      <c r="A50" s="1">
        <v>16</v>
      </c>
      <c r="B50" s="5">
        <v>0.6875</v>
      </c>
      <c r="C50" s="1" t="s">
        <v>19</v>
      </c>
      <c r="D50" s="1">
        <v>8</v>
      </c>
      <c r="E50" s="1">
        <v>6</v>
      </c>
      <c r="F50" s="1" t="s">
        <v>62</v>
      </c>
      <c r="G50" s="1">
        <v>49.64</v>
      </c>
      <c r="H50" s="1">
        <f>1+COUNTIFS(A:A,A50,G:G,"&gt;"&amp;G50)</f>
        <v>4</v>
      </c>
      <c r="I50" s="2">
        <f>AVERAGEIF(A:A,A50,G:G)</f>
        <v>48.341428571428573</v>
      </c>
      <c r="J50" s="2">
        <f t="shared" si="32"/>
        <v>1.298571428571428</v>
      </c>
      <c r="K50" s="2">
        <f t="shared" si="33"/>
        <v>91.298571428571421</v>
      </c>
      <c r="L50" s="2">
        <f t="shared" si="34"/>
        <v>239.34697699885538</v>
      </c>
      <c r="M50" s="2">
        <f>SUMIF(A:A,A50,L:L)</f>
        <v>2257.4990613359769</v>
      </c>
      <c r="N50" s="3">
        <f t="shared" si="35"/>
        <v>0.10602306822542421</v>
      </c>
      <c r="O50" s="6">
        <f t="shared" si="36"/>
        <v>9.4319096470007757</v>
      </c>
      <c r="P50" s="3">
        <f t="shared" si="37"/>
        <v>0.10602306822542421</v>
      </c>
      <c r="Q50" s="3">
        <f>IF(ISNUMBER(P50),SUMIF(A:A,A50,P:P),"")</f>
        <v>0.98901141842305929</v>
      </c>
      <c r="R50" s="3">
        <f t="shared" si="38"/>
        <v>0.10720105577190797</v>
      </c>
      <c r="S50" s="7">
        <f t="shared" si="39"/>
        <v>9.3282663384183753</v>
      </c>
    </row>
    <row r="51" spans="1:19" x14ac:dyDescent="0.3">
      <c r="A51" s="1">
        <v>16</v>
      </c>
      <c r="B51" s="5">
        <v>0.6875</v>
      </c>
      <c r="C51" s="1" t="s">
        <v>19</v>
      </c>
      <c r="D51" s="1">
        <v>8</v>
      </c>
      <c r="E51" s="1">
        <v>7</v>
      </c>
      <c r="F51" s="1" t="s">
        <v>63</v>
      </c>
      <c r="G51" s="1">
        <v>49.5</v>
      </c>
      <c r="H51" s="1">
        <f>1+COUNTIFS(A:A,A51,G:G,"&gt;"&amp;G51)</f>
        <v>5</v>
      </c>
      <c r="I51" s="2">
        <f>AVERAGEIF(A:A,A51,G:G)</f>
        <v>48.341428571428573</v>
      </c>
      <c r="J51" s="2">
        <f t="shared" si="32"/>
        <v>1.1585714285714275</v>
      </c>
      <c r="K51" s="2">
        <f t="shared" si="33"/>
        <v>91.158571428571435</v>
      </c>
      <c r="L51" s="2">
        <f t="shared" si="34"/>
        <v>237.34488295933033</v>
      </c>
      <c r="M51" s="2">
        <f>SUMIF(A:A,A51,L:L)</f>
        <v>2257.4990613359769</v>
      </c>
      <c r="N51" s="3">
        <f t="shared" si="35"/>
        <v>0.10513620449475217</v>
      </c>
      <c r="O51" s="6">
        <f t="shared" si="36"/>
        <v>9.5114713794895902</v>
      </c>
      <c r="P51" s="3">
        <f t="shared" si="37"/>
        <v>0.10513620449475217</v>
      </c>
      <c r="Q51" s="3">
        <f>IF(ISNUMBER(P51),SUMIF(A:A,A51,P:P),"")</f>
        <v>0.98901141842305929</v>
      </c>
      <c r="R51" s="3">
        <f t="shared" si="38"/>
        <v>0.10630433838912376</v>
      </c>
      <c r="S51" s="7">
        <f t="shared" si="39"/>
        <v>9.4069538003193323</v>
      </c>
    </row>
    <row r="52" spans="1:19" x14ac:dyDescent="0.3">
      <c r="A52" s="1">
        <v>16</v>
      </c>
      <c r="B52" s="5">
        <v>0.6875</v>
      </c>
      <c r="C52" s="1" t="s">
        <v>19</v>
      </c>
      <c r="D52" s="1">
        <v>8</v>
      </c>
      <c r="E52" s="1">
        <v>2</v>
      </c>
      <c r="F52" s="1" t="s">
        <v>60</v>
      </c>
      <c r="G52" s="1">
        <v>45.59</v>
      </c>
      <c r="H52" s="1">
        <f>1+COUNTIFS(A:A,A52,G:G,"&gt;"&amp;G52)</f>
        <v>6</v>
      </c>
      <c r="I52" s="2">
        <f>AVERAGEIF(A:A,A52,G:G)</f>
        <v>48.341428571428573</v>
      </c>
      <c r="J52" s="2">
        <f t="shared" si="32"/>
        <v>-2.7514285714285691</v>
      </c>
      <c r="K52" s="2">
        <f t="shared" si="33"/>
        <v>87.248571428571438</v>
      </c>
      <c r="L52" s="2">
        <f t="shared" si="34"/>
        <v>187.71301596753833</v>
      </c>
      <c r="M52" s="2">
        <f>SUMIF(A:A,A52,L:L)</f>
        <v>2257.4990613359769</v>
      </c>
      <c r="N52" s="3">
        <f t="shared" si="35"/>
        <v>8.3150872211858504E-2</v>
      </c>
      <c r="O52" s="6">
        <f t="shared" si="36"/>
        <v>12.026332056410897</v>
      </c>
      <c r="P52" s="3">
        <f t="shared" si="37"/>
        <v>8.3150872211858504E-2</v>
      </c>
      <c r="Q52" s="3">
        <f>IF(ISNUMBER(P52),SUMIF(A:A,A52,P:P),"")</f>
        <v>0.98901141842305929</v>
      </c>
      <c r="R52" s="3">
        <f t="shared" si="38"/>
        <v>8.4074734288143368E-2</v>
      </c>
      <c r="S52" s="7">
        <f t="shared" si="39"/>
        <v>11.894179725537651</v>
      </c>
    </row>
    <row r="53" spans="1:19" x14ac:dyDescent="0.3">
      <c r="A53" s="1">
        <v>16</v>
      </c>
      <c r="B53" s="5">
        <v>0.6875</v>
      </c>
      <c r="C53" s="1" t="s">
        <v>19</v>
      </c>
      <c r="D53" s="1">
        <v>8</v>
      </c>
      <c r="E53" s="1">
        <v>10</v>
      </c>
      <c r="F53" s="1" t="s">
        <v>65</v>
      </c>
      <c r="G53" s="1">
        <v>11.86</v>
      </c>
      <c r="H53" s="1">
        <f>1+COUNTIFS(A:A,A53,G:G,"&gt;"&amp;G53)</f>
        <v>7</v>
      </c>
      <c r="I53" s="2">
        <f>AVERAGEIF(A:A,A53,G:G)</f>
        <v>48.341428571428573</v>
      </c>
      <c r="J53" s="2">
        <f t="shared" si="32"/>
        <v>-36.481428571428573</v>
      </c>
      <c r="K53" s="2">
        <f t="shared" si="33"/>
        <v>53.518571428571427</v>
      </c>
      <c r="L53" s="2">
        <f t="shared" si="34"/>
        <v>24.80671259535746</v>
      </c>
      <c r="M53" s="2">
        <f>SUMIF(A:A,A53,L:L)</f>
        <v>2257.4990613359769</v>
      </c>
      <c r="N53" s="3">
        <f t="shared" si="35"/>
        <v>1.0988581576940709E-2</v>
      </c>
      <c r="O53" s="6">
        <f t="shared" si="36"/>
        <v>91.003556100313929</v>
      </c>
      <c r="P53" s="3" t="str">
        <f t="shared" si="37"/>
        <v/>
      </c>
      <c r="Q53" s="3" t="str">
        <f>IF(ISNUMBER(P53),SUMIF(A:A,A53,P:P),"")</f>
        <v/>
      </c>
      <c r="R53" s="3" t="str">
        <f t="shared" si="38"/>
        <v/>
      </c>
      <c r="S53" s="7" t="str">
        <f t="shared" si="39"/>
        <v/>
      </c>
    </row>
  </sheetData>
  <autoFilter ref="A7:S17" xr:uid="{00000000-0009-0000-0000-000000000000}"/>
  <sortState xmlns:xlrd2="http://schemas.microsoft.com/office/spreadsheetml/2017/richdata2" ref="A8:T53">
    <sortCondition ref="B8:B53"/>
    <sortCondition ref="H8:H5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7:G1048576 G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6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23082022 -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2022-08-22T22:48:09Z</cp:lastPrinted>
  <dcterms:created xsi:type="dcterms:W3CDTF">2016-03-11T05:58:01Z</dcterms:created>
  <dcterms:modified xsi:type="dcterms:W3CDTF">2022-08-22T22:49:52Z</dcterms:modified>
</cp:coreProperties>
</file>