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AC6EC20-8DAB-40A1-BEF3-9ABB6832C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8102022 - Graf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18102022 - Grafton'!$A$7:$S$42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 s="1"/>
  <c r="K83" i="1" s="1"/>
  <c r="L83" i="1" s="1"/>
  <c r="H81" i="1"/>
  <c r="I81" i="1"/>
  <c r="J81" i="1" s="1"/>
  <c r="K81" i="1" s="1"/>
  <c r="L81" i="1" s="1"/>
  <c r="H82" i="1"/>
  <c r="I82" i="1"/>
  <c r="J82" i="1" s="1"/>
  <c r="K82" i="1" s="1"/>
  <c r="L82" i="1" s="1"/>
  <c r="H88" i="1"/>
  <c r="I88" i="1"/>
  <c r="J88" i="1" s="1"/>
  <c r="K88" i="1" s="1"/>
  <c r="L88" i="1" s="1"/>
  <c r="H91" i="1"/>
  <c r="I91" i="1"/>
  <c r="J91" i="1" s="1"/>
  <c r="K91" i="1" s="1"/>
  <c r="L91" i="1" s="1"/>
  <c r="H85" i="1"/>
  <c r="I85" i="1"/>
  <c r="J85" i="1" s="1"/>
  <c r="K85" i="1" s="1"/>
  <c r="L85" i="1" s="1"/>
  <c r="H87" i="1"/>
  <c r="I87" i="1"/>
  <c r="J87" i="1" s="1"/>
  <c r="K87" i="1" s="1"/>
  <c r="L87" i="1" s="1"/>
  <c r="H92" i="1"/>
  <c r="I92" i="1"/>
  <c r="J92" i="1" s="1"/>
  <c r="K92" i="1" s="1"/>
  <c r="L92" i="1" s="1"/>
  <c r="H84" i="1"/>
  <c r="I84" i="1"/>
  <c r="J84" i="1" s="1"/>
  <c r="K84" i="1" s="1"/>
  <c r="L84" i="1" s="1"/>
  <c r="H90" i="1"/>
  <c r="I90" i="1"/>
  <c r="J90" i="1" s="1"/>
  <c r="K90" i="1" s="1"/>
  <c r="L90" i="1" s="1"/>
  <c r="H89" i="1"/>
  <c r="I89" i="1"/>
  <c r="J89" i="1" s="1"/>
  <c r="K89" i="1" s="1"/>
  <c r="L89" i="1" s="1"/>
  <c r="H86" i="1"/>
  <c r="I86" i="1"/>
  <c r="J86" i="1" s="1"/>
  <c r="K86" i="1" s="1"/>
  <c r="L86" i="1" s="1"/>
  <c r="H93" i="1"/>
  <c r="I93" i="1"/>
  <c r="J93" i="1" s="1"/>
  <c r="K93" i="1" s="1"/>
  <c r="L93" i="1" s="1"/>
  <c r="H74" i="1"/>
  <c r="I74" i="1"/>
  <c r="J74" i="1" s="1"/>
  <c r="K74" i="1" s="1"/>
  <c r="L74" i="1" s="1"/>
  <c r="H78" i="1"/>
  <c r="I78" i="1"/>
  <c r="J78" i="1" s="1"/>
  <c r="K78" i="1" s="1"/>
  <c r="L78" i="1" s="1"/>
  <c r="H75" i="1"/>
  <c r="I75" i="1"/>
  <c r="J75" i="1" s="1"/>
  <c r="K75" i="1" s="1"/>
  <c r="L75" i="1" s="1"/>
  <c r="H77" i="1"/>
  <c r="I77" i="1"/>
  <c r="J77" i="1" s="1"/>
  <c r="K77" i="1" s="1"/>
  <c r="L77" i="1" s="1"/>
  <c r="H79" i="1"/>
  <c r="I79" i="1"/>
  <c r="J79" i="1" s="1"/>
  <c r="K79" i="1" s="1"/>
  <c r="L79" i="1" s="1"/>
  <c r="H70" i="1"/>
  <c r="I70" i="1"/>
  <c r="J70" i="1" s="1"/>
  <c r="K70" i="1" s="1"/>
  <c r="L70" i="1" s="1"/>
  <c r="H73" i="1"/>
  <c r="I73" i="1"/>
  <c r="J73" i="1" s="1"/>
  <c r="K73" i="1" s="1"/>
  <c r="L73" i="1" s="1"/>
  <c r="H72" i="1"/>
  <c r="I72" i="1"/>
  <c r="J72" i="1" s="1"/>
  <c r="K72" i="1" s="1"/>
  <c r="L72" i="1" s="1"/>
  <c r="H76" i="1"/>
  <c r="I76" i="1"/>
  <c r="J76" i="1" s="1"/>
  <c r="K76" i="1" s="1"/>
  <c r="L76" i="1" s="1"/>
  <c r="H71" i="1"/>
  <c r="I71" i="1"/>
  <c r="J71" i="1" s="1"/>
  <c r="K71" i="1" s="1"/>
  <c r="L71" i="1" s="1"/>
  <c r="H60" i="1"/>
  <c r="I60" i="1"/>
  <c r="J60" i="1" s="1"/>
  <c r="K60" i="1" s="1"/>
  <c r="L60" i="1" s="1"/>
  <c r="H58" i="1"/>
  <c r="I58" i="1"/>
  <c r="J58" i="1" s="1"/>
  <c r="K58" i="1" s="1"/>
  <c r="L58" i="1" s="1"/>
  <c r="H57" i="1"/>
  <c r="I57" i="1"/>
  <c r="J57" i="1" s="1"/>
  <c r="K57" i="1" s="1"/>
  <c r="L57" i="1" s="1"/>
  <c r="H62" i="1"/>
  <c r="I62" i="1"/>
  <c r="J62" i="1" s="1"/>
  <c r="K62" i="1" s="1"/>
  <c r="L62" i="1" s="1"/>
  <c r="H59" i="1"/>
  <c r="I59" i="1"/>
  <c r="J59" i="1" s="1"/>
  <c r="K59" i="1" s="1"/>
  <c r="L59" i="1" s="1"/>
  <c r="H63" i="1"/>
  <c r="I63" i="1"/>
  <c r="J63" i="1" s="1"/>
  <c r="K63" i="1" s="1"/>
  <c r="L63" i="1" s="1"/>
  <c r="H65" i="1"/>
  <c r="I65" i="1"/>
  <c r="J65" i="1" s="1"/>
  <c r="K65" i="1" s="1"/>
  <c r="L65" i="1" s="1"/>
  <c r="H64" i="1"/>
  <c r="I64" i="1"/>
  <c r="J64" i="1" s="1"/>
  <c r="K64" i="1" s="1"/>
  <c r="L64" i="1" s="1"/>
  <c r="H61" i="1"/>
  <c r="I61" i="1"/>
  <c r="J61" i="1" s="1"/>
  <c r="K61" i="1" s="1"/>
  <c r="L61" i="1" s="1"/>
  <c r="H66" i="1"/>
  <c r="I66" i="1"/>
  <c r="J66" i="1" s="1"/>
  <c r="K66" i="1" s="1"/>
  <c r="L66" i="1" s="1"/>
  <c r="H67" i="1"/>
  <c r="I67" i="1"/>
  <c r="J67" i="1" s="1"/>
  <c r="K67" i="1" s="1"/>
  <c r="L67" i="1" s="1"/>
  <c r="H68" i="1"/>
  <c r="I68" i="1"/>
  <c r="J68" i="1" s="1"/>
  <c r="K68" i="1" s="1"/>
  <c r="L68" i="1" s="1"/>
  <c r="H10" i="1"/>
  <c r="I10" i="1"/>
  <c r="J10" i="1" s="1"/>
  <c r="K10" i="1" s="1"/>
  <c r="L10" i="1" s="1"/>
  <c r="H12" i="1"/>
  <c r="I12" i="1"/>
  <c r="J12" i="1" s="1"/>
  <c r="K12" i="1" s="1"/>
  <c r="L12" i="1" s="1"/>
  <c r="H8" i="1"/>
  <c r="I8" i="1"/>
  <c r="J8" i="1" s="1"/>
  <c r="K8" i="1" s="1"/>
  <c r="L8" i="1" s="1"/>
  <c r="H15" i="1"/>
  <c r="I15" i="1"/>
  <c r="J15" i="1" s="1"/>
  <c r="K15" i="1" s="1"/>
  <c r="L15" i="1" s="1"/>
  <c r="H13" i="1"/>
  <c r="I13" i="1"/>
  <c r="J13" i="1" s="1"/>
  <c r="K13" i="1" s="1"/>
  <c r="L13" i="1" s="1"/>
  <c r="H11" i="1"/>
  <c r="I11" i="1"/>
  <c r="J11" i="1" s="1"/>
  <c r="K11" i="1" s="1"/>
  <c r="L11" i="1" s="1"/>
  <c r="H9" i="1"/>
  <c r="I9" i="1"/>
  <c r="J9" i="1" s="1"/>
  <c r="K9" i="1" s="1"/>
  <c r="L9" i="1" s="1"/>
  <c r="H14" i="1"/>
  <c r="I14" i="1"/>
  <c r="J14" i="1" s="1"/>
  <c r="K14" i="1" s="1"/>
  <c r="L14" i="1" s="1"/>
  <c r="H17" i="1"/>
  <c r="I17" i="1"/>
  <c r="J17" i="1" s="1"/>
  <c r="K17" i="1" s="1"/>
  <c r="L17" i="1" s="1"/>
  <c r="H20" i="1"/>
  <c r="I20" i="1"/>
  <c r="J20" i="1" s="1"/>
  <c r="K20" i="1" s="1"/>
  <c r="L20" i="1" s="1"/>
  <c r="H19" i="1"/>
  <c r="I19" i="1"/>
  <c r="J19" i="1" s="1"/>
  <c r="K19" i="1" s="1"/>
  <c r="L19" i="1" s="1"/>
  <c r="H21" i="1"/>
  <c r="I21" i="1"/>
  <c r="J21" i="1" s="1"/>
  <c r="K21" i="1" s="1"/>
  <c r="L21" i="1" s="1"/>
  <c r="H28" i="1"/>
  <c r="I28" i="1"/>
  <c r="J28" i="1" s="1"/>
  <c r="K28" i="1" s="1"/>
  <c r="L28" i="1" s="1"/>
  <c r="H22" i="1"/>
  <c r="I22" i="1"/>
  <c r="J22" i="1" s="1"/>
  <c r="K22" i="1" s="1"/>
  <c r="L22" i="1" s="1"/>
  <c r="H18" i="1"/>
  <c r="I18" i="1"/>
  <c r="J18" i="1" s="1"/>
  <c r="K18" i="1" s="1"/>
  <c r="L18" i="1" s="1"/>
  <c r="H26" i="1"/>
  <c r="I26" i="1"/>
  <c r="J26" i="1" s="1"/>
  <c r="K26" i="1" s="1"/>
  <c r="L26" i="1" s="1"/>
  <c r="H24" i="1"/>
  <c r="I24" i="1"/>
  <c r="J24" i="1" s="1"/>
  <c r="K24" i="1" s="1"/>
  <c r="L24" i="1" s="1"/>
  <c r="H27" i="1"/>
  <c r="I27" i="1"/>
  <c r="J27" i="1" s="1"/>
  <c r="K27" i="1" s="1"/>
  <c r="L27" i="1" s="1"/>
  <c r="H23" i="1"/>
  <c r="I23" i="1"/>
  <c r="J23" i="1" s="1"/>
  <c r="K23" i="1" s="1"/>
  <c r="L23" i="1" s="1"/>
  <c r="H25" i="1"/>
  <c r="I25" i="1"/>
  <c r="J25" i="1" s="1"/>
  <c r="K25" i="1" s="1"/>
  <c r="L25" i="1" s="1"/>
  <c r="H33" i="1"/>
  <c r="I33" i="1"/>
  <c r="J33" i="1" s="1"/>
  <c r="K33" i="1" s="1"/>
  <c r="L33" i="1" s="1"/>
  <c r="H32" i="1"/>
  <c r="I32" i="1"/>
  <c r="J32" i="1" s="1"/>
  <c r="K32" i="1" s="1"/>
  <c r="L32" i="1" s="1"/>
  <c r="H40" i="1"/>
  <c r="I40" i="1"/>
  <c r="J40" i="1" s="1"/>
  <c r="K40" i="1" s="1"/>
  <c r="L40" i="1" s="1"/>
  <c r="H35" i="1"/>
  <c r="I35" i="1"/>
  <c r="J35" i="1" s="1"/>
  <c r="K35" i="1" s="1"/>
  <c r="L35" i="1" s="1"/>
  <c r="H30" i="1"/>
  <c r="I30" i="1"/>
  <c r="J30" i="1" s="1"/>
  <c r="K30" i="1" s="1"/>
  <c r="L30" i="1" s="1"/>
  <c r="H31" i="1"/>
  <c r="I31" i="1"/>
  <c r="J31" i="1" s="1"/>
  <c r="K31" i="1" s="1"/>
  <c r="L31" i="1" s="1"/>
  <c r="H38" i="1"/>
  <c r="I38" i="1"/>
  <c r="J38" i="1" s="1"/>
  <c r="K38" i="1" s="1"/>
  <c r="L38" i="1" s="1"/>
  <c r="H34" i="1"/>
  <c r="I34" i="1"/>
  <c r="J34" i="1" s="1"/>
  <c r="K34" i="1" s="1"/>
  <c r="L34" i="1" s="1"/>
  <c r="H37" i="1"/>
  <c r="I37" i="1"/>
  <c r="J37" i="1" s="1"/>
  <c r="K37" i="1" s="1"/>
  <c r="L37" i="1" s="1"/>
  <c r="H41" i="1"/>
  <c r="I41" i="1"/>
  <c r="J41" i="1" s="1"/>
  <c r="K41" i="1" s="1"/>
  <c r="L41" i="1" s="1"/>
  <c r="H36" i="1"/>
  <c r="I36" i="1"/>
  <c r="J36" i="1" s="1"/>
  <c r="K36" i="1" s="1"/>
  <c r="L36" i="1" s="1"/>
  <c r="H39" i="1"/>
  <c r="I39" i="1"/>
  <c r="J39" i="1" s="1"/>
  <c r="K39" i="1" s="1"/>
  <c r="L39" i="1" s="1"/>
  <c r="H42" i="1"/>
  <c r="I42" i="1"/>
  <c r="J42" i="1" s="1"/>
  <c r="K42" i="1" s="1"/>
  <c r="L42" i="1" s="1"/>
  <c r="H46" i="1"/>
  <c r="I46" i="1"/>
  <c r="J46" i="1" s="1"/>
  <c r="K46" i="1" s="1"/>
  <c r="L46" i="1" s="1"/>
  <c r="H47" i="1"/>
  <c r="I47" i="1"/>
  <c r="J47" i="1" s="1"/>
  <c r="K47" i="1" s="1"/>
  <c r="L47" i="1" s="1"/>
  <c r="H44" i="1"/>
  <c r="I44" i="1"/>
  <c r="J44" i="1" s="1"/>
  <c r="K44" i="1" s="1"/>
  <c r="L44" i="1" s="1"/>
  <c r="H51" i="1"/>
  <c r="I51" i="1"/>
  <c r="J51" i="1" s="1"/>
  <c r="K51" i="1" s="1"/>
  <c r="L51" i="1" s="1"/>
  <c r="H45" i="1"/>
  <c r="I45" i="1"/>
  <c r="J45" i="1" s="1"/>
  <c r="K45" i="1" s="1"/>
  <c r="L45" i="1" s="1"/>
  <c r="H48" i="1"/>
  <c r="I48" i="1"/>
  <c r="J48" i="1" s="1"/>
  <c r="K48" i="1" s="1"/>
  <c r="L48" i="1" s="1"/>
  <c r="H53" i="1"/>
  <c r="I53" i="1"/>
  <c r="J53" i="1" s="1"/>
  <c r="K53" i="1" s="1"/>
  <c r="L53" i="1" s="1"/>
  <c r="H50" i="1"/>
  <c r="I50" i="1"/>
  <c r="J50" i="1" s="1"/>
  <c r="K50" i="1" s="1"/>
  <c r="L50" i="1" s="1"/>
  <c r="H52" i="1"/>
  <c r="I52" i="1"/>
  <c r="J52" i="1" s="1"/>
  <c r="K52" i="1" s="1"/>
  <c r="L52" i="1" s="1"/>
  <c r="H49" i="1"/>
  <c r="I49" i="1"/>
  <c r="J49" i="1" s="1"/>
  <c r="K49" i="1" s="1"/>
  <c r="L49" i="1" s="1"/>
  <c r="H54" i="1"/>
  <c r="I54" i="1"/>
  <c r="J54" i="1" s="1"/>
  <c r="K54" i="1" s="1"/>
  <c r="L54" i="1" s="1"/>
  <c r="H55" i="1"/>
  <c r="I55" i="1"/>
  <c r="J55" i="1" s="1"/>
  <c r="K55" i="1" s="1"/>
  <c r="L55" i="1" s="1"/>
  <c r="M86" i="1" l="1"/>
  <c r="N86" i="1" s="1"/>
  <c r="O86" i="1" s="1"/>
  <c r="P86" i="1" s="1"/>
  <c r="M83" i="1"/>
  <c r="N83" i="1" s="1"/>
  <c r="O83" i="1" s="1"/>
  <c r="P83" i="1" s="1"/>
  <c r="M82" i="1"/>
  <c r="N82" i="1" s="1"/>
  <c r="O82" i="1" s="1"/>
  <c r="P82" i="1" s="1"/>
  <c r="M81" i="1"/>
  <c r="N81" i="1" s="1"/>
  <c r="O81" i="1" s="1"/>
  <c r="P81" i="1" s="1"/>
  <c r="M88" i="1"/>
  <c r="N88" i="1" s="1"/>
  <c r="O88" i="1" s="1"/>
  <c r="P88" i="1" s="1"/>
  <c r="M85" i="1"/>
  <c r="N85" i="1" s="1"/>
  <c r="O85" i="1" s="1"/>
  <c r="P85" i="1" s="1"/>
  <c r="M84" i="1"/>
  <c r="N84" i="1" s="1"/>
  <c r="O84" i="1" s="1"/>
  <c r="P84" i="1" s="1"/>
  <c r="M89" i="1"/>
  <c r="N89" i="1" s="1"/>
  <c r="O89" i="1" s="1"/>
  <c r="P89" i="1" s="1"/>
  <c r="M91" i="1"/>
  <c r="N91" i="1" s="1"/>
  <c r="O91" i="1" s="1"/>
  <c r="P91" i="1" s="1"/>
  <c r="M92" i="1"/>
  <c r="N92" i="1" s="1"/>
  <c r="O92" i="1" s="1"/>
  <c r="P92" i="1" s="1"/>
  <c r="M87" i="1"/>
  <c r="N87" i="1" s="1"/>
  <c r="O87" i="1" s="1"/>
  <c r="P87" i="1" s="1"/>
  <c r="M90" i="1"/>
  <c r="N90" i="1" s="1"/>
  <c r="O90" i="1" s="1"/>
  <c r="P90" i="1" s="1"/>
  <c r="M93" i="1"/>
  <c r="N93" i="1" s="1"/>
  <c r="O93" i="1" s="1"/>
  <c r="P93" i="1" s="1"/>
  <c r="M79" i="1"/>
  <c r="N79" i="1" s="1"/>
  <c r="O79" i="1" s="1"/>
  <c r="P79" i="1" s="1"/>
  <c r="M78" i="1"/>
  <c r="N78" i="1" s="1"/>
  <c r="O78" i="1" s="1"/>
  <c r="P78" i="1" s="1"/>
  <c r="M75" i="1"/>
  <c r="N75" i="1" s="1"/>
  <c r="O75" i="1" s="1"/>
  <c r="P75" i="1" s="1"/>
  <c r="M77" i="1"/>
  <c r="N77" i="1" s="1"/>
  <c r="O77" i="1" s="1"/>
  <c r="P77" i="1" s="1"/>
  <c r="M74" i="1"/>
  <c r="N74" i="1" s="1"/>
  <c r="O74" i="1" s="1"/>
  <c r="P74" i="1" s="1"/>
  <c r="M73" i="1"/>
  <c r="N73" i="1" s="1"/>
  <c r="O73" i="1" s="1"/>
  <c r="P73" i="1" s="1"/>
  <c r="M71" i="1"/>
  <c r="N71" i="1" s="1"/>
  <c r="O71" i="1" s="1"/>
  <c r="P71" i="1" s="1"/>
  <c r="M76" i="1"/>
  <c r="N76" i="1" s="1"/>
  <c r="O76" i="1" s="1"/>
  <c r="P76" i="1" s="1"/>
  <c r="M70" i="1"/>
  <c r="N70" i="1" s="1"/>
  <c r="O70" i="1" s="1"/>
  <c r="P70" i="1" s="1"/>
  <c r="M72" i="1"/>
  <c r="N72" i="1" s="1"/>
  <c r="O72" i="1" s="1"/>
  <c r="P72" i="1" s="1"/>
  <c r="M63" i="1"/>
  <c r="N63" i="1" s="1"/>
  <c r="O63" i="1" s="1"/>
  <c r="P63" i="1" s="1"/>
  <c r="M65" i="1"/>
  <c r="N65" i="1" s="1"/>
  <c r="O65" i="1" s="1"/>
  <c r="P65" i="1" s="1"/>
  <c r="M66" i="1"/>
  <c r="N66" i="1" s="1"/>
  <c r="O66" i="1" s="1"/>
  <c r="P66" i="1" s="1"/>
  <c r="M68" i="1"/>
  <c r="N68" i="1" s="1"/>
  <c r="O68" i="1" s="1"/>
  <c r="P68" i="1" s="1"/>
  <c r="M64" i="1"/>
  <c r="N64" i="1" s="1"/>
  <c r="O64" i="1" s="1"/>
  <c r="P64" i="1" s="1"/>
  <c r="M61" i="1"/>
  <c r="N61" i="1" s="1"/>
  <c r="O61" i="1" s="1"/>
  <c r="P61" i="1" s="1"/>
  <c r="M67" i="1"/>
  <c r="N67" i="1" s="1"/>
  <c r="O67" i="1" s="1"/>
  <c r="P67" i="1" s="1"/>
  <c r="M60" i="1"/>
  <c r="N60" i="1" s="1"/>
  <c r="O60" i="1" s="1"/>
  <c r="P60" i="1" s="1"/>
  <c r="M59" i="1"/>
  <c r="N59" i="1" s="1"/>
  <c r="O59" i="1" s="1"/>
  <c r="P59" i="1" s="1"/>
  <c r="M57" i="1"/>
  <c r="N57" i="1" s="1"/>
  <c r="O57" i="1" s="1"/>
  <c r="P57" i="1" s="1"/>
  <c r="M62" i="1"/>
  <c r="N62" i="1" s="1"/>
  <c r="O62" i="1" s="1"/>
  <c r="P62" i="1" s="1"/>
  <c r="M58" i="1"/>
  <c r="N58" i="1" s="1"/>
  <c r="O58" i="1" s="1"/>
  <c r="P58" i="1" s="1"/>
  <c r="M55" i="1"/>
  <c r="N55" i="1" s="1"/>
  <c r="O55" i="1" s="1"/>
  <c r="P55" i="1" s="1"/>
  <c r="M54" i="1"/>
  <c r="N54" i="1" s="1"/>
  <c r="O54" i="1" s="1"/>
  <c r="P54" i="1" s="1"/>
  <c r="M31" i="1"/>
  <c r="N31" i="1" s="1"/>
  <c r="O31" i="1" s="1"/>
  <c r="P31" i="1" s="1"/>
  <c r="M52" i="1"/>
  <c r="N52" i="1" s="1"/>
  <c r="O52" i="1" s="1"/>
  <c r="P52" i="1" s="1"/>
  <c r="M49" i="1"/>
  <c r="N49" i="1" s="1"/>
  <c r="O49" i="1" s="1"/>
  <c r="P49" i="1" s="1"/>
  <c r="M53" i="1"/>
  <c r="N53" i="1" s="1"/>
  <c r="O53" i="1" s="1"/>
  <c r="P53" i="1" s="1"/>
  <c r="M44" i="1"/>
  <c r="N44" i="1" s="1"/>
  <c r="O44" i="1" s="1"/>
  <c r="P44" i="1" s="1"/>
  <c r="M47" i="1"/>
  <c r="N47" i="1" s="1"/>
  <c r="O47" i="1" s="1"/>
  <c r="P47" i="1" s="1"/>
  <c r="M50" i="1"/>
  <c r="N50" i="1" s="1"/>
  <c r="O50" i="1" s="1"/>
  <c r="P50" i="1" s="1"/>
  <c r="M51" i="1"/>
  <c r="N51" i="1" s="1"/>
  <c r="O51" i="1" s="1"/>
  <c r="P51" i="1" s="1"/>
  <c r="M19" i="1"/>
  <c r="N19" i="1" s="1"/>
  <c r="O19" i="1" s="1"/>
  <c r="P19" i="1" s="1"/>
  <c r="M20" i="1"/>
  <c r="N20" i="1" s="1"/>
  <c r="O20" i="1" s="1"/>
  <c r="P20" i="1" s="1"/>
  <c r="M17" i="1"/>
  <c r="N17" i="1" s="1"/>
  <c r="O17" i="1" s="1"/>
  <c r="P17" i="1" s="1"/>
  <c r="M40" i="1"/>
  <c r="N40" i="1" s="1"/>
  <c r="O40" i="1" s="1"/>
  <c r="P40" i="1" s="1"/>
  <c r="M32" i="1"/>
  <c r="N32" i="1" s="1"/>
  <c r="O32" i="1" s="1"/>
  <c r="P32" i="1" s="1"/>
  <c r="M30" i="1"/>
  <c r="N30" i="1" s="1"/>
  <c r="O30" i="1" s="1"/>
  <c r="P30" i="1" s="1"/>
  <c r="M33" i="1"/>
  <c r="N33" i="1" s="1"/>
  <c r="O33" i="1" s="1"/>
  <c r="P33" i="1" s="1"/>
  <c r="M35" i="1"/>
  <c r="N35" i="1" s="1"/>
  <c r="O35" i="1" s="1"/>
  <c r="P35" i="1" s="1"/>
  <c r="M38" i="1"/>
  <c r="N38" i="1" s="1"/>
  <c r="O38" i="1" s="1"/>
  <c r="P38" i="1" s="1"/>
  <c r="M45" i="1"/>
  <c r="N45" i="1" s="1"/>
  <c r="O45" i="1" s="1"/>
  <c r="P45" i="1" s="1"/>
  <c r="M14" i="1"/>
  <c r="N14" i="1" s="1"/>
  <c r="O14" i="1" s="1"/>
  <c r="P14" i="1" s="1"/>
  <c r="M10" i="1"/>
  <c r="N10" i="1" s="1"/>
  <c r="O10" i="1" s="1"/>
  <c r="P10" i="1" s="1"/>
  <c r="M15" i="1"/>
  <c r="N15" i="1" s="1"/>
  <c r="O15" i="1" s="1"/>
  <c r="P15" i="1" s="1"/>
  <c r="M11" i="1"/>
  <c r="N11" i="1" s="1"/>
  <c r="O11" i="1" s="1"/>
  <c r="P11" i="1" s="1"/>
  <c r="M8" i="1"/>
  <c r="N8" i="1" s="1"/>
  <c r="O8" i="1" s="1"/>
  <c r="P8" i="1" s="1"/>
  <c r="M13" i="1"/>
  <c r="N13" i="1" s="1"/>
  <c r="O13" i="1" s="1"/>
  <c r="P13" i="1" s="1"/>
  <c r="M12" i="1"/>
  <c r="N12" i="1" s="1"/>
  <c r="O12" i="1" s="1"/>
  <c r="P12" i="1" s="1"/>
  <c r="M9" i="1"/>
  <c r="N9" i="1" s="1"/>
  <c r="O9" i="1" s="1"/>
  <c r="P9" i="1" s="1"/>
  <c r="M46" i="1"/>
  <c r="N46" i="1" s="1"/>
  <c r="O46" i="1" s="1"/>
  <c r="P46" i="1" s="1"/>
  <c r="M39" i="1"/>
  <c r="N39" i="1" s="1"/>
  <c r="O39" i="1" s="1"/>
  <c r="P39" i="1" s="1"/>
  <c r="M37" i="1"/>
  <c r="N37" i="1" s="1"/>
  <c r="O37" i="1" s="1"/>
  <c r="P37" i="1" s="1"/>
  <c r="M36" i="1"/>
  <c r="N36" i="1" s="1"/>
  <c r="O36" i="1" s="1"/>
  <c r="P36" i="1" s="1"/>
  <c r="M42" i="1"/>
  <c r="N42" i="1" s="1"/>
  <c r="O42" i="1" s="1"/>
  <c r="P42" i="1" s="1"/>
  <c r="M34" i="1"/>
  <c r="N34" i="1" s="1"/>
  <c r="O34" i="1" s="1"/>
  <c r="P34" i="1" s="1"/>
  <c r="M41" i="1"/>
  <c r="N41" i="1" s="1"/>
  <c r="O41" i="1" s="1"/>
  <c r="P41" i="1" s="1"/>
  <c r="M26" i="1"/>
  <c r="N26" i="1" s="1"/>
  <c r="O26" i="1" s="1"/>
  <c r="P26" i="1" s="1"/>
  <c r="M23" i="1"/>
  <c r="N23" i="1" s="1"/>
  <c r="O23" i="1" s="1"/>
  <c r="P23" i="1" s="1"/>
  <c r="M28" i="1"/>
  <c r="N28" i="1" s="1"/>
  <c r="O28" i="1" s="1"/>
  <c r="P28" i="1" s="1"/>
  <c r="M18" i="1"/>
  <c r="N18" i="1" s="1"/>
  <c r="O18" i="1" s="1"/>
  <c r="P18" i="1" s="1"/>
  <c r="M27" i="1"/>
  <c r="N27" i="1" s="1"/>
  <c r="O27" i="1" s="1"/>
  <c r="P27" i="1" s="1"/>
  <c r="M21" i="1"/>
  <c r="N21" i="1" s="1"/>
  <c r="O21" i="1" s="1"/>
  <c r="P21" i="1" s="1"/>
  <c r="M22" i="1"/>
  <c r="N22" i="1" s="1"/>
  <c r="O22" i="1" s="1"/>
  <c r="P22" i="1" s="1"/>
  <c r="M24" i="1"/>
  <c r="N24" i="1" s="1"/>
  <c r="O24" i="1" s="1"/>
  <c r="P24" i="1" s="1"/>
  <c r="M25" i="1"/>
  <c r="N25" i="1" s="1"/>
  <c r="O25" i="1" s="1"/>
  <c r="P25" i="1" s="1"/>
  <c r="M48" i="1"/>
  <c r="N48" i="1" s="1"/>
  <c r="O48" i="1" s="1"/>
  <c r="P48" i="1" s="1"/>
  <c r="Q81" i="1" l="1"/>
  <c r="R81" i="1" s="1"/>
  <c r="S81" i="1" s="1"/>
  <c r="Q90" i="1"/>
  <c r="R90" i="1" s="1"/>
  <c r="S90" i="1" s="1"/>
  <c r="Q82" i="1"/>
  <c r="R82" i="1" s="1"/>
  <c r="S82" i="1" s="1"/>
  <c r="Q92" i="1"/>
  <c r="R92" i="1" s="1"/>
  <c r="S92" i="1" s="1"/>
  <c r="Q91" i="1"/>
  <c r="R91" i="1" s="1"/>
  <c r="S91" i="1" s="1"/>
  <c r="Q85" i="1"/>
  <c r="R85" i="1" s="1"/>
  <c r="S85" i="1" s="1"/>
  <c r="Q84" i="1"/>
  <c r="R84" i="1" s="1"/>
  <c r="S84" i="1" s="1"/>
  <c r="Q89" i="1"/>
  <c r="R89" i="1" s="1"/>
  <c r="S89" i="1" s="1"/>
  <c r="Q86" i="1"/>
  <c r="R86" i="1" s="1"/>
  <c r="S86" i="1" s="1"/>
  <c r="Q83" i="1"/>
  <c r="R83" i="1" s="1"/>
  <c r="S83" i="1" s="1"/>
  <c r="Q93" i="1"/>
  <c r="R93" i="1" s="1"/>
  <c r="S93" i="1" s="1"/>
  <c r="Q88" i="1"/>
  <c r="R88" i="1" s="1"/>
  <c r="S88" i="1" s="1"/>
  <c r="Q87" i="1"/>
  <c r="R87" i="1" s="1"/>
  <c r="S87" i="1" s="1"/>
  <c r="Q77" i="1"/>
  <c r="R77" i="1" s="1"/>
  <c r="S77" i="1" s="1"/>
  <c r="Q75" i="1"/>
  <c r="R75" i="1" s="1"/>
  <c r="S75" i="1" s="1"/>
  <c r="Q78" i="1"/>
  <c r="R78" i="1" s="1"/>
  <c r="S78" i="1" s="1"/>
  <c r="Q79" i="1"/>
  <c r="R79" i="1" s="1"/>
  <c r="S79" i="1" s="1"/>
  <c r="Q74" i="1"/>
  <c r="R74" i="1" s="1"/>
  <c r="S74" i="1" s="1"/>
  <c r="Q70" i="1"/>
  <c r="R70" i="1" s="1"/>
  <c r="S70" i="1" s="1"/>
  <c r="Q71" i="1"/>
  <c r="R71" i="1" s="1"/>
  <c r="S71" i="1" s="1"/>
  <c r="Q72" i="1"/>
  <c r="R72" i="1" s="1"/>
  <c r="S72" i="1" s="1"/>
  <c r="Q73" i="1"/>
  <c r="R73" i="1" s="1"/>
  <c r="S73" i="1" s="1"/>
  <c r="Q76" i="1"/>
  <c r="R76" i="1" s="1"/>
  <c r="S76" i="1" s="1"/>
  <c r="Q60" i="1"/>
  <c r="R60" i="1" s="1"/>
  <c r="S60" i="1" s="1"/>
  <c r="Q64" i="1"/>
  <c r="R64" i="1" s="1"/>
  <c r="S64" i="1" s="1"/>
  <c r="Q66" i="1"/>
  <c r="R66" i="1" s="1"/>
  <c r="S66" i="1" s="1"/>
  <c r="Q63" i="1"/>
  <c r="R63" i="1" s="1"/>
  <c r="S63" i="1" s="1"/>
  <c r="Q59" i="1"/>
  <c r="R59" i="1" s="1"/>
  <c r="S59" i="1" s="1"/>
  <c r="Q57" i="1"/>
  <c r="R57" i="1" s="1"/>
  <c r="S57" i="1" s="1"/>
  <c r="Q62" i="1"/>
  <c r="R62" i="1" s="1"/>
  <c r="S62" i="1" s="1"/>
  <c r="Q67" i="1"/>
  <c r="R67" i="1" s="1"/>
  <c r="S67" i="1" s="1"/>
  <c r="Q68" i="1"/>
  <c r="R68" i="1" s="1"/>
  <c r="S68" i="1" s="1"/>
  <c r="Q58" i="1"/>
  <c r="R58" i="1" s="1"/>
  <c r="S58" i="1" s="1"/>
  <c r="Q61" i="1"/>
  <c r="R61" i="1" s="1"/>
  <c r="S61" i="1" s="1"/>
  <c r="Q65" i="1"/>
  <c r="R65" i="1" s="1"/>
  <c r="S65" i="1" s="1"/>
  <c r="Q55" i="1"/>
  <c r="R55" i="1" s="1"/>
  <c r="S55" i="1" s="1"/>
  <c r="Q54" i="1"/>
  <c r="R54" i="1" s="1"/>
  <c r="S54" i="1" s="1"/>
  <c r="Q27" i="1"/>
  <c r="R27" i="1" s="1"/>
  <c r="S27" i="1" s="1"/>
  <c r="Q46" i="1"/>
  <c r="R46" i="1" s="1"/>
  <c r="S46" i="1" s="1"/>
  <c r="Q45" i="1"/>
  <c r="R45" i="1" s="1"/>
  <c r="S45" i="1" s="1"/>
  <c r="Q24" i="1"/>
  <c r="R24" i="1" s="1"/>
  <c r="S24" i="1" s="1"/>
  <c r="Q8" i="1"/>
  <c r="R8" i="1" s="1"/>
  <c r="S8" i="1" s="1"/>
  <c r="Q26" i="1"/>
  <c r="R26" i="1" s="1"/>
  <c r="S26" i="1" s="1"/>
  <c r="Q9" i="1"/>
  <c r="R9" i="1" s="1"/>
  <c r="S9" i="1" s="1"/>
  <c r="Q22" i="1"/>
  <c r="R22" i="1" s="1"/>
  <c r="S22" i="1" s="1"/>
  <c r="Q11" i="1"/>
  <c r="R11" i="1" s="1"/>
  <c r="S11" i="1" s="1"/>
  <c r="Q38" i="1"/>
  <c r="R38" i="1" s="1"/>
  <c r="S38" i="1" s="1"/>
  <c r="Q34" i="1"/>
  <c r="R34" i="1" s="1"/>
  <c r="S34" i="1" s="1"/>
  <c r="Q19" i="1"/>
  <c r="R19" i="1" s="1"/>
  <c r="S19" i="1" s="1"/>
  <c r="Q18" i="1"/>
  <c r="R18" i="1" s="1"/>
  <c r="S18" i="1" s="1"/>
  <c r="Q33" i="1"/>
  <c r="R33" i="1" s="1"/>
  <c r="S33" i="1" s="1"/>
  <c r="Q49" i="1"/>
  <c r="R49" i="1" s="1"/>
  <c r="S49" i="1" s="1"/>
  <c r="Q48" i="1"/>
  <c r="R48" i="1" s="1"/>
  <c r="S48" i="1" s="1"/>
  <c r="Q37" i="1"/>
  <c r="R37" i="1" s="1"/>
  <c r="S37" i="1" s="1"/>
  <c r="Q39" i="1"/>
  <c r="R39" i="1" s="1"/>
  <c r="S39" i="1" s="1"/>
  <c r="Q14" i="1"/>
  <c r="R14" i="1" s="1"/>
  <c r="S14" i="1" s="1"/>
  <c r="Q44" i="1"/>
  <c r="R44" i="1" s="1"/>
  <c r="S44" i="1" s="1"/>
  <c r="Q36" i="1"/>
  <c r="R36" i="1" s="1"/>
  <c r="S36" i="1" s="1"/>
  <c r="Q12" i="1"/>
  <c r="R12" i="1" s="1"/>
  <c r="S12" i="1" s="1"/>
  <c r="Q52" i="1"/>
  <c r="R52" i="1" s="1"/>
  <c r="S52" i="1" s="1"/>
  <c r="Q23" i="1"/>
  <c r="R23" i="1" s="1"/>
  <c r="S23" i="1" s="1"/>
  <c r="Q15" i="1"/>
  <c r="R15" i="1" s="1"/>
  <c r="S15" i="1" s="1"/>
  <c r="Q13" i="1"/>
  <c r="R13" i="1" s="1"/>
  <c r="S13" i="1" s="1"/>
  <c r="Q32" i="1"/>
  <c r="R32" i="1" s="1"/>
  <c r="S32" i="1" s="1"/>
  <c r="Q51" i="1"/>
  <c r="R51" i="1" s="1"/>
  <c r="S51" i="1" s="1"/>
  <c r="Q41" i="1"/>
  <c r="R41" i="1" s="1"/>
  <c r="S41" i="1" s="1"/>
  <c r="Q42" i="1"/>
  <c r="R42" i="1" s="1"/>
  <c r="S42" i="1" s="1"/>
  <c r="Q47" i="1"/>
  <c r="R47" i="1" s="1"/>
  <c r="S47" i="1" s="1"/>
  <c r="Q10" i="1"/>
  <c r="R10" i="1" s="1"/>
  <c r="S10" i="1" s="1"/>
  <c r="Q31" i="1"/>
  <c r="R31" i="1" s="1"/>
  <c r="S31" i="1" s="1"/>
  <c r="Q28" i="1"/>
  <c r="R28" i="1" s="1"/>
  <c r="S28" i="1" s="1"/>
  <c r="Q35" i="1"/>
  <c r="R35" i="1" s="1"/>
  <c r="S35" i="1" s="1"/>
  <c r="Q40" i="1"/>
  <c r="R40" i="1" s="1"/>
  <c r="S40" i="1" s="1"/>
  <c r="Q53" i="1"/>
  <c r="R53" i="1" s="1"/>
  <c r="S53" i="1" s="1"/>
  <c r="Q30" i="1"/>
  <c r="R30" i="1" s="1"/>
  <c r="S30" i="1" s="1"/>
  <c r="Q20" i="1"/>
  <c r="R20" i="1" s="1"/>
  <c r="S20" i="1" s="1"/>
  <c r="Q17" i="1"/>
  <c r="R17" i="1" s="1"/>
  <c r="S17" i="1" s="1"/>
  <c r="Q25" i="1"/>
  <c r="R25" i="1" s="1"/>
  <c r="S25" i="1" s="1"/>
  <c r="Q21" i="1"/>
  <c r="R21" i="1" s="1"/>
  <c r="S21" i="1" s="1"/>
  <c r="Q50" i="1"/>
  <c r="R50" i="1" s="1"/>
  <c r="S50" i="1" s="1"/>
</calcChain>
</file>

<file path=xl/sharedStrings.xml><?xml version="1.0" encoding="utf-8"?>
<sst xmlns="http://schemas.openxmlformats.org/spreadsheetml/2006/main" count="179" uniqueCount="100">
  <si>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</si>
  <si>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</si>
  <si>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</si>
  <si>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</si>
  <si>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</si>
  <si>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</si>
  <si>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</si>
  <si>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</si>
  <si>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</si>
  <si>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</si>
  <si>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</si>
  <si>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</si>
  <si>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</si>
  <si>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</si>
  <si>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</si>
  <si>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</si>
  <si>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</si>
  <si>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</si>
  <si>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</si>
  <si>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Grafton</t>
  </si>
  <si>
    <t xml:space="preserve">Orbital Speed       </t>
  </si>
  <si>
    <t xml:space="preserve">Uploads             </t>
  </si>
  <si>
    <t xml:space="preserve">Alight The Night    </t>
  </si>
  <si>
    <t xml:space="preserve">Cowgirl Lilly       </t>
  </si>
  <si>
    <t xml:space="preserve">Press Freedom       </t>
  </si>
  <si>
    <t xml:space="preserve">Thonis              </t>
  </si>
  <si>
    <t xml:space="preserve">Twosret             </t>
  </si>
  <si>
    <t xml:space="preserve">Yambas Star         </t>
  </si>
  <si>
    <t xml:space="preserve">Proost              </t>
  </si>
  <si>
    <t xml:space="preserve">Emperor Teio        </t>
  </si>
  <si>
    <t xml:space="preserve">Amalfi Queen        </t>
  </si>
  <si>
    <t xml:space="preserve">Consensio           </t>
  </si>
  <si>
    <t xml:space="preserve">Glam Time           </t>
  </si>
  <si>
    <t xml:space="preserve">Include             </t>
  </si>
  <si>
    <t xml:space="preserve">Mahomes             </t>
  </si>
  <si>
    <t xml:space="preserve">Mighty Lucas        </t>
  </si>
  <si>
    <t xml:space="preserve">Paddys Van          </t>
  </si>
  <si>
    <t xml:space="preserve">Renwick             </t>
  </si>
  <si>
    <t xml:space="preserve">Rodeo Legend        </t>
  </si>
  <si>
    <t xml:space="preserve">Town Beach          </t>
  </si>
  <si>
    <t xml:space="preserve">Letmeletgo          </t>
  </si>
  <si>
    <t xml:space="preserve">Hardyo              </t>
  </si>
  <si>
    <t xml:space="preserve">Bianco Nuovo        </t>
  </si>
  <si>
    <t xml:space="preserve">Heimberg            </t>
  </si>
  <si>
    <t xml:space="preserve">Jabbar              </t>
  </si>
  <si>
    <t xml:space="preserve">Grand Shanghai      </t>
  </si>
  <si>
    <t xml:space="preserve">Lucas Der Maler     </t>
  </si>
  <si>
    <t xml:space="preserve">Fenerbache          </t>
  </si>
  <si>
    <t xml:space="preserve">Gulf Of Tomini      </t>
  </si>
  <si>
    <t xml:space="preserve">Hombre Grande       </t>
  </si>
  <si>
    <t xml:space="preserve">Nature Boy          </t>
  </si>
  <si>
    <t xml:space="preserve">Pressing Matters    </t>
  </si>
  <si>
    <t xml:space="preserve">Lookin At You       </t>
  </si>
  <si>
    <t xml:space="preserve">Exclusive           </t>
  </si>
  <si>
    <t xml:space="preserve">Amirykal            </t>
  </si>
  <si>
    <t xml:space="preserve">Daltoro             </t>
  </si>
  <si>
    <t xml:space="preserve">Perigord            </t>
  </si>
  <si>
    <t xml:space="preserve">Hidden Hail         </t>
  </si>
  <si>
    <t xml:space="preserve">In Awe Of Me        </t>
  </si>
  <si>
    <t xml:space="preserve">Toots Is Tops       </t>
  </si>
  <si>
    <t xml:space="preserve">Star Of Harada      </t>
  </si>
  <si>
    <t xml:space="preserve">Inwithachance       </t>
  </si>
  <si>
    <t xml:space="preserve">Crowned Empress     </t>
  </si>
  <si>
    <t xml:space="preserve">Mr Grumpy           </t>
  </si>
  <si>
    <t xml:space="preserve">Wine Oclock         </t>
  </si>
  <si>
    <t xml:space="preserve">Quatre Zip          </t>
  </si>
  <si>
    <t xml:space="preserve">Justadude           </t>
  </si>
  <si>
    <t xml:space="preserve">The Polenitsa       </t>
  </si>
  <si>
    <t xml:space="preserve">My Belladonna       </t>
  </si>
  <si>
    <t xml:space="preserve">Spiele              </t>
  </si>
  <si>
    <t xml:space="preserve">Maurices Star       </t>
  </si>
  <si>
    <t xml:space="preserve">Preferred Choice    </t>
  </si>
  <si>
    <t xml:space="preserve">Just Ziggy          </t>
  </si>
  <si>
    <t xml:space="preserve">Awesome Spirit      </t>
  </si>
  <si>
    <t xml:space="preserve">Portafortuna        </t>
  </si>
  <si>
    <t xml:space="preserve">Two Better          </t>
  </si>
  <si>
    <t xml:space="preserve">Flying Euros        </t>
  </si>
  <si>
    <t xml:space="preserve">Another Spirit      </t>
  </si>
  <si>
    <t xml:space="preserve">Rewarding Trance    </t>
  </si>
  <si>
    <t xml:space="preserve">All Beans           </t>
  </si>
  <si>
    <t xml:space="preserve">Anselmo             </t>
  </si>
  <si>
    <t xml:space="preserve">More To Adore       </t>
  </si>
  <si>
    <t xml:space="preserve">Frozen Prince       </t>
  </si>
  <si>
    <t xml:space="preserve">Kiani               </t>
  </si>
  <si>
    <t xml:space="preserve">Port Office         </t>
  </si>
  <si>
    <t xml:space="preserve">Super Slick         </t>
  </si>
  <si>
    <t xml:space="preserve">Secret Lago         </t>
  </si>
  <si>
    <t xml:space="preserve">Hardley Grey        </t>
  </si>
  <si>
    <t xml:space="preserve">Rose Bouquet        </t>
  </si>
  <si>
    <t xml:space="preserve">Four Egos           </t>
  </si>
  <si>
    <t xml:space="preserve">I Shot The Sheriff  </t>
  </si>
  <si>
    <t xml:space="preserve">Prince Arli         </t>
  </si>
  <si>
    <t xml:space="preserve">Star Of Shalaa      </t>
  </si>
  <si>
    <t xml:space="preserve">Blend               </t>
  </si>
  <si>
    <t xml:space="preserve">Ilovethegame        </t>
  </si>
  <si>
    <t xml:space="preserve">Princess Zeddy      </t>
  </si>
  <si>
    <t xml:space="preserve">Special Day         </t>
  </si>
  <si>
    <t xml:space="preserve">Snide               </t>
  </si>
  <si>
    <t xml:space="preserve">Staremm             </t>
  </si>
  <si>
    <t xml:space="preserve">China Grove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</si>
</sst>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156703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51FD6-70D8-46B2-256A-9E01256C8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29400" cy="1071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3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36" sqref="F3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3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0.55208333333333337</v>
      </c>
      <c r="C8" s="1" t="s">
        <v>19</v>
      </c>
      <c r="D8" s="1">
        <v>1</v>
      </c>
      <c r="E8" s="1">
        <v>5</v>
      </c>
      <c r="F8" s="1" t="s">
        <v>22</v>
      </c>
      <c r="G8" s="1">
        <v>74.89</v>
      </c>
      <c r="H8" s="1">
        <f>1+COUNTIFS(A:A,A8,G:G,"&gt;"&amp;G8)</f>
        <v>1</v>
      </c>
      <c r="I8" s="2">
        <f>AVERAGEIF(A:A,A8,G:G)</f>
        <v>47.099999999999994</v>
      </c>
      <c r="J8" s="2">
        <f t="shared" ref="J8:J39" si="0">G8-I8</f>
        <v>27.790000000000006</v>
      </c>
      <c r="K8" s="2">
        <f t="shared" ref="K8:K39" si="1">90+J8</f>
        <v>117.79</v>
      </c>
      <c r="L8" s="2">
        <f t="shared" ref="L8:L39" si="2">EXP(0.06*K8)</f>
        <v>1173.0940212973899</v>
      </c>
      <c r="M8" s="2">
        <f>SUMIF(A:A,A8,L:L)</f>
        <v>2911.2809146271429</v>
      </c>
      <c r="N8" s="3">
        <f t="shared" ref="N8:N39" si="3">L8/M8</f>
        <v>0.40294772496993192</v>
      </c>
      <c r="O8" s="6">
        <f t="shared" ref="O8:O39" si="4">1/N8</f>
        <v>2.481711492662281</v>
      </c>
      <c r="P8" s="3">
        <f t="shared" ref="P8:P39" si="5">IF(O8&gt;21,"",N8)</f>
        <v>0.40294772496993192</v>
      </c>
      <c r="Q8" s="3">
        <f>IF(ISNUMBER(P8),SUMIF(A:A,A8,P:P),"")</f>
        <v>0.95992074881540013</v>
      </c>
      <c r="R8" s="3">
        <f t="shared" ref="R8:R39" si="6">IFERROR(P8*(1/Q8),"")</f>
        <v>0.41977186707047809</v>
      </c>
      <c r="S8" s="7">
        <f t="shared" ref="S8:S39" si="7">IFERROR(1/R8,"")</f>
        <v>2.3822463543801611</v>
      </c>
    </row>
    <row r="9" spans="1:19" x14ac:dyDescent="0.3">
      <c r="A9" s="1">
        <v>1</v>
      </c>
      <c r="B9" s="5">
        <v>0.55208333333333337</v>
      </c>
      <c r="C9" s="1" t="s">
        <v>19</v>
      </c>
      <c r="D9" s="1">
        <v>1</v>
      </c>
      <c r="E9" s="1">
        <v>10</v>
      </c>
      <c r="F9" s="1" t="s">
        <v>26</v>
      </c>
      <c r="G9" s="1">
        <v>67.94</v>
      </c>
      <c r="H9" s="1">
        <f>1+COUNTIFS(A:A,A9,G:G,"&gt;"&amp;G9)</f>
        <v>2</v>
      </c>
      <c r="I9" s="2">
        <f>AVERAGEIF(A:A,A9,G:G)</f>
        <v>47.099999999999994</v>
      </c>
      <c r="J9" s="2">
        <f t="shared" si="0"/>
        <v>20.840000000000003</v>
      </c>
      <c r="K9" s="2">
        <f t="shared" si="1"/>
        <v>110.84</v>
      </c>
      <c r="L9" s="2">
        <f t="shared" si="2"/>
        <v>773.09350109635386</v>
      </c>
      <c r="M9" s="2">
        <f>SUMIF(A:A,A9,L:L)</f>
        <v>2911.2809146271429</v>
      </c>
      <c r="N9" s="3">
        <f t="shared" si="3"/>
        <v>0.2655509803990751</v>
      </c>
      <c r="O9" s="6">
        <f t="shared" si="4"/>
        <v>3.7657552553456246</v>
      </c>
      <c r="P9" s="3">
        <f t="shared" si="5"/>
        <v>0.2655509803990751</v>
      </c>
      <c r="Q9" s="3">
        <f>IF(ISNUMBER(P9),SUMIF(A:A,A9,P:P),"")</f>
        <v>0.95992074881540013</v>
      </c>
      <c r="R9" s="3">
        <f t="shared" si="6"/>
        <v>0.27663844200344762</v>
      </c>
      <c r="S9" s="7">
        <f t="shared" si="7"/>
        <v>3.6148266045669004</v>
      </c>
    </row>
    <row r="10" spans="1:19" x14ac:dyDescent="0.3">
      <c r="A10" s="1">
        <v>1</v>
      </c>
      <c r="B10" s="5">
        <v>0.55208333333333337</v>
      </c>
      <c r="C10" s="1" t="s">
        <v>19</v>
      </c>
      <c r="D10" s="1">
        <v>1</v>
      </c>
      <c r="E10" s="1">
        <v>3</v>
      </c>
      <c r="F10" s="1" t="s">
        <v>20</v>
      </c>
      <c r="G10" s="1">
        <v>49.53</v>
      </c>
      <c r="H10" s="1">
        <f>1+COUNTIFS(A:A,A10,G:G,"&gt;"&amp;G10)</f>
        <v>3</v>
      </c>
      <c r="I10" s="2">
        <f>AVERAGEIF(A:A,A10,G:G)</f>
        <v>47.099999999999994</v>
      </c>
      <c r="J10" s="2">
        <f t="shared" si="0"/>
        <v>2.4300000000000068</v>
      </c>
      <c r="K10" s="2">
        <f t="shared" si="1"/>
        <v>92.43</v>
      </c>
      <c r="L10" s="2">
        <f t="shared" si="2"/>
        <v>256.15942383317662</v>
      </c>
      <c r="M10" s="2">
        <f>SUMIF(A:A,A10,L:L)</f>
        <v>2911.2809146271429</v>
      </c>
      <c r="N10" s="3">
        <f t="shared" si="3"/>
        <v>8.7988562885208135E-2</v>
      </c>
      <c r="O10" s="6">
        <f t="shared" si="4"/>
        <v>11.36511345576382</v>
      </c>
      <c r="P10" s="3">
        <f t="shared" si="5"/>
        <v>8.7988562885208135E-2</v>
      </c>
      <c r="Q10" s="3">
        <f>IF(ISNUMBER(P10),SUMIF(A:A,A10,P:P),"")</f>
        <v>0.95992074881540013</v>
      </c>
      <c r="R10" s="3">
        <f t="shared" si="6"/>
        <v>9.1662320034014588E-2</v>
      </c>
      <c r="S10" s="7">
        <f t="shared" si="7"/>
        <v>10.909608218828785</v>
      </c>
    </row>
    <row r="11" spans="1:19" x14ac:dyDescent="0.3">
      <c r="A11" s="1">
        <v>1</v>
      </c>
      <c r="B11" s="5">
        <v>0.55208333333333337</v>
      </c>
      <c r="C11" s="1" t="s">
        <v>19</v>
      </c>
      <c r="D11" s="1">
        <v>1</v>
      </c>
      <c r="E11" s="1">
        <v>9</v>
      </c>
      <c r="F11" s="1" t="s">
        <v>25</v>
      </c>
      <c r="G11" s="1">
        <v>47.72</v>
      </c>
      <c r="H11" s="1">
        <f>1+COUNTIFS(A:A,A11,G:G,"&gt;"&amp;G11)</f>
        <v>4</v>
      </c>
      <c r="I11" s="2">
        <f>AVERAGEIF(A:A,A11,G:G)</f>
        <v>47.099999999999994</v>
      </c>
      <c r="J11" s="2">
        <f t="shared" si="0"/>
        <v>0.62000000000000455</v>
      </c>
      <c r="K11" s="2">
        <f t="shared" si="1"/>
        <v>90.62</v>
      </c>
      <c r="L11" s="2">
        <f t="shared" si="2"/>
        <v>229.79784783779013</v>
      </c>
      <c r="M11" s="2">
        <f>SUMIF(A:A,A11,L:L)</f>
        <v>2911.2809146271429</v>
      </c>
      <c r="N11" s="3">
        <f t="shared" si="3"/>
        <v>7.8933587852418247E-2</v>
      </c>
      <c r="O11" s="6">
        <f t="shared" si="4"/>
        <v>12.66887806835406</v>
      </c>
      <c r="P11" s="3">
        <f t="shared" si="5"/>
        <v>7.8933587852418247E-2</v>
      </c>
      <c r="Q11" s="3">
        <f>IF(ISNUMBER(P11),SUMIF(A:A,A11,P:P),"")</f>
        <v>0.95992074881540013</v>
      </c>
      <c r="R11" s="3">
        <f t="shared" si="6"/>
        <v>8.222927564575204E-2</v>
      </c>
      <c r="S11" s="7">
        <f t="shared" si="7"/>
        <v>12.16111892202543</v>
      </c>
    </row>
    <row r="12" spans="1:19" x14ac:dyDescent="0.3">
      <c r="A12" s="1">
        <v>1</v>
      </c>
      <c r="B12" s="5">
        <v>0.55208333333333337</v>
      </c>
      <c r="C12" s="1" t="s">
        <v>19</v>
      </c>
      <c r="D12" s="1">
        <v>1</v>
      </c>
      <c r="E12" s="1">
        <v>4</v>
      </c>
      <c r="F12" s="1" t="s">
        <v>21</v>
      </c>
      <c r="G12" s="1">
        <v>45.9</v>
      </c>
      <c r="H12" s="1">
        <f>1+COUNTIFS(A:A,A12,G:G,"&gt;"&amp;G12)</f>
        <v>5</v>
      </c>
      <c r="I12" s="2">
        <f>AVERAGEIF(A:A,A12,G:G)</f>
        <v>47.099999999999994</v>
      </c>
      <c r="J12" s="2">
        <f t="shared" si="0"/>
        <v>-1.1999999999999957</v>
      </c>
      <c r="K12" s="2">
        <f t="shared" si="1"/>
        <v>88.800000000000011</v>
      </c>
      <c r="L12" s="2">
        <f t="shared" si="2"/>
        <v>206.02551080883092</v>
      </c>
      <c r="M12" s="2">
        <f>SUMIF(A:A,A12,L:L)</f>
        <v>2911.2809146271429</v>
      </c>
      <c r="N12" s="3">
        <f t="shared" si="3"/>
        <v>7.076799417524339E-2</v>
      </c>
      <c r="O12" s="6">
        <f t="shared" si="4"/>
        <v>14.130681696639465</v>
      </c>
      <c r="P12" s="3">
        <f t="shared" si="5"/>
        <v>7.076799417524339E-2</v>
      </c>
      <c r="Q12" s="3">
        <f>IF(ISNUMBER(P12),SUMIF(A:A,A12,P:P),"")</f>
        <v>0.95992074881540013</v>
      </c>
      <c r="R12" s="3">
        <f t="shared" si="6"/>
        <v>7.3722746656508201E-2</v>
      </c>
      <c r="S12" s="7">
        <f t="shared" si="7"/>
        <v>13.564334555510223</v>
      </c>
    </row>
    <row r="13" spans="1:19" x14ac:dyDescent="0.3">
      <c r="A13" s="1">
        <v>1</v>
      </c>
      <c r="B13" s="5">
        <v>0.55208333333333337</v>
      </c>
      <c r="C13" s="1" t="s">
        <v>19</v>
      </c>
      <c r="D13" s="1">
        <v>1</v>
      </c>
      <c r="E13" s="1">
        <v>8</v>
      </c>
      <c r="F13" s="1" t="s">
        <v>24</v>
      </c>
      <c r="G13" s="1">
        <v>41.31</v>
      </c>
      <c r="H13" s="1">
        <f>1+COUNTIFS(A:A,A13,G:G,"&gt;"&amp;G13)</f>
        <v>6</v>
      </c>
      <c r="I13" s="2">
        <f>AVERAGEIF(A:A,A13,G:G)</f>
        <v>47.099999999999994</v>
      </c>
      <c r="J13" s="2">
        <f t="shared" si="0"/>
        <v>-5.789999999999992</v>
      </c>
      <c r="K13" s="2">
        <f t="shared" si="1"/>
        <v>84.210000000000008</v>
      </c>
      <c r="L13" s="2">
        <f t="shared" si="2"/>
        <v>156.42865070732861</v>
      </c>
      <c r="M13" s="2">
        <f>SUMIF(A:A,A13,L:L)</f>
        <v>2911.2809146271429</v>
      </c>
      <c r="N13" s="3">
        <f t="shared" si="3"/>
        <v>5.3731898533523323E-2</v>
      </c>
      <c r="O13" s="6">
        <f t="shared" si="4"/>
        <v>18.610918789257003</v>
      </c>
      <c r="P13" s="3">
        <f t="shared" si="5"/>
        <v>5.3731898533523323E-2</v>
      </c>
      <c r="Q13" s="3">
        <f>IF(ISNUMBER(P13),SUMIF(A:A,A13,P:P),"")</f>
        <v>0.95992074881540013</v>
      </c>
      <c r="R13" s="3">
        <f t="shared" si="6"/>
        <v>5.5975348589799433E-2</v>
      </c>
      <c r="S13" s="7">
        <f t="shared" si="7"/>
        <v>17.865007100326181</v>
      </c>
    </row>
    <row r="14" spans="1:19" x14ac:dyDescent="0.3">
      <c r="A14" s="1">
        <v>1</v>
      </c>
      <c r="B14" s="5">
        <v>0.55208333333333337</v>
      </c>
      <c r="C14" s="1" t="s">
        <v>19</v>
      </c>
      <c r="D14" s="1">
        <v>1</v>
      </c>
      <c r="E14" s="1">
        <v>11</v>
      </c>
      <c r="F14" s="1" t="s">
        <v>27</v>
      </c>
      <c r="G14" s="1">
        <v>26.73</v>
      </c>
      <c r="H14" s="1">
        <f>1+COUNTIFS(A:A,A14,G:G,"&gt;"&amp;G14)</f>
        <v>7</v>
      </c>
      <c r="I14" s="2">
        <f>AVERAGEIF(A:A,A14,G:G)</f>
        <v>47.099999999999994</v>
      </c>
      <c r="J14" s="2">
        <f t="shared" si="0"/>
        <v>-20.369999999999994</v>
      </c>
      <c r="K14" s="2">
        <f t="shared" si="1"/>
        <v>69.63000000000001</v>
      </c>
      <c r="L14" s="2">
        <f t="shared" si="2"/>
        <v>65.222206406365075</v>
      </c>
      <c r="M14" s="2">
        <f>SUMIF(A:A,A14,L:L)</f>
        <v>2911.2809146271429</v>
      </c>
      <c r="N14" s="3">
        <f t="shared" si="3"/>
        <v>2.2403267949399619E-2</v>
      </c>
      <c r="O14" s="6">
        <f t="shared" si="4"/>
        <v>44.636345119766283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1</v>
      </c>
      <c r="B15" s="5">
        <v>0.55208333333333337</v>
      </c>
      <c r="C15" s="1" t="s">
        <v>19</v>
      </c>
      <c r="D15" s="1">
        <v>1</v>
      </c>
      <c r="E15" s="1">
        <v>6</v>
      </c>
      <c r="F15" s="1" t="s">
        <v>23</v>
      </c>
      <c r="G15" s="1">
        <v>22.78</v>
      </c>
      <c r="H15" s="1">
        <f>1+COUNTIFS(A:A,A15,G:G,"&gt;"&amp;G15)</f>
        <v>8</v>
      </c>
      <c r="I15" s="2">
        <f>AVERAGEIF(A:A,A15,G:G)</f>
        <v>47.099999999999994</v>
      </c>
      <c r="J15" s="2">
        <f t="shared" si="0"/>
        <v>-24.319999999999993</v>
      </c>
      <c r="K15" s="2">
        <f t="shared" si="1"/>
        <v>65.680000000000007</v>
      </c>
      <c r="L15" s="2">
        <f t="shared" si="2"/>
        <v>51.459752639908366</v>
      </c>
      <c r="M15" s="2">
        <f>SUMIF(A:A,A15,L:L)</f>
        <v>2911.2809146271429</v>
      </c>
      <c r="N15" s="3">
        <f t="shared" si="3"/>
        <v>1.7675983235200435E-2</v>
      </c>
      <c r="O15" s="6">
        <f t="shared" si="4"/>
        <v>56.573939151999916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3</v>
      </c>
      <c r="B17" s="5">
        <v>0.57638888888888895</v>
      </c>
      <c r="C17" s="1" t="s">
        <v>19</v>
      </c>
      <c r="D17" s="1">
        <v>2</v>
      </c>
      <c r="E17" s="1">
        <v>1</v>
      </c>
      <c r="F17" s="1" t="s">
        <v>28</v>
      </c>
      <c r="G17" s="1">
        <v>76.25</v>
      </c>
      <c r="H17" s="1">
        <f>1+COUNTIFS(A:A,A17,G:G,"&gt;"&amp;G17)</f>
        <v>1</v>
      </c>
      <c r="I17" s="2">
        <f>AVERAGEIF(A:A,A17,G:G)</f>
        <v>47.758333333333326</v>
      </c>
      <c r="J17" s="2">
        <f t="shared" si="0"/>
        <v>28.491666666666674</v>
      </c>
      <c r="K17" s="2">
        <f t="shared" si="1"/>
        <v>118.49166666666667</v>
      </c>
      <c r="L17" s="2">
        <f t="shared" si="2"/>
        <v>1223.5356253116356</v>
      </c>
      <c r="M17" s="2">
        <f>SUMIF(A:A,A17,L:L)</f>
        <v>4061.5921242627537</v>
      </c>
      <c r="N17" s="3">
        <f t="shared" si="3"/>
        <v>0.30124532150892125</v>
      </c>
      <c r="O17" s="6">
        <f t="shared" si="4"/>
        <v>3.3195536282225229</v>
      </c>
      <c r="P17" s="3">
        <f t="shared" si="5"/>
        <v>0.30124532150892125</v>
      </c>
      <c r="Q17" s="3">
        <f>IF(ISNUMBER(P17),SUMIF(A:A,A17,P:P),"")</f>
        <v>0.8744069944560926</v>
      </c>
      <c r="R17" s="3">
        <f t="shared" si="6"/>
        <v>0.34451385158041298</v>
      </c>
      <c r="S17" s="7">
        <f t="shared" si="7"/>
        <v>2.9026409109898736</v>
      </c>
    </row>
    <row r="18" spans="1:19" x14ac:dyDescent="0.3">
      <c r="A18" s="1">
        <v>3</v>
      </c>
      <c r="B18" s="5">
        <v>0.57638888888888895</v>
      </c>
      <c r="C18" s="1" t="s">
        <v>19</v>
      </c>
      <c r="D18" s="1">
        <v>2</v>
      </c>
      <c r="E18" s="1">
        <v>9</v>
      </c>
      <c r="F18" s="1" t="s">
        <v>34</v>
      </c>
      <c r="G18" s="1">
        <v>69.86</v>
      </c>
      <c r="H18" s="1">
        <f>1+COUNTIFS(A:A,A18,G:G,"&gt;"&amp;G18)</f>
        <v>2</v>
      </c>
      <c r="I18" s="2">
        <f>AVERAGEIF(A:A,A18,G:G)</f>
        <v>47.758333333333326</v>
      </c>
      <c r="J18" s="2">
        <f t="shared" si="0"/>
        <v>22.101666666666674</v>
      </c>
      <c r="K18" s="2">
        <f t="shared" si="1"/>
        <v>112.10166666666667</v>
      </c>
      <c r="L18" s="2">
        <f t="shared" si="2"/>
        <v>833.88874985348593</v>
      </c>
      <c r="M18" s="2">
        <f>SUMIF(A:A,A18,L:L)</f>
        <v>4061.5921242627537</v>
      </c>
      <c r="N18" s="3">
        <f t="shared" si="3"/>
        <v>0.2053108053051611</v>
      </c>
      <c r="O18" s="6">
        <f t="shared" si="4"/>
        <v>4.8706642522475265</v>
      </c>
      <c r="P18" s="3">
        <f t="shared" si="5"/>
        <v>0.2053108053051611</v>
      </c>
      <c r="Q18" s="3">
        <f>IF(ISNUMBER(P18),SUMIF(A:A,A18,P:P),"")</f>
        <v>0.8744069944560926</v>
      </c>
      <c r="R18" s="3">
        <f t="shared" si="6"/>
        <v>0.23480004918404226</v>
      </c>
      <c r="S18" s="7">
        <f t="shared" si="7"/>
        <v>4.2589428898124915</v>
      </c>
    </row>
    <row r="19" spans="1:19" x14ac:dyDescent="0.3">
      <c r="A19" s="1">
        <v>3</v>
      </c>
      <c r="B19" s="5">
        <v>0.57638888888888895</v>
      </c>
      <c r="C19" s="1" t="s">
        <v>19</v>
      </c>
      <c r="D19" s="1">
        <v>2</v>
      </c>
      <c r="E19" s="1">
        <v>3</v>
      </c>
      <c r="F19" s="1" t="s">
        <v>30</v>
      </c>
      <c r="G19" s="1">
        <v>56.74</v>
      </c>
      <c r="H19" s="1">
        <f>1+COUNTIFS(A:A,A19,G:G,"&gt;"&amp;G19)</f>
        <v>3</v>
      </c>
      <c r="I19" s="2">
        <f>AVERAGEIF(A:A,A19,G:G)</f>
        <v>47.758333333333326</v>
      </c>
      <c r="J19" s="2">
        <f t="shared" si="0"/>
        <v>8.9816666666666762</v>
      </c>
      <c r="K19" s="2">
        <f t="shared" si="1"/>
        <v>98.981666666666683</v>
      </c>
      <c r="L19" s="2">
        <f t="shared" si="2"/>
        <v>379.51723089202369</v>
      </c>
      <c r="M19" s="2">
        <f>SUMIF(A:A,A19,L:L)</f>
        <v>4061.5921242627537</v>
      </c>
      <c r="N19" s="3">
        <f t="shared" si="3"/>
        <v>9.3440507879877857E-2</v>
      </c>
      <c r="O19" s="6">
        <f t="shared" si="4"/>
        <v>10.701996625334559</v>
      </c>
      <c r="P19" s="3">
        <f t="shared" si="5"/>
        <v>9.3440507879877857E-2</v>
      </c>
      <c r="Q19" s="3">
        <f>IF(ISNUMBER(P19),SUMIF(A:A,A19,P:P),"")</f>
        <v>0.8744069944560926</v>
      </c>
      <c r="R19" s="3">
        <f t="shared" si="6"/>
        <v>0.10686157415518006</v>
      </c>
      <c r="S19" s="7">
        <f t="shared" si="7"/>
        <v>9.3579007038380357</v>
      </c>
    </row>
    <row r="20" spans="1:19" x14ac:dyDescent="0.3">
      <c r="A20" s="1">
        <v>3</v>
      </c>
      <c r="B20" s="5">
        <v>0.57638888888888895</v>
      </c>
      <c r="C20" s="1" t="s">
        <v>19</v>
      </c>
      <c r="D20" s="1">
        <v>2</v>
      </c>
      <c r="E20" s="1">
        <v>2</v>
      </c>
      <c r="F20" s="1" t="s">
        <v>29</v>
      </c>
      <c r="G20" s="1">
        <v>55.44</v>
      </c>
      <c r="H20" s="1">
        <f>1+COUNTIFS(A:A,A20,G:G,"&gt;"&amp;G20)</f>
        <v>4</v>
      </c>
      <c r="I20" s="2">
        <f>AVERAGEIF(A:A,A20,G:G)</f>
        <v>47.758333333333326</v>
      </c>
      <c r="J20" s="2">
        <f t="shared" si="0"/>
        <v>7.681666666666672</v>
      </c>
      <c r="K20" s="2">
        <f t="shared" si="1"/>
        <v>97.681666666666672</v>
      </c>
      <c r="L20" s="2">
        <f t="shared" si="2"/>
        <v>351.03993783543228</v>
      </c>
      <c r="M20" s="2">
        <f>SUMIF(A:A,A20,L:L)</f>
        <v>4061.5921242627537</v>
      </c>
      <c r="N20" s="3">
        <f t="shared" si="3"/>
        <v>8.6429145787048189E-2</v>
      </c>
      <c r="O20" s="6">
        <f t="shared" si="4"/>
        <v>11.570171044659968</v>
      </c>
      <c r="P20" s="3">
        <f t="shared" si="5"/>
        <v>8.6429145787048189E-2</v>
      </c>
      <c r="Q20" s="3">
        <f>IF(ISNUMBER(P20),SUMIF(A:A,A20,P:P),"")</f>
        <v>0.8744069944560926</v>
      </c>
      <c r="R20" s="3">
        <f t="shared" si="6"/>
        <v>9.8843154657985918E-2</v>
      </c>
      <c r="S20" s="7">
        <f t="shared" si="7"/>
        <v>10.117038488504031</v>
      </c>
    </row>
    <row r="21" spans="1:19" x14ac:dyDescent="0.3">
      <c r="A21" s="1">
        <v>3</v>
      </c>
      <c r="B21" s="5">
        <v>0.57638888888888895</v>
      </c>
      <c r="C21" s="1" t="s">
        <v>19</v>
      </c>
      <c r="D21" s="1">
        <v>2</v>
      </c>
      <c r="E21" s="1">
        <v>5</v>
      </c>
      <c r="F21" s="1" t="s">
        <v>31</v>
      </c>
      <c r="G21" s="1">
        <v>54.45</v>
      </c>
      <c r="H21" s="1">
        <f>1+COUNTIFS(A:A,A21,G:G,"&gt;"&amp;G21)</f>
        <v>5</v>
      </c>
      <c r="I21" s="2">
        <f>AVERAGEIF(A:A,A21,G:G)</f>
        <v>47.758333333333326</v>
      </c>
      <c r="J21" s="2">
        <f t="shared" si="0"/>
        <v>6.6916666666666771</v>
      </c>
      <c r="K21" s="2">
        <f t="shared" si="1"/>
        <v>96.691666666666677</v>
      </c>
      <c r="L21" s="2">
        <f t="shared" si="2"/>
        <v>330.79538102238149</v>
      </c>
      <c r="M21" s="2">
        <f>SUMIF(A:A,A21,L:L)</f>
        <v>4061.5921242627537</v>
      </c>
      <c r="N21" s="3">
        <f t="shared" si="3"/>
        <v>8.1444756366920112E-2</v>
      </c>
      <c r="O21" s="6">
        <f t="shared" si="4"/>
        <v>12.278261297693113</v>
      </c>
      <c r="P21" s="3">
        <f t="shared" si="5"/>
        <v>8.1444756366920112E-2</v>
      </c>
      <c r="Q21" s="3">
        <f>IF(ISNUMBER(P21),SUMIF(A:A,A21,P:P),"")</f>
        <v>0.8744069944560926</v>
      </c>
      <c r="R21" s="3">
        <f t="shared" si="6"/>
        <v>9.31428463899482E-2</v>
      </c>
      <c r="S21" s="7">
        <f t="shared" si="7"/>
        <v>10.736197558462397</v>
      </c>
    </row>
    <row r="22" spans="1:19" x14ac:dyDescent="0.3">
      <c r="A22" s="1">
        <v>3</v>
      </c>
      <c r="B22" s="5">
        <v>0.57638888888888895</v>
      </c>
      <c r="C22" s="1" t="s">
        <v>19</v>
      </c>
      <c r="D22" s="1">
        <v>2</v>
      </c>
      <c r="E22" s="1">
        <v>8</v>
      </c>
      <c r="F22" s="1" t="s">
        <v>33</v>
      </c>
      <c r="G22" s="1">
        <v>47.9</v>
      </c>
      <c r="H22" s="1">
        <f>1+COUNTIFS(A:A,A22,G:G,"&gt;"&amp;G22)</f>
        <v>6</v>
      </c>
      <c r="I22" s="2">
        <f>AVERAGEIF(A:A,A22,G:G)</f>
        <v>47.758333333333326</v>
      </c>
      <c r="J22" s="2">
        <f t="shared" si="0"/>
        <v>0.14166666666667282</v>
      </c>
      <c r="K22" s="2">
        <f t="shared" si="1"/>
        <v>90.14166666666668</v>
      </c>
      <c r="L22" s="2">
        <f t="shared" si="2"/>
        <v>223.29639175881596</v>
      </c>
      <c r="M22" s="2">
        <f>SUMIF(A:A,A22,L:L)</f>
        <v>4061.5921242627537</v>
      </c>
      <c r="N22" s="3">
        <f t="shared" si="3"/>
        <v>5.4977551887819845E-2</v>
      </c>
      <c r="O22" s="6">
        <f t="shared" si="4"/>
        <v>18.189242075392372</v>
      </c>
      <c r="P22" s="3">
        <f t="shared" si="5"/>
        <v>5.4977551887819845E-2</v>
      </c>
      <c r="Q22" s="3">
        <f>IF(ISNUMBER(P22),SUMIF(A:A,A22,P:P),"")</f>
        <v>0.8744069944560926</v>
      </c>
      <c r="R22" s="3">
        <f t="shared" si="6"/>
        <v>6.2874098945214341E-2</v>
      </c>
      <c r="S22" s="7">
        <f t="shared" si="7"/>
        <v>15.90480049457814</v>
      </c>
    </row>
    <row r="23" spans="1:19" x14ac:dyDescent="0.3">
      <c r="A23" s="1">
        <v>3</v>
      </c>
      <c r="B23" s="5">
        <v>0.57638888888888895</v>
      </c>
      <c r="C23" s="1" t="s">
        <v>19</v>
      </c>
      <c r="D23" s="1">
        <v>2</v>
      </c>
      <c r="E23" s="1">
        <v>13</v>
      </c>
      <c r="F23" s="1" t="s">
        <v>38</v>
      </c>
      <c r="G23" s="1">
        <v>46.83</v>
      </c>
      <c r="H23" s="1">
        <f>1+COUNTIFS(A:A,A23,G:G,"&gt;"&amp;G23)</f>
        <v>7</v>
      </c>
      <c r="I23" s="2">
        <f>AVERAGEIF(A:A,A23,G:G)</f>
        <v>47.758333333333326</v>
      </c>
      <c r="J23" s="2">
        <f t="shared" si="0"/>
        <v>-0.92833333333332746</v>
      </c>
      <c r="K23" s="2">
        <f t="shared" si="1"/>
        <v>89.071666666666673</v>
      </c>
      <c r="L23" s="2">
        <f t="shared" si="2"/>
        <v>209.41124540935564</v>
      </c>
      <c r="M23" s="2">
        <f>SUMIF(A:A,A23,L:L)</f>
        <v>4061.5921242627537</v>
      </c>
      <c r="N23" s="3">
        <f t="shared" si="3"/>
        <v>5.1558905720344148E-2</v>
      </c>
      <c r="O23" s="6">
        <f t="shared" si="4"/>
        <v>19.395291386206036</v>
      </c>
      <c r="P23" s="3">
        <f t="shared" si="5"/>
        <v>5.1558905720344148E-2</v>
      </c>
      <c r="Q23" s="3">
        <f>IF(ISNUMBER(P23),SUMIF(A:A,A23,P:P),"")</f>
        <v>0.8744069944560926</v>
      </c>
      <c r="R23" s="3">
        <f t="shared" si="6"/>
        <v>5.8964425087216207E-2</v>
      </c>
      <c r="S23" s="7">
        <f t="shared" si="7"/>
        <v>16.959378447612561</v>
      </c>
    </row>
    <row r="24" spans="1:19" x14ac:dyDescent="0.3">
      <c r="A24" s="1">
        <v>3</v>
      </c>
      <c r="B24" s="5">
        <v>0.57638888888888895</v>
      </c>
      <c r="C24" s="1" t="s">
        <v>19</v>
      </c>
      <c r="D24" s="1">
        <v>2</v>
      </c>
      <c r="E24" s="1">
        <v>11</v>
      </c>
      <c r="F24" s="1" t="s">
        <v>36</v>
      </c>
      <c r="G24" s="1">
        <v>45.13</v>
      </c>
      <c r="H24" s="1">
        <f>1+COUNTIFS(A:A,A24,G:G,"&gt;"&amp;G24)</f>
        <v>8</v>
      </c>
      <c r="I24" s="2">
        <f>AVERAGEIF(A:A,A24,G:G)</f>
        <v>47.758333333333326</v>
      </c>
      <c r="J24" s="2">
        <f t="shared" si="0"/>
        <v>-2.6283333333333232</v>
      </c>
      <c r="K24" s="2">
        <f t="shared" si="1"/>
        <v>87.37166666666667</v>
      </c>
      <c r="L24" s="2">
        <f t="shared" si="2"/>
        <v>189.10454305643151</v>
      </c>
      <c r="M24" s="2">
        <f>SUMIF(A:A,A24,L:L)</f>
        <v>4061.5921242627537</v>
      </c>
      <c r="N24" s="3">
        <f t="shared" si="3"/>
        <v>4.6559215517180251E-2</v>
      </c>
      <c r="O24" s="6">
        <f t="shared" si="4"/>
        <v>21.478025110431727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3</v>
      </c>
      <c r="B25" s="5">
        <v>0.57638888888888895</v>
      </c>
      <c r="C25" s="1" t="s">
        <v>19</v>
      </c>
      <c r="D25" s="1">
        <v>2</v>
      </c>
      <c r="E25" s="1">
        <v>14</v>
      </c>
      <c r="F25" s="1" t="s">
        <v>39</v>
      </c>
      <c r="G25" s="1">
        <v>35.67</v>
      </c>
      <c r="H25" s="1">
        <f>1+COUNTIFS(A:A,A25,G:G,"&gt;"&amp;G25)</f>
        <v>9</v>
      </c>
      <c r="I25" s="2">
        <f>AVERAGEIF(A:A,A25,G:G)</f>
        <v>47.758333333333326</v>
      </c>
      <c r="J25" s="2">
        <f t="shared" si="0"/>
        <v>-12.088333333333324</v>
      </c>
      <c r="K25" s="2">
        <f t="shared" si="1"/>
        <v>77.911666666666676</v>
      </c>
      <c r="L25" s="2">
        <f t="shared" si="2"/>
        <v>107.20040214689995</v>
      </c>
      <c r="M25" s="2">
        <f>SUMIF(A:A,A25,L:L)</f>
        <v>4061.5921242627537</v>
      </c>
      <c r="N25" s="3">
        <f t="shared" si="3"/>
        <v>2.6393689683047283E-2</v>
      </c>
      <c r="O25" s="6">
        <f t="shared" si="4"/>
        <v>37.887844102459908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>
        <v>3</v>
      </c>
      <c r="B26" s="5">
        <v>0.57638888888888895</v>
      </c>
      <c r="C26" s="1" t="s">
        <v>19</v>
      </c>
      <c r="D26" s="1">
        <v>2</v>
      </c>
      <c r="E26" s="1">
        <v>10</v>
      </c>
      <c r="F26" s="1" t="s">
        <v>35</v>
      </c>
      <c r="G26" s="1">
        <v>34.18</v>
      </c>
      <c r="H26" s="1">
        <f>1+COUNTIFS(A:A,A26,G:G,"&gt;"&amp;G26)</f>
        <v>10</v>
      </c>
      <c r="I26" s="2">
        <f>AVERAGEIF(A:A,A26,G:G)</f>
        <v>47.758333333333326</v>
      </c>
      <c r="J26" s="2">
        <f t="shared" si="0"/>
        <v>-13.578333333333326</v>
      </c>
      <c r="K26" s="2">
        <f t="shared" si="1"/>
        <v>76.421666666666681</v>
      </c>
      <c r="L26" s="2">
        <f t="shared" si="2"/>
        <v>98.032592508835918</v>
      </c>
      <c r="M26" s="2">
        <f>SUMIF(A:A,A26,L:L)</f>
        <v>4061.5921242627537</v>
      </c>
      <c r="N26" s="3">
        <f t="shared" si="3"/>
        <v>2.4136493648197248E-2</v>
      </c>
      <c r="O26" s="6">
        <f t="shared" si="4"/>
        <v>41.431038599705218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3</v>
      </c>
      <c r="B27" s="5">
        <v>0.57638888888888895</v>
      </c>
      <c r="C27" s="1" t="s">
        <v>19</v>
      </c>
      <c r="D27" s="1">
        <v>2</v>
      </c>
      <c r="E27" s="1">
        <v>12</v>
      </c>
      <c r="F27" s="1" t="s">
        <v>37</v>
      </c>
      <c r="G27" s="1">
        <v>26.9</v>
      </c>
      <c r="H27" s="1">
        <f>1+COUNTIFS(A:A,A27,G:G,"&gt;"&amp;G27)</f>
        <v>11</v>
      </c>
      <c r="I27" s="2">
        <f>AVERAGEIF(A:A,A27,G:G)</f>
        <v>47.758333333333326</v>
      </c>
      <c r="J27" s="2">
        <f t="shared" si="0"/>
        <v>-20.858333333333327</v>
      </c>
      <c r="K27" s="2">
        <f t="shared" si="1"/>
        <v>69.14166666666668</v>
      </c>
      <c r="L27" s="2">
        <f t="shared" si="2"/>
        <v>63.338920625258247</v>
      </c>
      <c r="M27" s="2">
        <f>SUMIF(A:A,A27,L:L)</f>
        <v>4061.5921242627537</v>
      </c>
      <c r="N27" s="3">
        <f t="shared" si="3"/>
        <v>1.5594603960080141E-2</v>
      </c>
      <c r="O27" s="6">
        <f t="shared" si="4"/>
        <v>64.124744851478809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3</v>
      </c>
      <c r="B28" s="5">
        <v>0.57638888888888895</v>
      </c>
      <c r="C28" s="1" t="s">
        <v>19</v>
      </c>
      <c r="D28" s="1">
        <v>2</v>
      </c>
      <c r="E28" s="1">
        <v>6</v>
      </c>
      <c r="F28" s="1" t="s">
        <v>32</v>
      </c>
      <c r="G28" s="1">
        <v>23.75</v>
      </c>
      <c r="H28" s="1">
        <f>1+COUNTIFS(A:A,A28,G:G,"&gt;"&amp;G28)</f>
        <v>12</v>
      </c>
      <c r="I28" s="2">
        <f>AVERAGEIF(A:A,A28,G:G)</f>
        <v>47.758333333333326</v>
      </c>
      <c r="J28" s="2">
        <f t="shared" si="0"/>
        <v>-24.008333333333326</v>
      </c>
      <c r="K28" s="2">
        <f t="shared" si="1"/>
        <v>65.991666666666674</v>
      </c>
      <c r="L28" s="2">
        <f t="shared" si="2"/>
        <v>52.43110384219753</v>
      </c>
      <c r="M28" s="2">
        <f>SUMIF(A:A,A28,L:L)</f>
        <v>4061.5921242627537</v>
      </c>
      <c r="N28" s="3">
        <f t="shared" si="3"/>
        <v>1.2909002735402596E-2</v>
      </c>
      <c r="O28" s="6">
        <f t="shared" si="4"/>
        <v>77.465317848103524</v>
      </c>
      <c r="P28" s="3" t="str">
        <f t="shared" si="5"/>
        <v/>
      </c>
      <c r="Q28" s="3" t="str">
        <f>IF(ISNUMBER(P28),SUMIF(A:A,A28,P:P),"")</f>
        <v/>
      </c>
      <c r="R28" s="3" t="str">
        <f t="shared" si="6"/>
        <v/>
      </c>
      <c r="S28" s="7" t="str">
        <f t="shared" si="7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6</v>
      </c>
      <c r="B30" s="5">
        <v>0.62847222222222221</v>
      </c>
      <c r="C30" s="1" t="s">
        <v>19</v>
      </c>
      <c r="D30" s="1">
        <v>4</v>
      </c>
      <c r="E30" s="1">
        <v>6</v>
      </c>
      <c r="F30" s="1" t="s">
        <v>44</v>
      </c>
      <c r="G30" s="1">
        <v>71.03</v>
      </c>
      <c r="H30" s="1">
        <f>1+COUNTIFS(A:A,A30,G:G,"&gt;"&amp;G30)</f>
        <v>1</v>
      </c>
      <c r="I30" s="2">
        <f>AVERAGEIF(A:A,A30,G:G)</f>
        <v>49.421538461538454</v>
      </c>
      <c r="J30" s="2">
        <f t="shared" si="0"/>
        <v>21.608461538461547</v>
      </c>
      <c r="K30" s="2">
        <f t="shared" si="1"/>
        <v>111.60846153846154</v>
      </c>
      <c r="L30" s="2">
        <f t="shared" si="2"/>
        <v>809.57360243019309</v>
      </c>
      <c r="M30" s="2">
        <f>SUMIF(A:A,A30,L:L)</f>
        <v>3681.0319106107017</v>
      </c>
      <c r="N30" s="3">
        <f t="shared" si="3"/>
        <v>0.21993115574373837</v>
      </c>
      <c r="O30" s="6">
        <f t="shared" si="4"/>
        <v>4.5468773926927852</v>
      </c>
      <c r="P30" s="3">
        <f t="shared" si="5"/>
        <v>0.21993115574373837</v>
      </c>
      <c r="Q30" s="3">
        <f>IF(ISNUMBER(P30),SUMIF(A:A,A30,P:P),"")</f>
        <v>0.83396264281695198</v>
      </c>
      <c r="R30" s="3">
        <f t="shared" si="6"/>
        <v>0.26371823442937053</v>
      </c>
      <c r="S30" s="7">
        <f t="shared" si="7"/>
        <v>3.7919258869747274</v>
      </c>
    </row>
    <row r="31" spans="1:19" x14ac:dyDescent="0.3">
      <c r="A31" s="1">
        <v>6</v>
      </c>
      <c r="B31" s="5">
        <v>0.62847222222222221</v>
      </c>
      <c r="C31" s="1" t="s">
        <v>19</v>
      </c>
      <c r="D31" s="1">
        <v>4</v>
      </c>
      <c r="E31" s="1">
        <v>7</v>
      </c>
      <c r="F31" s="1" t="s">
        <v>45</v>
      </c>
      <c r="G31" s="1">
        <v>62.75</v>
      </c>
      <c r="H31" s="1">
        <f>1+COUNTIFS(A:A,A31,G:G,"&gt;"&amp;G31)</f>
        <v>2</v>
      </c>
      <c r="I31" s="2">
        <f>AVERAGEIF(A:A,A31,G:G)</f>
        <v>49.421538461538454</v>
      </c>
      <c r="J31" s="2">
        <f t="shared" si="0"/>
        <v>13.328461538461546</v>
      </c>
      <c r="K31" s="2">
        <f t="shared" si="1"/>
        <v>103.32846153846154</v>
      </c>
      <c r="L31" s="2">
        <f t="shared" si="2"/>
        <v>492.60502780728842</v>
      </c>
      <c r="M31" s="2">
        <f>SUMIF(A:A,A31,L:L)</f>
        <v>3681.0319106107017</v>
      </c>
      <c r="N31" s="3">
        <f t="shared" si="3"/>
        <v>0.13382253666080357</v>
      </c>
      <c r="O31" s="6">
        <f t="shared" si="4"/>
        <v>7.4725829068288654</v>
      </c>
      <c r="P31" s="3">
        <f t="shared" si="5"/>
        <v>0.13382253666080357</v>
      </c>
      <c r="Q31" s="3">
        <f>IF(ISNUMBER(P31),SUMIF(A:A,A31,P:P),"")</f>
        <v>0.83396264281695198</v>
      </c>
      <c r="R31" s="3">
        <f t="shared" si="6"/>
        <v>0.16046586476437233</v>
      </c>
      <c r="S31" s="7">
        <f t="shared" si="7"/>
        <v>6.2318549896477826</v>
      </c>
    </row>
    <row r="32" spans="1:19" x14ac:dyDescent="0.3">
      <c r="A32" s="1">
        <v>6</v>
      </c>
      <c r="B32" s="5">
        <v>0.62847222222222221</v>
      </c>
      <c r="C32" s="1" t="s">
        <v>19</v>
      </c>
      <c r="D32" s="1">
        <v>4</v>
      </c>
      <c r="E32" s="1">
        <v>3</v>
      </c>
      <c r="F32" s="1" t="s">
        <v>41</v>
      </c>
      <c r="G32" s="1">
        <v>60.09</v>
      </c>
      <c r="H32" s="1">
        <f>1+COUNTIFS(A:A,A32,G:G,"&gt;"&amp;G32)</f>
        <v>3</v>
      </c>
      <c r="I32" s="2">
        <f>AVERAGEIF(A:A,A32,G:G)</f>
        <v>49.421538461538454</v>
      </c>
      <c r="J32" s="2">
        <f t="shared" si="0"/>
        <v>10.66846153846155</v>
      </c>
      <c r="K32" s="2">
        <f t="shared" si="1"/>
        <v>100.66846153846154</v>
      </c>
      <c r="L32" s="2">
        <f t="shared" si="2"/>
        <v>419.9382565715556</v>
      </c>
      <c r="M32" s="2">
        <f>SUMIF(A:A,A32,L:L)</f>
        <v>3681.0319106107017</v>
      </c>
      <c r="N32" s="3">
        <f t="shared" si="3"/>
        <v>0.11408166698068252</v>
      </c>
      <c r="O32" s="6">
        <f t="shared" si="4"/>
        <v>8.7656503140800908</v>
      </c>
      <c r="P32" s="3">
        <f t="shared" si="5"/>
        <v>0.11408166698068252</v>
      </c>
      <c r="Q32" s="3">
        <f>IF(ISNUMBER(P32),SUMIF(A:A,A32,P:P),"")</f>
        <v>0.83396264281695198</v>
      </c>
      <c r="R32" s="3">
        <f t="shared" si="6"/>
        <v>0.13679469693670981</v>
      </c>
      <c r="S32" s="7">
        <f t="shared" si="7"/>
        <v>7.3102249019394776</v>
      </c>
    </row>
    <row r="33" spans="1:19" x14ac:dyDescent="0.3">
      <c r="A33" s="1">
        <v>6</v>
      </c>
      <c r="B33" s="5">
        <v>0.62847222222222221</v>
      </c>
      <c r="C33" s="1" t="s">
        <v>19</v>
      </c>
      <c r="D33" s="1">
        <v>4</v>
      </c>
      <c r="E33" s="1">
        <v>2</v>
      </c>
      <c r="F33" s="1" t="s">
        <v>40</v>
      </c>
      <c r="G33" s="1">
        <v>58.89</v>
      </c>
      <c r="H33" s="1">
        <f>1+COUNTIFS(A:A,A33,G:G,"&gt;"&amp;G33)</f>
        <v>4</v>
      </c>
      <c r="I33" s="2">
        <f>AVERAGEIF(A:A,A33,G:G)</f>
        <v>49.421538461538454</v>
      </c>
      <c r="J33" s="2">
        <f t="shared" si="0"/>
        <v>9.4684615384615469</v>
      </c>
      <c r="K33" s="2">
        <f t="shared" si="1"/>
        <v>99.468461538461554</v>
      </c>
      <c r="L33" s="2">
        <f t="shared" si="2"/>
        <v>390.76552207292588</v>
      </c>
      <c r="M33" s="2">
        <f>SUMIF(A:A,A33,L:L)</f>
        <v>3681.0319106107017</v>
      </c>
      <c r="N33" s="3">
        <f t="shared" si="3"/>
        <v>0.10615651577117023</v>
      </c>
      <c r="O33" s="6">
        <f t="shared" si="4"/>
        <v>9.4200529542208091</v>
      </c>
      <c r="P33" s="3">
        <f t="shared" si="5"/>
        <v>0.10615651577117023</v>
      </c>
      <c r="Q33" s="3">
        <f>IF(ISNUMBER(P33),SUMIF(A:A,A33,P:P),"")</f>
        <v>0.83396264281695198</v>
      </c>
      <c r="R33" s="3">
        <f t="shared" si="6"/>
        <v>0.12729169188273906</v>
      </c>
      <c r="S33" s="7">
        <f t="shared" si="7"/>
        <v>7.8559722571776227</v>
      </c>
    </row>
    <row r="34" spans="1:19" x14ac:dyDescent="0.3">
      <c r="A34" s="1">
        <v>6</v>
      </c>
      <c r="B34" s="5">
        <v>0.62847222222222221</v>
      </c>
      <c r="C34" s="1" t="s">
        <v>19</v>
      </c>
      <c r="D34" s="1">
        <v>4</v>
      </c>
      <c r="E34" s="1">
        <v>9</v>
      </c>
      <c r="F34" s="1" t="s">
        <v>47</v>
      </c>
      <c r="G34" s="1">
        <v>54.7</v>
      </c>
      <c r="H34" s="1">
        <f>1+COUNTIFS(A:A,A34,G:G,"&gt;"&amp;G34)</f>
        <v>5</v>
      </c>
      <c r="I34" s="2">
        <f>AVERAGEIF(A:A,A34,G:G)</f>
        <v>49.421538461538454</v>
      </c>
      <c r="J34" s="2">
        <f t="shared" si="0"/>
        <v>5.2784615384615492</v>
      </c>
      <c r="K34" s="2">
        <f t="shared" si="1"/>
        <v>95.278461538461556</v>
      </c>
      <c r="L34" s="2">
        <f t="shared" si="2"/>
        <v>303.90273279807224</v>
      </c>
      <c r="M34" s="2">
        <f>SUMIF(A:A,A34,L:L)</f>
        <v>3681.0319106107017</v>
      </c>
      <c r="N34" s="3">
        <f t="shared" si="3"/>
        <v>8.2559113905549722E-2</v>
      </c>
      <c r="O34" s="6">
        <f t="shared" si="4"/>
        <v>12.112533101360949</v>
      </c>
      <c r="P34" s="3">
        <f t="shared" si="5"/>
        <v>8.2559113905549722E-2</v>
      </c>
      <c r="Q34" s="3">
        <f>IF(ISNUMBER(P34),SUMIF(A:A,A34,P:P),"")</f>
        <v>0.83396264281695198</v>
      </c>
      <c r="R34" s="3">
        <f t="shared" si="6"/>
        <v>9.8996177606567884E-2</v>
      </c>
      <c r="S34" s="7">
        <f t="shared" si="7"/>
        <v>10.101400116418789</v>
      </c>
    </row>
    <row r="35" spans="1:19" x14ac:dyDescent="0.3">
      <c r="A35" s="1">
        <v>6</v>
      </c>
      <c r="B35" s="5">
        <v>0.62847222222222221</v>
      </c>
      <c r="C35" s="1" t="s">
        <v>19</v>
      </c>
      <c r="D35" s="1">
        <v>4</v>
      </c>
      <c r="E35" s="1">
        <v>5</v>
      </c>
      <c r="F35" s="1" t="s">
        <v>43</v>
      </c>
      <c r="G35" s="1">
        <v>53.2</v>
      </c>
      <c r="H35" s="1">
        <f>1+COUNTIFS(A:A,A35,G:G,"&gt;"&amp;G35)</f>
        <v>6</v>
      </c>
      <c r="I35" s="2">
        <f>AVERAGEIF(A:A,A35,G:G)</f>
        <v>49.421538461538454</v>
      </c>
      <c r="J35" s="2">
        <f t="shared" si="0"/>
        <v>3.7784615384615492</v>
      </c>
      <c r="K35" s="2">
        <f t="shared" si="1"/>
        <v>93.778461538461556</v>
      </c>
      <c r="L35" s="2">
        <f t="shared" si="2"/>
        <v>277.74618479330758</v>
      </c>
      <c r="M35" s="2">
        <f>SUMIF(A:A,A35,L:L)</f>
        <v>3681.0319106107017</v>
      </c>
      <c r="N35" s="3">
        <f t="shared" si="3"/>
        <v>7.5453348826641412E-2</v>
      </c>
      <c r="O35" s="6">
        <f t="shared" si="4"/>
        <v>13.253222230037263</v>
      </c>
      <c r="P35" s="3">
        <f t="shared" si="5"/>
        <v>7.5453348826641412E-2</v>
      </c>
      <c r="Q35" s="3">
        <f>IF(ISNUMBER(P35),SUMIF(A:A,A35,P:P),"")</f>
        <v>0.83396264281695198</v>
      </c>
      <c r="R35" s="3">
        <f t="shared" si="6"/>
        <v>9.0475693937291629E-2</v>
      </c>
      <c r="S35" s="7">
        <f t="shared" si="7"/>
        <v>11.052692236802255</v>
      </c>
    </row>
    <row r="36" spans="1:19" x14ac:dyDescent="0.3">
      <c r="A36" s="1">
        <v>6</v>
      </c>
      <c r="B36" s="5">
        <v>0.62847222222222221</v>
      </c>
      <c r="C36" s="1" t="s">
        <v>19</v>
      </c>
      <c r="D36" s="1">
        <v>4</v>
      </c>
      <c r="E36" s="1">
        <v>13</v>
      </c>
      <c r="F36" s="1" t="s">
        <v>50</v>
      </c>
      <c r="G36" s="1">
        <v>46.7</v>
      </c>
      <c r="H36" s="1">
        <f>1+COUNTIFS(A:A,A36,G:G,"&gt;"&amp;G36)</f>
        <v>7</v>
      </c>
      <c r="I36" s="2">
        <f>AVERAGEIF(A:A,A36,G:G)</f>
        <v>49.421538461538454</v>
      </c>
      <c r="J36" s="2">
        <f t="shared" si="0"/>
        <v>-2.7215384615384508</v>
      </c>
      <c r="K36" s="2">
        <f t="shared" si="1"/>
        <v>87.278461538461556</v>
      </c>
      <c r="L36" s="2">
        <f t="shared" si="2"/>
        <v>188.04996377994641</v>
      </c>
      <c r="M36" s="2">
        <f>SUMIF(A:A,A36,L:L)</f>
        <v>3681.0319106107017</v>
      </c>
      <c r="N36" s="3">
        <f t="shared" si="3"/>
        <v>5.1086208526985567E-2</v>
      </c>
      <c r="O36" s="6">
        <f t="shared" si="4"/>
        <v>19.574754690823536</v>
      </c>
      <c r="P36" s="3">
        <f t="shared" si="5"/>
        <v>5.1086208526985567E-2</v>
      </c>
      <c r="Q36" s="3">
        <f>IF(ISNUMBER(P36),SUMIF(A:A,A36,P:P),"")</f>
        <v>0.83396264281695198</v>
      </c>
      <c r="R36" s="3">
        <f t="shared" si="6"/>
        <v>6.125719055523518E-2</v>
      </c>
      <c r="S36" s="7">
        <f t="shared" si="7"/>
        <v>16.324614154452725</v>
      </c>
    </row>
    <row r="37" spans="1:19" x14ac:dyDescent="0.3">
      <c r="A37" s="1">
        <v>6</v>
      </c>
      <c r="B37" s="5">
        <v>0.62847222222222221</v>
      </c>
      <c r="C37" s="1" t="s">
        <v>19</v>
      </c>
      <c r="D37" s="1">
        <v>4</v>
      </c>
      <c r="E37" s="1">
        <v>10</v>
      </c>
      <c r="F37" s="1" t="s">
        <v>48</v>
      </c>
      <c r="G37" s="1">
        <v>46.63</v>
      </c>
      <c r="H37" s="1">
        <f>1+COUNTIFS(A:A,A37,G:G,"&gt;"&amp;G37)</f>
        <v>8</v>
      </c>
      <c r="I37" s="2">
        <f>AVERAGEIF(A:A,A37,G:G)</f>
        <v>49.421538461538454</v>
      </c>
      <c r="J37" s="2">
        <f t="shared" si="0"/>
        <v>-2.7915384615384511</v>
      </c>
      <c r="K37" s="2">
        <f t="shared" si="1"/>
        <v>87.208461538461549</v>
      </c>
      <c r="L37" s="2">
        <f t="shared" si="2"/>
        <v>187.2618102131463</v>
      </c>
      <c r="M37" s="2">
        <f>SUMIF(A:A,A37,L:L)</f>
        <v>3681.0319106107017</v>
      </c>
      <c r="N37" s="3">
        <f t="shared" si="3"/>
        <v>5.0872096401380726E-2</v>
      </c>
      <c r="O37" s="6">
        <f t="shared" si="4"/>
        <v>19.657141551824449</v>
      </c>
      <c r="P37" s="3">
        <f t="shared" si="5"/>
        <v>5.0872096401380726E-2</v>
      </c>
      <c r="Q37" s="3">
        <f>IF(ISNUMBER(P37),SUMIF(A:A,A37,P:P),"")</f>
        <v>0.83396264281695198</v>
      </c>
      <c r="R37" s="3">
        <f t="shared" si="6"/>
        <v>6.1000449887713658E-2</v>
      </c>
      <c r="S37" s="7">
        <f t="shared" si="7"/>
        <v>16.393321718786439</v>
      </c>
    </row>
    <row r="38" spans="1:19" x14ac:dyDescent="0.3">
      <c r="A38" s="1">
        <v>6</v>
      </c>
      <c r="B38" s="5">
        <v>0.62847222222222221</v>
      </c>
      <c r="C38" s="1" t="s">
        <v>19</v>
      </c>
      <c r="D38" s="1">
        <v>4</v>
      </c>
      <c r="E38" s="1">
        <v>8</v>
      </c>
      <c r="F38" s="1" t="s">
        <v>46</v>
      </c>
      <c r="G38" s="1">
        <v>43.04</v>
      </c>
      <c r="H38" s="1">
        <f>1+COUNTIFS(A:A,A38,G:G,"&gt;"&amp;G38)</f>
        <v>9</v>
      </c>
      <c r="I38" s="2">
        <f>AVERAGEIF(A:A,A38,G:G)</f>
        <v>49.421538461538454</v>
      </c>
      <c r="J38" s="2">
        <f t="shared" si="0"/>
        <v>-6.3815384615384545</v>
      </c>
      <c r="K38" s="2">
        <f t="shared" si="1"/>
        <v>83.618461538461546</v>
      </c>
      <c r="L38" s="2">
        <f t="shared" si="2"/>
        <v>150.9740084166263</v>
      </c>
      <c r="M38" s="2">
        <f>SUMIF(A:A,A38,L:L)</f>
        <v>3681.0319106107017</v>
      </c>
      <c r="N38" s="3">
        <f t="shared" si="3"/>
        <v>4.1014044996849526E-2</v>
      </c>
      <c r="O38" s="6">
        <f t="shared" si="4"/>
        <v>24.381891619732084</v>
      </c>
      <c r="P38" s="3" t="str">
        <f t="shared" si="5"/>
        <v/>
      </c>
      <c r="Q38" s="3" t="str">
        <f>IF(ISNUMBER(P38),SUMIF(A:A,A38,P:P),"")</f>
        <v/>
      </c>
      <c r="R38" s="3" t="str">
        <f t="shared" si="6"/>
        <v/>
      </c>
      <c r="S38" s="7" t="str">
        <f t="shared" si="7"/>
        <v/>
      </c>
    </row>
    <row r="39" spans="1:19" x14ac:dyDescent="0.3">
      <c r="A39" s="1">
        <v>6</v>
      </c>
      <c r="B39" s="5">
        <v>0.62847222222222221</v>
      </c>
      <c r="C39" s="1" t="s">
        <v>19</v>
      </c>
      <c r="D39" s="1">
        <v>4</v>
      </c>
      <c r="E39" s="1">
        <v>14</v>
      </c>
      <c r="F39" s="1" t="s">
        <v>51</v>
      </c>
      <c r="G39" s="1">
        <v>42.52</v>
      </c>
      <c r="H39" s="1">
        <f>1+COUNTIFS(A:A,A39,G:G,"&gt;"&amp;G39)</f>
        <v>10</v>
      </c>
      <c r="I39" s="2">
        <f>AVERAGEIF(A:A,A39,G:G)</f>
        <v>49.421538461538454</v>
      </c>
      <c r="J39" s="2">
        <f t="shared" si="0"/>
        <v>-6.9015384615384505</v>
      </c>
      <c r="K39" s="2">
        <f t="shared" si="1"/>
        <v>83.098461538461549</v>
      </c>
      <c r="L39" s="2">
        <f t="shared" si="2"/>
        <v>146.33634313374492</v>
      </c>
      <c r="M39" s="2">
        <f>SUMIF(A:A,A39,L:L)</f>
        <v>3681.0319106107017</v>
      </c>
      <c r="N39" s="3">
        <f t="shared" si="3"/>
        <v>3.9754163149720426E-2</v>
      </c>
      <c r="O39" s="6">
        <f t="shared" si="4"/>
        <v>25.15459817966342</v>
      </c>
      <c r="P39" s="3" t="str">
        <f t="shared" si="5"/>
        <v/>
      </c>
      <c r="Q39" s="3" t="str">
        <f>IF(ISNUMBER(P39),SUMIF(A:A,A39,P:P),"")</f>
        <v/>
      </c>
      <c r="R39" s="3" t="str">
        <f t="shared" si="6"/>
        <v/>
      </c>
      <c r="S39" s="7" t="str">
        <f t="shared" si="7"/>
        <v/>
      </c>
    </row>
    <row r="40" spans="1:19" x14ac:dyDescent="0.3">
      <c r="A40" s="1">
        <v>6</v>
      </c>
      <c r="B40" s="5">
        <v>0.62847222222222221</v>
      </c>
      <c r="C40" s="1" t="s">
        <v>19</v>
      </c>
      <c r="D40" s="1">
        <v>4</v>
      </c>
      <c r="E40" s="1">
        <v>4</v>
      </c>
      <c r="F40" s="1" t="s">
        <v>42</v>
      </c>
      <c r="G40" s="1">
        <v>42.4</v>
      </c>
      <c r="H40" s="1">
        <f>1+COUNTIFS(A:A,A40,G:G,"&gt;"&amp;G40)</f>
        <v>11</v>
      </c>
      <c r="I40" s="2">
        <f>AVERAGEIF(A:A,A40,G:G)</f>
        <v>49.421538461538454</v>
      </c>
      <c r="J40" s="2">
        <f t="shared" ref="J40:J55" si="8">G40-I40</f>
        <v>-7.0215384615384551</v>
      </c>
      <c r="K40" s="2">
        <f t="shared" ref="K40:K55" si="9">90+J40</f>
        <v>82.978461538461545</v>
      </c>
      <c r="L40" s="2">
        <f t="shared" ref="L40:L55" si="10">EXP(0.06*K40)</f>
        <v>145.28650541426708</v>
      </c>
      <c r="M40" s="2">
        <f>SUMIF(A:A,A40,L:L)</f>
        <v>3681.0319106107017</v>
      </c>
      <c r="N40" s="3">
        <f t="shared" ref="N40:N55" si="11">L40/M40</f>
        <v>3.9468961134369332E-2</v>
      </c>
      <c r="O40" s="6">
        <f t="shared" ref="O40:O55" si="12">1/N40</f>
        <v>25.336364861379796</v>
      </c>
      <c r="P40" s="3" t="str">
        <f t="shared" ref="P40:P55" si="13">IF(O40&gt;21,"",N40)</f>
        <v/>
      </c>
      <c r="Q40" s="3" t="str">
        <f>IF(ISNUMBER(P40),SUMIF(A:A,A40,P:P),"")</f>
        <v/>
      </c>
      <c r="R40" s="3" t="str">
        <f t="shared" ref="R40:R55" si="14">IFERROR(P40*(1/Q40),"")</f>
        <v/>
      </c>
      <c r="S40" s="7" t="str">
        <f t="shared" ref="S40:S55" si="15">IFERROR(1/R40,"")</f>
        <v/>
      </c>
    </row>
    <row r="41" spans="1:19" x14ac:dyDescent="0.3">
      <c r="A41" s="1">
        <v>6</v>
      </c>
      <c r="B41" s="5">
        <v>0.62847222222222221</v>
      </c>
      <c r="C41" s="1" t="s">
        <v>19</v>
      </c>
      <c r="D41" s="1">
        <v>4</v>
      </c>
      <c r="E41" s="1">
        <v>11</v>
      </c>
      <c r="F41" s="1" t="s">
        <v>49</v>
      </c>
      <c r="G41" s="1">
        <v>40.68</v>
      </c>
      <c r="H41" s="1">
        <f>1+COUNTIFS(A:A,A41,G:G,"&gt;"&amp;G41)</f>
        <v>12</v>
      </c>
      <c r="I41" s="2">
        <f>AVERAGEIF(A:A,A41,G:G)</f>
        <v>49.421538461538454</v>
      </c>
      <c r="J41" s="2">
        <f t="shared" si="8"/>
        <v>-8.7415384615384539</v>
      </c>
      <c r="K41" s="2">
        <f t="shared" si="9"/>
        <v>81.258461538461546</v>
      </c>
      <c r="L41" s="2">
        <f t="shared" si="10"/>
        <v>131.04066466315805</v>
      </c>
      <c r="M41" s="2">
        <f>SUMIF(A:A,A41,L:L)</f>
        <v>3681.0319106107017</v>
      </c>
      <c r="N41" s="3">
        <f t="shared" si="11"/>
        <v>3.5598893963790103E-2</v>
      </c>
      <c r="O41" s="6">
        <f t="shared" si="12"/>
        <v>28.090760376352243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  <row r="42" spans="1:19" x14ac:dyDescent="0.3">
      <c r="A42" s="1">
        <v>6</v>
      </c>
      <c r="B42" s="5">
        <v>0.62847222222222221</v>
      </c>
      <c r="C42" s="1" t="s">
        <v>19</v>
      </c>
      <c r="D42" s="1">
        <v>4</v>
      </c>
      <c r="E42" s="1">
        <v>16</v>
      </c>
      <c r="F42" s="1" t="s">
        <v>52</v>
      </c>
      <c r="G42" s="1">
        <v>19.850000000000001</v>
      </c>
      <c r="H42" s="1">
        <f>1+COUNTIFS(A:A,A42,G:G,"&gt;"&amp;G42)</f>
        <v>13</v>
      </c>
      <c r="I42" s="2">
        <f>AVERAGEIF(A:A,A42,G:G)</f>
        <v>49.421538461538454</v>
      </c>
      <c r="J42" s="2">
        <f t="shared" si="8"/>
        <v>-29.571538461538452</v>
      </c>
      <c r="K42" s="2">
        <f t="shared" si="9"/>
        <v>60.428461538461548</v>
      </c>
      <c r="L42" s="2">
        <f t="shared" si="10"/>
        <v>37.551288516469981</v>
      </c>
      <c r="M42" s="2">
        <f>SUMIF(A:A,A42,L:L)</f>
        <v>3681.0319106107017</v>
      </c>
      <c r="N42" s="3">
        <f t="shared" si="11"/>
        <v>1.0201293938318517E-2</v>
      </c>
      <c r="O42" s="6">
        <f t="shared" si="12"/>
        <v>98.026780332616354</v>
      </c>
      <c r="P42" s="3" t="str">
        <f t="shared" si="13"/>
        <v/>
      </c>
      <c r="Q42" s="3" t="str">
        <f>IF(ISNUMBER(P42),SUMIF(A:A,A42,P:P),"")</f>
        <v/>
      </c>
      <c r="R42" s="3" t="str">
        <f t="shared" si="14"/>
        <v/>
      </c>
      <c r="S42" s="7" t="str">
        <f t="shared" si="15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10</v>
      </c>
      <c r="B44" s="5">
        <v>0.65277777777777779</v>
      </c>
      <c r="C44" s="1" t="s">
        <v>19</v>
      </c>
      <c r="D44" s="1">
        <v>5</v>
      </c>
      <c r="E44" s="1">
        <v>3</v>
      </c>
      <c r="F44" s="1" t="s">
        <v>55</v>
      </c>
      <c r="G44" s="1">
        <v>73.17</v>
      </c>
      <c r="H44" s="1">
        <f>1+COUNTIFS(A:A,A44,G:G,"&gt;"&amp;G44)</f>
        <v>1</v>
      </c>
      <c r="I44" s="2">
        <f>AVERAGEIF(A:A,A44,G:G)</f>
        <v>48.242500000000007</v>
      </c>
      <c r="J44" s="2">
        <f t="shared" si="8"/>
        <v>24.927499999999995</v>
      </c>
      <c r="K44" s="2">
        <f t="shared" si="9"/>
        <v>114.92749999999999</v>
      </c>
      <c r="L44" s="2">
        <f t="shared" si="10"/>
        <v>987.96769515325718</v>
      </c>
      <c r="M44" s="2">
        <f>SUMIF(A:A,A44,L:L)</f>
        <v>3929.5860899390022</v>
      </c>
      <c r="N44" s="3">
        <f t="shared" si="11"/>
        <v>0.25141775050628629</v>
      </c>
      <c r="O44" s="6">
        <f t="shared" si="12"/>
        <v>3.9774439075454087</v>
      </c>
      <c r="P44" s="3">
        <f t="shared" si="13"/>
        <v>0.25141775050628629</v>
      </c>
      <c r="Q44" s="3">
        <f>IF(ISNUMBER(P44),SUMIF(A:A,A44,P:P),"")</f>
        <v>0.85709611263417851</v>
      </c>
      <c r="R44" s="3">
        <f t="shared" si="14"/>
        <v>0.29333670611757301</v>
      </c>
      <c r="S44" s="7">
        <f t="shared" si="15"/>
        <v>3.4090517113776668</v>
      </c>
    </row>
    <row r="45" spans="1:19" x14ac:dyDescent="0.3">
      <c r="A45" s="1">
        <v>10</v>
      </c>
      <c r="B45" s="5">
        <v>0.65277777777777779</v>
      </c>
      <c r="C45" s="1" t="s">
        <v>19</v>
      </c>
      <c r="D45" s="1">
        <v>5</v>
      </c>
      <c r="E45" s="1">
        <v>5</v>
      </c>
      <c r="F45" s="1" t="s">
        <v>57</v>
      </c>
      <c r="G45" s="1">
        <v>71.17</v>
      </c>
      <c r="H45" s="1">
        <f>1+COUNTIFS(A:A,A45,G:G,"&gt;"&amp;G45)</f>
        <v>2</v>
      </c>
      <c r="I45" s="2">
        <f>AVERAGEIF(A:A,A45,G:G)</f>
        <v>48.242500000000007</v>
      </c>
      <c r="J45" s="2">
        <f t="shared" si="8"/>
        <v>22.927499999999995</v>
      </c>
      <c r="K45" s="2">
        <f t="shared" si="9"/>
        <v>112.92749999999999</v>
      </c>
      <c r="L45" s="2">
        <f t="shared" si="10"/>
        <v>876.24873964777032</v>
      </c>
      <c r="M45" s="2">
        <f>SUMIF(A:A,A45,L:L)</f>
        <v>3929.5860899390022</v>
      </c>
      <c r="N45" s="3">
        <f t="shared" si="11"/>
        <v>0.22298754107748078</v>
      </c>
      <c r="O45" s="6">
        <f t="shared" si="12"/>
        <v>4.4845554830910181</v>
      </c>
      <c r="P45" s="3">
        <f t="shared" si="13"/>
        <v>0.22298754107748078</v>
      </c>
      <c r="Q45" s="3">
        <f>IF(ISNUMBER(P45),SUMIF(A:A,A45,P:P),"")</f>
        <v>0.85709611263417851</v>
      </c>
      <c r="R45" s="3">
        <f t="shared" si="14"/>
        <v>0.26016631949497032</v>
      </c>
      <c r="S45" s="7">
        <f t="shared" si="15"/>
        <v>3.8436950714496021</v>
      </c>
    </row>
    <row r="46" spans="1:19" x14ac:dyDescent="0.3">
      <c r="A46" s="1">
        <v>10</v>
      </c>
      <c r="B46" s="5">
        <v>0.65277777777777779</v>
      </c>
      <c r="C46" s="1" t="s">
        <v>19</v>
      </c>
      <c r="D46" s="1">
        <v>5</v>
      </c>
      <c r="E46" s="1">
        <v>1</v>
      </c>
      <c r="F46" s="1" t="s">
        <v>53</v>
      </c>
      <c r="G46" s="1">
        <v>58.39</v>
      </c>
      <c r="H46" s="1">
        <f>1+COUNTIFS(A:A,A46,G:G,"&gt;"&amp;G46)</f>
        <v>3</v>
      </c>
      <c r="I46" s="2">
        <f>AVERAGEIF(A:A,A46,G:G)</f>
        <v>48.242500000000007</v>
      </c>
      <c r="J46" s="2">
        <f t="shared" si="8"/>
        <v>10.147499999999994</v>
      </c>
      <c r="K46" s="2">
        <f t="shared" si="9"/>
        <v>100.14749999999999</v>
      </c>
      <c r="L46" s="2">
        <f t="shared" si="10"/>
        <v>407.01498380067306</v>
      </c>
      <c r="M46" s="2">
        <f>SUMIF(A:A,A46,L:L)</f>
        <v>3929.5860899390022</v>
      </c>
      <c r="N46" s="3">
        <f t="shared" si="11"/>
        <v>0.10357706243992508</v>
      </c>
      <c r="O46" s="6">
        <f t="shared" si="12"/>
        <v>9.6546472398751622</v>
      </c>
      <c r="P46" s="3">
        <f t="shared" si="13"/>
        <v>0.10357706243992508</v>
      </c>
      <c r="Q46" s="3">
        <f>IF(ISNUMBER(P46),SUMIF(A:A,A46,P:P),"")</f>
        <v>0.85709611263417851</v>
      </c>
      <c r="R46" s="3">
        <f t="shared" si="14"/>
        <v>0.12084649657503851</v>
      </c>
      <c r="S46" s="7">
        <f t="shared" si="15"/>
        <v>8.2749606181513027</v>
      </c>
    </row>
    <row r="47" spans="1:19" x14ac:dyDescent="0.3">
      <c r="A47" s="1">
        <v>10</v>
      </c>
      <c r="B47" s="5">
        <v>0.65277777777777779</v>
      </c>
      <c r="C47" s="1" t="s">
        <v>19</v>
      </c>
      <c r="D47" s="1">
        <v>5</v>
      </c>
      <c r="E47" s="1">
        <v>2</v>
      </c>
      <c r="F47" s="1" t="s">
        <v>54</v>
      </c>
      <c r="G47" s="1">
        <v>54.8</v>
      </c>
      <c r="H47" s="1">
        <f>1+COUNTIFS(A:A,A47,G:G,"&gt;"&amp;G47)</f>
        <v>4</v>
      </c>
      <c r="I47" s="2">
        <f>AVERAGEIF(A:A,A47,G:G)</f>
        <v>48.242500000000007</v>
      </c>
      <c r="J47" s="2">
        <f t="shared" si="8"/>
        <v>6.5574999999999903</v>
      </c>
      <c r="K47" s="2">
        <f t="shared" si="9"/>
        <v>96.55749999999999</v>
      </c>
      <c r="L47" s="2">
        <f t="shared" si="10"/>
        <v>328.1431676863175</v>
      </c>
      <c r="M47" s="2">
        <f>SUMIF(A:A,A47,L:L)</f>
        <v>3929.5860899390022</v>
      </c>
      <c r="N47" s="3">
        <f t="shared" si="11"/>
        <v>8.3505784114634621E-2</v>
      </c>
      <c r="O47" s="6">
        <f t="shared" si="12"/>
        <v>11.975218370828365</v>
      </c>
      <c r="P47" s="3">
        <f t="shared" si="13"/>
        <v>8.3505784114634621E-2</v>
      </c>
      <c r="Q47" s="3">
        <f>IF(ISNUMBER(P47),SUMIF(A:A,A47,P:P),"")</f>
        <v>0.85709611263417851</v>
      </c>
      <c r="R47" s="3">
        <f t="shared" si="14"/>
        <v>9.7428728101437725E-2</v>
      </c>
      <c r="S47" s="7">
        <f t="shared" si="15"/>
        <v>10.263913113582392</v>
      </c>
    </row>
    <row r="48" spans="1:19" x14ac:dyDescent="0.3">
      <c r="A48" s="1">
        <v>10</v>
      </c>
      <c r="B48" s="5">
        <v>0.65277777777777779</v>
      </c>
      <c r="C48" s="1" t="s">
        <v>19</v>
      </c>
      <c r="D48" s="1">
        <v>5</v>
      </c>
      <c r="E48" s="1">
        <v>6</v>
      </c>
      <c r="F48" s="1" t="s">
        <v>58</v>
      </c>
      <c r="G48" s="1">
        <v>54.29</v>
      </c>
      <c r="H48" s="1">
        <f>1+COUNTIFS(A:A,A48,G:G,"&gt;"&amp;G48)</f>
        <v>5</v>
      </c>
      <c r="I48" s="2">
        <f>AVERAGEIF(A:A,A48,G:G)</f>
        <v>48.242500000000007</v>
      </c>
      <c r="J48" s="2">
        <f t="shared" si="8"/>
        <v>6.0474999999999923</v>
      </c>
      <c r="K48" s="2">
        <f t="shared" si="9"/>
        <v>96.047499999999985</v>
      </c>
      <c r="L48" s="2">
        <f t="shared" si="10"/>
        <v>318.25406171142896</v>
      </c>
      <c r="M48" s="2">
        <f>SUMIF(A:A,A48,L:L)</f>
        <v>3929.5860899390022</v>
      </c>
      <c r="N48" s="3">
        <f t="shared" si="11"/>
        <v>8.0989207114271197E-2</v>
      </c>
      <c r="O48" s="6">
        <f t="shared" si="12"/>
        <v>12.34732423777228</v>
      </c>
      <c r="P48" s="3">
        <f t="shared" si="13"/>
        <v>8.0989207114271197E-2</v>
      </c>
      <c r="Q48" s="3">
        <f>IF(ISNUMBER(P48),SUMIF(A:A,A48,P:P),"")</f>
        <v>0.85709611263417851</v>
      </c>
      <c r="R48" s="3">
        <f t="shared" si="14"/>
        <v>9.4492561476403059E-2</v>
      </c>
      <c r="S48" s="7">
        <f t="shared" si="15"/>
        <v>10.582843605628394</v>
      </c>
    </row>
    <row r="49" spans="1:19" x14ac:dyDescent="0.3">
      <c r="A49" s="1">
        <v>10</v>
      </c>
      <c r="B49" s="5">
        <v>0.65277777777777779</v>
      </c>
      <c r="C49" s="1" t="s">
        <v>19</v>
      </c>
      <c r="D49" s="1">
        <v>5</v>
      </c>
      <c r="E49" s="1">
        <v>10</v>
      </c>
      <c r="F49" s="1" t="s">
        <v>62</v>
      </c>
      <c r="G49" s="1">
        <v>50.3</v>
      </c>
      <c r="H49" s="1">
        <f>1+COUNTIFS(A:A,A49,G:G,"&gt;"&amp;G49)</f>
        <v>6</v>
      </c>
      <c r="I49" s="2">
        <f>AVERAGEIF(A:A,A49,G:G)</f>
        <v>48.242500000000007</v>
      </c>
      <c r="J49" s="2">
        <f t="shared" si="8"/>
        <v>2.0574999999999903</v>
      </c>
      <c r="K49" s="2">
        <f t="shared" si="9"/>
        <v>92.05749999999999</v>
      </c>
      <c r="L49" s="2">
        <f t="shared" si="10"/>
        <v>250.49776541847439</v>
      </c>
      <c r="M49" s="2">
        <f>SUMIF(A:A,A49,L:L)</f>
        <v>3929.5860899390022</v>
      </c>
      <c r="N49" s="3">
        <f t="shared" si="11"/>
        <v>6.3746603251632228E-2</v>
      </c>
      <c r="O49" s="6">
        <f t="shared" si="12"/>
        <v>15.687110355552868</v>
      </c>
      <c r="P49" s="3">
        <f t="shared" si="13"/>
        <v>6.3746603251632228E-2</v>
      </c>
      <c r="Q49" s="3">
        <f>IF(ISNUMBER(P49),SUMIF(A:A,A49,P:P),"")</f>
        <v>0.85709611263417851</v>
      </c>
      <c r="R49" s="3">
        <f t="shared" si="14"/>
        <v>7.4375093191958314E-2</v>
      </c>
      <c r="S49" s="7">
        <f t="shared" si="15"/>
        <v>13.445361304207729</v>
      </c>
    </row>
    <row r="50" spans="1:19" x14ac:dyDescent="0.3">
      <c r="A50" s="1">
        <v>10</v>
      </c>
      <c r="B50" s="5">
        <v>0.65277777777777779</v>
      </c>
      <c r="C50" s="1" t="s">
        <v>19</v>
      </c>
      <c r="D50" s="1">
        <v>5</v>
      </c>
      <c r="E50" s="1">
        <v>8</v>
      </c>
      <c r="F50" s="1" t="s">
        <v>60</v>
      </c>
      <c r="G50" s="1">
        <v>46.54</v>
      </c>
      <c r="H50" s="1">
        <f>1+COUNTIFS(A:A,A50,G:G,"&gt;"&amp;G50)</f>
        <v>7</v>
      </c>
      <c r="I50" s="2">
        <f>AVERAGEIF(A:A,A50,G:G)</f>
        <v>48.242500000000007</v>
      </c>
      <c r="J50" s="2">
        <f t="shared" si="8"/>
        <v>-1.7025000000000077</v>
      </c>
      <c r="K50" s="2">
        <f t="shared" si="9"/>
        <v>88.297499999999985</v>
      </c>
      <c r="L50" s="2">
        <f t="shared" si="10"/>
        <v>199.90654853013888</v>
      </c>
      <c r="M50" s="2">
        <f>SUMIF(A:A,A50,L:L)</f>
        <v>3929.5860899390022</v>
      </c>
      <c r="N50" s="3">
        <f t="shared" si="11"/>
        <v>5.0872164129948341E-2</v>
      </c>
      <c r="O50" s="6">
        <f t="shared" si="12"/>
        <v>19.657115381323084</v>
      </c>
      <c r="P50" s="3">
        <f t="shared" si="13"/>
        <v>5.0872164129948341E-2</v>
      </c>
      <c r="Q50" s="3">
        <f>IF(ISNUMBER(P50),SUMIF(A:A,A50,P:P),"")</f>
        <v>0.85709611263417851</v>
      </c>
      <c r="R50" s="3">
        <f t="shared" si="14"/>
        <v>5.9354095042619036E-2</v>
      </c>
      <c r="S50" s="7">
        <f t="shared" si="15"/>
        <v>16.848037178933534</v>
      </c>
    </row>
    <row r="51" spans="1:19" x14ac:dyDescent="0.3">
      <c r="A51" s="1">
        <v>10</v>
      </c>
      <c r="B51" s="5">
        <v>0.65277777777777779</v>
      </c>
      <c r="C51" s="1" t="s">
        <v>19</v>
      </c>
      <c r="D51" s="1">
        <v>5</v>
      </c>
      <c r="E51" s="1">
        <v>4</v>
      </c>
      <c r="F51" s="1" t="s">
        <v>56</v>
      </c>
      <c r="G51" s="1">
        <v>44.25</v>
      </c>
      <c r="H51" s="1">
        <f>1+COUNTIFS(A:A,A51,G:G,"&gt;"&amp;G51)</f>
        <v>8</v>
      </c>
      <c r="I51" s="2">
        <f>AVERAGEIF(A:A,A51,G:G)</f>
        <v>48.242500000000007</v>
      </c>
      <c r="J51" s="2">
        <f t="shared" si="8"/>
        <v>-3.9925000000000068</v>
      </c>
      <c r="K51" s="2">
        <f t="shared" si="9"/>
        <v>86.007499999999993</v>
      </c>
      <c r="L51" s="2">
        <f t="shared" si="10"/>
        <v>174.24284724692947</v>
      </c>
      <c r="M51" s="2">
        <f>SUMIF(A:A,A51,L:L)</f>
        <v>3929.5860899390022</v>
      </c>
      <c r="N51" s="3">
        <f t="shared" si="11"/>
        <v>4.4341272403484663E-2</v>
      </c>
      <c r="O51" s="6">
        <f t="shared" si="12"/>
        <v>22.55235237501693</v>
      </c>
      <c r="P51" s="3" t="str">
        <f t="shared" si="13"/>
        <v/>
      </c>
      <c r="Q51" s="3" t="str">
        <f>IF(ISNUMBER(P51),SUMIF(A:A,A51,P:P),"")</f>
        <v/>
      </c>
      <c r="R51" s="3" t="str">
        <f t="shared" si="14"/>
        <v/>
      </c>
      <c r="S51" s="7" t="str">
        <f t="shared" si="15"/>
        <v/>
      </c>
    </row>
    <row r="52" spans="1:19" x14ac:dyDescent="0.3">
      <c r="A52" s="1">
        <v>10</v>
      </c>
      <c r="B52" s="5">
        <v>0.65277777777777779</v>
      </c>
      <c r="C52" s="1" t="s">
        <v>19</v>
      </c>
      <c r="D52" s="1">
        <v>5</v>
      </c>
      <c r="E52" s="1">
        <v>9</v>
      </c>
      <c r="F52" s="1" t="s">
        <v>61</v>
      </c>
      <c r="G52" s="1">
        <v>42.72</v>
      </c>
      <c r="H52" s="1">
        <f>1+COUNTIFS(A:A,A52,G:G,"&gt;"&amp;G52)</f>
        <v>9</v>
      </c>
      <c r="I52" s="2">
        <f>AVERAGEIF(A:A,A52,G:G)</f>
        <v>48.242500000000007</v>
      </c>
      <c r="J52" s="2">
        <f t="shared" si="8"/>
        <v>-5.522500000000008</v>
      </c>
      <c r="K52" s="2">
        <f t="shared" si="9"/>
        <v>84.477499999999992</v>
      </c>
      <c r="L52" s="2">
        <f t="shared" si="10"/>
        <v>158.95958698373988</v>
      </c>
      <c r="M52" s="2">
        <f>SUMIF(A:A,A52,L:L)</f>
        <v>3929.5860899390022</v>
      </c>
      <c r="N52" s="3">
        <f t="shared" si="11"/>
        <v>4.0451992486111268E-2</v>
      </c>
      <c r="O52" s="6">
        <f t="shared" si="12"/>
        <v>24.720661172458652</v>
      </c>
      <c r="P52" s="3" t="str">
        <f t="shared" si="13"/>
        <v/>
      </c>
      <c r="Q52" s="3" t="str">
        <f>IF(ISNUMBER(P52),SUMIF(A:A,A52,P:P),"")</f>
        <v/>
      </c>
      <c r="R52" s="3" t="str">
        <f t="shared" si="14"/>
        <v/>
      </c>
      <c r="S52" s="7" t="str">
        <f t="shared" si="15"/>
        <v/>
      </c>
    </row>
    <row r="53" spans="1:19" x14ac:dyDescent="0.3">
      <c r="A53" s="1">
        <v>10</v>
      </c>
      <c r="B53" s="5">
        <v>0.65277777777777779</v>
      </c>
      <c r="C53" s="1" t="s">
        <v>19</v>
      </c>
      <c r="D53" s="1">
        <v>5</v>
      </c>
      <c r="E53" s="1">
        <v>7</v>
      </c>
      <c r="F53" s="1" t="s">
        <v>59</v>
      </c>
      <c r="G53" s="1">
        <v>39.229999999999997</v>
      </c>
      <c r="H53" s="1">
        <f>1+COUNTIFS(A:A,A53,G:G,"&gt;"&amp;G53)</f>
        <v>10</v>
      </c>
      <c r="I53" s="2">
        <f>AVERAGEIF(A:A,A53,G:G)</f>
        <v>48.242500000000007</v>
      </c>
      <c r="J53" s="2">
        <f t="shared" si="8"/>
        <v>-9.0125000000000099</v>
      </c>
      <c r="K53" s="2">
        <f t="shared" si="9"/>
        <v>80.987499999999983</v>
      </c>
      <c r="L53" s="2">
        <f t="shared" si="10"/>
        <v>128.92747023478401</v>
      </c>
      <c r="M53" s="2">
        <f>SUMIF(A:A,A53,L:L)</f>
        <v>3929.5860899390022</v>
      </c>
      <c r="N53" s="3">
        <f t="shared" si="11"/>
        <v>3.2809427579377784E-2</v>
      </c>
      <c r="O53" s="6">
        <f t="shared" si="12"/>
        <v>30.479044402120124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>
        <v>10</v>
      </c>
      <c r="B54" s="5">
        <v>0.65277777777777779</v>
      </c>
      <c r="C54" s="1" t="s">
        <v>19</v>
      </c>
      <c r="D54" s="1">
        <v>5</v>
      </c>
      <c r="E54" s="1">
        <v>11</v>
      </c>
      <c r="F54" s="1" t="s">
        <v>63</v>
      </c>
      <c r="G54" s="1">
        <v>28.75</v>
      </c>
      <c r="H54" s="1">
        <f>1+COUNTIFS(A:A,A54,G:G,"&gt;"&amp;G54)</f>
        <v>11</v>
      </c>
      <c r="I54" s="2">
        <f>AVERAGEIF(A:A,A54,G:G)</f>
        <v>48.242500000000007</v>
      </c>
      <c r="J54" s="2">
        <f t="shared" si="8"/>
        <v>-19.492500000000007</v>
      </c>
      <c r="K54" s="2">
        <f t="shared" si="9"/>
        <v>70.507499999999993</v>
      </c>
      <c r="L54" s="2">
        <f t="shared" si="10"/>
        <v>68.748161886988171</v>
      </c>
      <c r="M54" s="2">
        <f>SUMIF(A:A,A54,L:L)</f>
        <v>3929.5860899390022</v>
      </c>
      <c r="N54" s="3">
        <f t="shared" si="11"/>
        <v>1.7495013549392764E-2</v>
      </c>
      <c r="O54" s="6">
        <f t="shared" si="12"/>
        <v>57.159144071352209</v>
      </c>
      <c r="P54" s="3" t="str">
        <f t="shared" si="13"/>
        <v/>
      </c>
      <c r="Q54" s="3" t="str">
        <f>IF(ISNUMBER(P54),SUMIF(A:A,A54,P:P),"")</f>
        <v/>
      </c>
      <c r="R54" s="3" t="str">
        <f t="shared" si="14"/>
        <v/>
      </c>
      <c r="S54" s="7" t="str">
        <f t="shared" si="15"/>
        <v/>
      </c>
    </row>
    <row r="55" spans="1:19" x14ac:dyDescent="0.3">
      <c r="A55" s="1">
        <v>10</v>
      </c>
      <c r="B55" s="5">
        <v>0.65277777777777779</v>
      </c>
      <c r="C55" s="1" t="s">
        <v>19</v>
      </c>
      <c r="D55" s="1">
        <v>5</v>
      </c>
      <c r="E55" s="1">
        <v>12</v>
      </c>
      <c r="F55" s="1" t="s">
        <v>64</v>
      </c>
      <c r="G55" s="1">
        <v>15.3</v>
      </c>
      <c r="H55" s="1">
        <f>1+COUNTIFS(A:A,A55,G:G,"&gt;"&amp;G55)</f>
        <v>12</v>
      </c>
      <c r="I55" s="2">
        <f>AVERAGEIF(A:A,A55,G:G)</f>
        <v>48.242500000000007</v>
      </c>
      <c r="J55" s="2">
        <f t="shared" si="8"/>
        <v>-32.94250000000001</v>
      </c>
      <c r="K55" s="2">
        <f t="shared" si="9"/>
        <v>57.05749999999999</v>
      </c>
      <c r="L55" s="2">
        <f t="shared" si="10"/>
        <v>30.675061638499699</v>
      </c>
      <c r="M55" s="2">
        <f>SUMIF(A:A,A55,L:L)</f>
        <v>3929.5860899390022</v>
      </c>
      <c r="N55" s="3">
        <f t="shared" si="11"/>
        <v>7.8061813474548051E-3</v>
      </c>
      <c r="O55" s="6">
        <f t="shared" si="12"/>
        <v>128.10360860064424</v>
      </c>
      <c r="P55" s="3" t="str">
        <f t="shared" si="13"/>
        <v/>
      </c>
      <c r="Q55" s="3" t="str">
        <f>IF(ISNUMBER(P55),SUMIF(A:A,A55,P:P),"")</f>
        <v/>
      </c>
      <c r="R55" s="3" t="str">
        <f t="shared" si="14"/>
        <v/>
      </c>
      <c r="S55" s="7" t="str">
        <f t="shared" si="15"/>
        <v/>
      </c>
    </row>
    <row r="56" spans="1:19" x14ac:dyDescent="0.3">
      <c r="A56" s="1"/>
      <c r="B56" s="5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3"/>
      <c r="O56" s="6"/>
      <c r="P56" s="3"/>
      <c r="Q56" s="3"/>
      <c r="R56" s="3"/>
      <c r="S56" s="7"/>
    </row>
    <row r="57" spans="1:19" x14ac:dyDescent="0.3">
      <c r="A57" s="1">
        <v>14</v>
      </c>
      <c r="B57" s="5">
        <v>0.68055555555555547</v>
      </c>
      <c r="C57" s="1" t="s">
        <v>19</v>
      </c>
      <c r="D57" s="1">
        <v>6</v>
      </c>
      <c r="E57" s="1">
        <v>4</v>
      </c>
      <c r="F57" s="1" t="s">
        <v>67</v>
      </c>
      <c r="G57" s="1">
        <v>67.03</v>
      </c>
      <c r="H57" s="1">
        <f>1+COUNTIFS(A:A,A57,G:G,"&gt;"&amp;G57)</f>
        <v>1</v>
      </c>
      <c r="I57" s="2">
        <f>AVERAGEIF(A:A,A57,G:G)</f>
        <v>45.825833333333328</v>
      </c>
      <c r="J57" s="2">
        <f t="shared" ref="J57:J68" si="16">G57-I57</f>
        <v>21.204166666666673</v>
      </c>
      <c r="K57" s="2">
        <f t="shared" ref="K57:K68" si="17">90+J57</f>
        <v>111.20416666666668</v>
      </c>
      <c r="L57" s="2">
        <f t="shared" ref="L57:L68" si="18">EXP(0.06*K57)</f>
        <v>790.17149169660991</v>
      </c>
      <c r="M57" s="2">
        <f>SUMIF(A:A,A57,L:L)</f>
        <v>3537.5018765956106</v>
      </c>
      <c r="N57" s="3">
        <f t="shared" ref="N57:N68" si="19">L57/M57</f>
        <v>0.22336991449374102</v>
      </c>
      <c r="O57" s="6">
        <f t="shared" ref="O57:O68" si="20">1/N57</f>
        <v>4.4768786444067903</v>
      </c>
      <c r="P57" s="3">
        <f t="shared" ref="P57:P68" si="21">IF(O57&gt;21,"",N57)</f>
        <v>0.22336991449374102</v>
      </c>
      <c r="Q57" s="3">
        <f>IF(ISNUMBER(P57),SUMIF(A:A,A57,P:P),"")</f>
        <v>0.88290089964343443</v>
      </c>
      <c r="R57" s="3">
        <f t="shared" ref="R57:R68" si="22">IFERROR(P57*(1/Q57),"")</f>
        <v>0.25299545462457962</v>
      </c>
      <c r="S57" s="7">
        <f t="shared" ref="S57:S68" si="23">IFERROR(1/R57,"")</f>
        <v>3.9526401827412343</v>
      </c>
    </row>
    <row r="58" spans="1:19" x14ac:dyDescent="0.3">
      <c r="A58" s="1">
        <v>14</v>
      </c>
      <c r="B58" s="5">
        <v>0.68055555555555547</v>
      </c>
      <c r="C58" s="1" t="s">
        <v>19</v>
      </c>
      <c r="D58" s="1">
        <v>6</v>
      </c>
      <c r="E58" s="1">
        <v>3</v>
      </c>
      <c r="F58" s="1" t="s">
        <v>66</v>
      </c>
      <c r="G58" s="1">
        <v>62.6</v>
      </c>
      <c r="H58" s="1">
        <f>1+COUNTIFS(A:A,A58,G:G,"&gt;"&amp;G58)</f>
        <v>2</v>
      </c>
      <c r="I58" s="2">
        <f>AVERAGEIF(A:A,A58,G:G)</f>
        <v>45.825833333333328</v>
      </c>
      <c r="J58" s="2">
        <f t="shared" si="16"/>
        <v>16.774166666666673</v>
      </c>
      <c r="K58" s="2">
        <f t="shared" si="17"/>
        <v>106.77416666666667</v>
      </c>
      <c r="L58" s="2">
        <f t="shared" si="18"/>
        <v>605.73948445503709</v>
      </c>
      <c r="M58" s="2">
        <f>SUMIF(A:A,A58,L:L)</f>
        <v>3537.5018765956106</v>
      </c>
      <c r="N58" s="3">
        <f t="shared" si="19"/>
        <v>0.17123368568725206</v>
      </c>
      <c r="O58" s="6">
        <f t="shared" si="20"/>
        <v>5.8399724095552052</v>
      </c>
      <c r="P58" s="3">
        <f t="shared" si="21"/>
        <v>0.17123368568725206</v>
      </c>
      <c r="Q58" s="3">
        <f>IF(ISNUMBER(P58),SUMIF(A:A,A58,P:P),"")</f>
        <v>0.88290089964343443</v>
      </c>
      <c r="R58" s="3">
        <f t="shared" si="22"/>
        <v>0.19394440050565806</v>
      </c>
      <c r="S58" s="7">
        <f t="shared" si="23"/>
        <v>5.1561168942891262</v>
      </c>
    </row>
    <row r="59" spans="1:19" x14ac:dyDescent="0.3">
      <c r="A59" s="1">
        <v>14</v>
      </c>
      <c r="B59" s="5">
        <v>0.68055555555555547</v>
      </c>
      <c r="C59" s="1" t="s">
        <v>19</v>
      </c>
      <c r="D59" s="1">
        <v>6</v>
      </c>
      <c r="E59" s="1">
        <v>6</v>
      </c>
      <c r="F59" s="1" t="s">
        <v>69</v>
      </c>
      <c r="G59" s="1">
        <v>59.67</v>
      </c>
      <c r="H59" s="1">
        <f>1+COUNTIFS(A:A,A59,G:G,"&gt;"&amp;G59)</f>
        <v>3</v>
      </c>
      <c r="I59" s="2">
        <f>AVERAGEIF(A:A,A59,G:G)</f>
        <v>45.825833333333328</v>
      </c>
      <c r="J59" s="2">
        <f t="shared" si="16"/>
        <v>13.844166666666673</v>
      </c>
      <c r="K59" s="2">
        <f t="shared" si="17"/>
        <v>103.84416666666667</v>
      </c>
      <c r="L59" s="2">
        <f t="shared" si="18"/>
        <v>508.08563184665593</v>
      </c>
      <c r="M59" s="2">
        <f>SUMIF(A:A,A59,L:L)</f>
        <v>3537.5018765956106</v>
      </c>
      <c r="N59" s="3">
        <f t="shared" si="19"/>
        <v>0.14362837097223616</v>
      </c>
      <c r="O59" s="6">
        <f t="shared" si="20"/>
        <v>6.9624127408177827</v>
      </c>
      <c r="P59" s="3">
        <f t="shared" si="21"/>
        <v>0.14362837097223616</v>
      </c>
      <c r="Q59" s="3">
        <f>IF(ISNUMBER(P59),SUMIF(A:A,A59,P:P),"")</f>
        <v>0.88290089964343443</v>
      </c>
      <c r="R59" s="3">
        <f t="shared" si="22"/>
        <v>0.16267779433710108</v>
      </c>
      <c r="S59" s="7">
        <f t="shared" si="23"/>
        <v>6.1471204725569306</v>
      </c>
    </row>
    <row r="60" spans="1:19" x14ac:dyDescent="0.3">
      <c r="A60" s="1">
        <v>14</v>
      </c>
      <c r="B60" s="5">
        <v>0.68055555555555547</v>
      </c>
      <c r="C60" s="1" t="s">
        <v>19</v>
      </c>
      <c r="D60" s="1">
        <v>6</v>
      </c>
      <c r="E60" s="1">
        <v>2</v>
      </c>
      <c r="F60" s="1" t="s">
        <v>65</v>
      </c>
      <c r="G60" s="1">
        <v>53.1</v>
      </c>
      <c r="H60" s="1">
        <f>1+COUNTIFS(A:A,A60,G:G,"&gt;"&amp;G60)</f>
        <v>4</v>
      </c>
      <c r="I60" s="2">
        <f>AVERAGEIF(A:A,A60,G:G)</f>
        <v>45.825833333333328</v>
      </c>
      <c r="J60" s="2">
        <f t="shared" si="16"/>
        <v>7.2741666666666731</v>
      </c>
      <c r="K60" s="2">
        <f t="shared" si="17"/>
        <v>97.274166666666673</v>
      </c>
      <c r="L60" s="2">
        <f t="shared" si="18"/>
        <v>342.56108768406619</v>
      </c>
      <c r="M60" s="2">
        <f>SUMIF(A:A,A60,L:L)</f>
        <v>3537.5018765956106</v>
      </c>
      <c r="N60" s="3">
        <f t="shared" si="19"/>
        <v>9.683700521842184E-2</v>
      </c>
      <c r="O60" s="6">
        <f t="shared" si="20"/>
        <v>10.32663079309855</v>
      </c>
      <c r="P60" s="3">
        <f t="shared" si="21"/>
        <v>9.683700521842184E-2</v>
      </c>
      <c r="Q60" s="3">
        <f>IF(ISNUMBER(P60),SUMIF(A:A,A60,P:P),"")</f>
        <v>0.88290089964343443</v>
      </c>
      <c r="R60" s="3">
        <f t="shared" si="22"/>
        <v>0.10968049217928097</v>
      </c>
      <c r="S60" s="7">
        <f t="shared" si="23"/>
        <v>9.1173916175123022</v>
      </c>
    </row>
    <row r="61" spans="1:19" x14ac:dyDescent="0.3">
      <c r="A61" s="1">
        <v>14</v>
      </c>
      <c r="B61" s="5">
        <v>0.68055555555555547</v>
      </c>
      <c r="C61" s="1" t="s">
        <v>19</v>
      </c>
      <c r="D61" s="1">
        <v>6</v>
      </c>
      <c r="E61" s="1">
        <v>11</v>
      </c>
      <c r="F61" s="1" t="s">
        <v>73</v>
      </c>
      <c r="G61" s="1">
        <v>48.65</v>
      </c>
      <c r="H61" s="1">
        <f>1+COUNTIFS(A:A,A61,G:G,"&gt;"&amp;G61)</f>
        <v>5</v>
      </c>
      <c r="I61" s="2">
        <f>AVERAGEIF(A:A,A61,G:G)</f>
        <v>45.825833333333328</v>
      </c>
      <c r="J61" s="2">
        <f t="shared" si="16"/>
        <v>2.8241666666666703</v>
      </c>
      <c r="K61" s="2">
        <f t="shared" si="17"/>
        <v>92.82416666666667</v>
      </c>
      <c r="L61" s="2">
        <f t="shared" si="18"/>
        <v>262.28980017157818</v>
      </c>
      <c r="M61" s="2">
        <f>SUMIF(A:A,A61,L:L)</f>
        <v>3537.5018765956106</v>
      </c>
      <c r="N61" s="3">
        <f t="shared" si="19"/>
        <v>7.4145487217097475E-2</v>
      </c>
      <c r="O61" s="6">
        <f t="shared" si="20"/>
        <v>13.486997490110314</v>
      </c>
      <c r="P61" s="3">
        <f t="shared" si="21"/>
        <v>7.4145487217097475E-2</v>
      </c>
      <c r="Q61" s="3">
        <f>IF(ISNUMBER(P61),SUMIF(A:A,A61,P:P),"")</f>
        <v>0.88290089964343443</v>
      </c>
      <c r="R61" s="3">
        <f t="shared" si="22"/>
        <v>8.3979399326743961E-2</v>
      </c>
      <c r="S61" s="7">
        <f t="shared" si="23"/>
        <v>11.907682217507139</v>
      </c>
    </row>
    <row r="62" spans="1:19" x14ac:dyDescent="0.3">
      <c r="A62" s="1">
        <v>14</v>
      </c>
      <c r="B62" s="5">
        <v>0.68055555555555547</v>
      </c>
      <c r="C62" s="1" t="s">
        <v>19</v>
      </c>
      <c r="D62" s="1">
        <v>6</v>
      </c>
      <c r="E62" s="1">
        <v>5</v>
      </c>
      <c r="F62" s="1" t="s">
        <v>68</v>
      </c>
      <c r="G62" s="1">
        <v>46.68</v>
      </c>
      <c r="H62" s="1">
        <f>1+COUNTIFS(A:A,A62,G:G,"&gt;"&amp;G62)</f>
        <v>6</v>
      </c>
      <c r="I62" s="2">
        <f>AVERAGEIF(A:A,A62,G:G)</f>
        <v>45.825833333333328</v>
      </c>
      <c r="J62" s="2">
        <f t="shared" si="16"/>
        <v>0.8541666666666714</v>
      </c>
      <c r="K62" s="2">
        <f t="shared" si="17"/>
        <v>90.854166666666671</v>
      </c>
      <c r="L62" s="2">
        <f t="shared" si="18"/>
        <v>233.04929553315503</v>
      </c>
      <c r="M62" s="2">
        <f>SUMIF(A:A,A62,L:L)</f>
        <v>3537.5018765956106</v>
      </c>
      <c r="N62" s="3">
        <f t="shared" si="19"/>
        <v>6.5879624566428485E-2</v>
      </c>
      <c r="O62" s="6">
        <f t="shared" si="20"/>
        <v>15.179200042217435</v>
      </c>
      <c r="P62" s="3">
        <f t="shared" si="21"/>
        <v>6.5879624566428485E-2</v>
      </c>
      <c r="Q62" s="3">
        <f>IF(ISNUMBER(P62),SUMIF(A:A,A62,P:P),"")</f>
        <v>0.88290089964343443</v>
      </c>
      <c r="R62" s="3">
        <f t="shared" si="22"/>
        <v>7.461723574303121E-2</v>
      </c>
      <c r="S62" s="7">
        <f t="shared" si="23"/>
        <v>13.40172937314143</v>
      </c>
    </row>
    <row r="63" spans="1:19" x14ac:dyDescent="0.3">
      <c r="A63" s="1">
        <v>14</v>
      </c>
      <c r="B63" s="5">
        <v>0.68055555555555547</v>
      </c>
      <c r="C63" s="1" t="s">
        <v>19</v>
      </c>
      <c r="D63" s="1">
        <v>6</v>
      </c>
      <c r="E63" s="1">
        <v>7</v>
      </c>
      <c r="F63" s="1" t="s">
        <v>70</v>
      </c>
      <c r="G63" s="1">
        <v>43.78</v>
      </c>
      <c r="H63" s="1">
        <f>1+COUNTIFS(A:A,A63,G:G,"&gt;"&amp;G63)</f>
        <v>7</v>
      </c>
      <c r="I63" s="2">
        <f>AVERAGEIF(A:A,A63,G:G)</f>
        <v>45.825833333333328</v>
      </c>
      <c r="J63" s="2">
        <f t="shared" si="16"/>
        <v>-2.0458333333333272</v>
      </c>
      <c r="K63" s="2">
        <f t="shared" si="17"/>
        <v>87.95416666666668</v>
      </c>
      <c r="L63" s="2">
        <f t="shared" si="18"/>
        <v>195.83060003799324</v>
      </c>
      <c r="M63" s="2">
        <f>SUMIF(A:A,A63,L:L)</f>
        <v>3537.5018765956106</v>
      </c>
      <c r="N63" s="3">
        <f t="shared" si="19"/>
        <v>5.5358444142072069E-2</v>
      </c>
      <c r="O63" s="6">
        <f t="shared" si="20"/>
        <v>18.064091494941533</v>
      </c>
      <c r="P63" s="3">
        <f t="shared" si="21"/>
        <v>5.5358444142072069E-2</v>
      </c>
      <c r="Q63" s="3">
        <f>IF(ISNUMBER(P63),SUMIF(A:A,A63,P:P),"")</f>
        <v>0.88290089964343443</v>
      </c>
      <c r="R63" s="3">
        <f t="shared" si="22"/>
        <v>6.2700631706716969E-2</v>
      </c>
      <c r="S63" s="7">
        <f t="shared" si="23"/>
        <v>15.948802632125194</v>
      </c>
    </row>
    <row r="64" spans="1:19" x14ac:dyDescent="0.3">
      <c r="A64" s="1">
        <v>14</v>
      </c>
      <c r="B64" s="5">
        <v>0.68055555555555547</v>
      </c>
      <c r="C64" s="1" t="s">
        <v>19</v>
      </c>
      <c r="D64" s="1">
        <v>6</v>
      </c>
      <c r="E64" s="1">
        <v>10</v>
      </c>
      <c r="F64" s="1" t="s">
        <v>72</v>
      </c>
      <c r="G64" s="1">
        <v>42.88</v>
      </c>
      <c r="H64" s="1">
        <f>1+COUNTIFS(A:A,A64,G:G,"&gt;"&amp;G64)</f>
        <v>8</v>
      </c>
      <c r="I64" s="2">
        <f>AVERAGEIF(A:A,A64,G:G)</f>
        <v>45.825833333333328</v>
      </c>
      <c r="J64" s="2">
        <f t="shared" si="16"/>
        <v>-2.9458333333333258</v>
      </c>
      <c r="K64" s="2">
        <f t="shared" si="17"/>
        <v>87.054166666666674</v>
      </c>
      <c r="L64" s="2">
        <f t="shared" si="18"/>
        <v>185.536197911507</v>
      </c>
      <c r="M64" s="2">
        <f>SUMIF(A:A,A64,L:L)</f>
        <v>3537.5018765956106</v>
      </c>
      <c r="N64" s="3">
        <f t="shared" si="19"/>
        <v>5.2448367346185458E-2</v>
      </c>
      <c r="O64" s="6">
        <f t="shared" si="20"/>
        <v>19.066370424831337</v>
      </c>
      <c r="P64" s="3">
        <f t="shared" si="21"/>
        <v>5.2448367346185458E-2</v>
      </c>
      <c r="Q64" s="3">
        <f>IF(ISNUMBER(P64),SUMIF(A:A,A64,P:P),"")</f>
        <v>0.88290089964343443</v>
      </c>
      <c r="R64" s="3">
        <f t="shared" si="22"/>
        <v>5.9404591576888287E-2</v>
      </c>
      <c r="S64" s="7">
        <f t="shared" si="23"/>
        <v>16.833715601018557</v>
      </c>
    </row>
    <row r="65" spans="1:19" x14ac:dyDescent="0.3">
      <c r="A65" s="1">
        <v>14</v>
      </c>
      <c r="B65" s="5">
        <v>0.68055555555555547</v>
      </c>
      <c r="C65" s="1" t="s">
        <v>19</v>
      </c>
      <c r="D65" s="1">
        <v>6</v>
      </c>
      <c r="E65" s="1">
        <v>9</v>
      </c>
      <c r="F65" s="1" t="s">
        <v>71</v>
      </c>
      <c r="G65" s="1">
        <v>40.39</v>
      </c>
      <c r="H65" s="1">
        <f>1+COUNTIFS(A:A,A65,G:G,"&gt;"&amp;G65)</f>
        <v>9</v>
      </c>
      <c r="I65" s="2">
        <f>AVERAGEIF(A:A,A65,G:G)</f>
        <v>45.825833333333328</v>
      </c>
      <c r="J65" s="2">
        <f t="shared" si="16"/>
        <v>-5.4358333333333277</v>
      </c>
      <c r="K65" s="2">
        <f t="shared" si="17"/>
        <v>84.564166666666665</v>
      </c>
      <c r="L65" s="2">
        <f t="shared" si="18"/>
        <v>159.78832969968408</v>
      </c>
      <c r="M65" s="2">
        <f>SUMIF(A:A,A65,L:L)</f>
        <v>3537.5018765956106</v>
      </c>
      <c r="N65" s="3">
        <f t="shared" si="19"/>
        <v>4.5169821889524973E-2</v>
      </c>
      <c r="O65" s="6">
        <f t="shared" si="20"/>
        <v>22.138674853440218</v>
      </c>
      <c r="P65" s="3" t="str">
        <f t="shared" si="21"/>
        <v/>
      </c>
      <c r="Q65" s="3" t="str">
        <f>IF(ISNUMBER(P65),SUMIF(A:A,A65,P:P),"")</f>
        <v/>
      </c>
      <c r="R65" s="3" t="str">
        <f t="shared" si="22"/>
        <v/>
      </c>
      <c r="S65" s="7" t="str">
        <f t="shared" si="23"/>
        <v/>
      </c>
    </row>
    <row r="66" spans="1:19" x14ac:dyDescent="0.3">
      <c r="A66" s="1">
        <v>14</v>
      </c>
      <c r="B66" s="5">
        <v>0.68055555555555547</v>
      </c>
      <c r="C66" s="1" t="s">
        <v>19</v>
      </c>
      <c r="D66" s="1">
        <v>6</v>
      </c>
      <c r="E66" s="1">
        <v>12</v>
      </c>
      <c r="F66" s="1" t="s">
        <v>74</v>
      </c>
      <c r="G66" s="1">
        <v>37.11</v>
      </c>
      <c r="H66" s="1">
        <f>1+COUNTIFS(A:A,A66,G:G,"&gt;"&amp;G66)</f>
        <v>10</v>
      </c>
      <c r="I66" s="2">
        <f>AVERAGEIF(A:A,A66,G:G)</f>
        <v>45.825833333333328</v>
      </c>
      <c r="J66" s="2">
        <f t="shared" si="16"/>
        <v>-8.7158333333333289</v>
      </c>
      <c r="K66" s="2">
        <f t="shared" si="17"/>
        <v>81.284166666666664</v>
      </c>
      <c r="L66" s="2">
        <f t="shared" si="18"/>
        <v>131.24292562249639</v>
      </c>
      <c r="M66" s="2">
        <f>SUMIF(A:A,A66,L:L)</f>
        <v>3537.5018765956106</v>
      </c>
      <c r="N66" s="3">
        <f t="shared" si="19"/>
        <v>3.7100453992917955E-2</v>
      </c>
      <c r="O66" s="6">
        <f t="shared" si="20"/>
        <v>26.953848063177027</v>
      </c>
      <c r="P66" s="3" t="str">
        <f t="shared" si="21"/>
        <v/>
      </c>
      <c r="Q66" s="3" t="str">
        <f>IF(ISNUMBER(P66),SUMIF(A:A,A66,P:P),"")</f>
        <v/>
      </c>
      <c r="R66" s="3" t="str">
        <f t="shared" si="22"/>
        <v/>
      </c>
      <c r="S66" s="7" t="str">
        <f t="shared" si="23"/>
        <v/>
      </c>
    </row>
    <row r="67" spans="1:19" x14ac:dyDescent="0.3">
      <c r="A67" s="1">
        <v>14</v>
      </c>
      <c r="B67" s="5">
        <v>0.68055555555555547</v>
      </c>
      <c r="C67" s="1" t="s">
        <v>19</v>
      </c>
      <c r="D67" s="1">
        <v>6</v>
      </c>
      <c r="E67" s="1">
        <v>13</v>
      </c>
      <c r="F67" s="1" t="s">
        <v>75</v>
      </c>
      <c r="G67" s="1">
        <v>28.09</v>
      </c>
      <c r="H67" s="1">
        <f>1+COUNTIFS(A:A,A67,G:G,"&gt;"&amp;G67)</f>
        <v>11</v>
      </c>
      <c r="I67" s="2">
        <f>AVERAGEIF(A:A,A67,G:G)</f>
        <v>45.825833333333328</v>
      </c>
      <c r="J67" s="2">
        <f t="shared" si="16"/>
        <v>-17.735833333333328</v>
      </c>
      <c r="K67" s="2">
        <f t="shared" si="17"/>
        <v>72.264166666666668</v>
      </c>
      <c r="L67" s="2">
        <f t="shared" si="18"/>
        <v>76.389862685029229</v>
      </c>
      <c r="M67" s="2">
        <f>SUMIF(A:A,A67,L:L)</f>
        <v>3537.5018765956106</v>
      </c>
      <c r="N67" s="3">
        <f t="shared" si="19"/>
        <v>2.1594296017319606E-2</v>
      </c>
      <c r="O67" s="6">
        <f t="shared" si="20"/>
        <v>46.308525140062663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  <row r="68" spans="1:19" x14ac:dyDescent="0.3">
      <c r="A68" s="1">
        <v>14</v>
      </c>
      <c r="B68" s="5">
        <v>0.68055555555555547</v>
      </c>
      <c r="C68" s="1" t="s">
        <v>19</v>
      </c>
      <c r="D68" s="1">
        <v>6</v>
      </c>
      <c r="E68" s="1">
        <v>14</v>
      </c>
      <c r="F68" s="1" t="s">
        <v>76</v>
      </c>
      <c r="G68" s="1">
        <v>19.93</v>
      </c>
      <c r="H68" s="1">
        <f>1+COUNTIFS(A:A,A68,G:G,"&gt;"&amp;G68)</f>
        <v>12</v>
      </c>
      <c r="I68" s="2">
        <f>AVERAGEIF(A:A,A68,G:G)</f>
        <v>45.825833333333328</v>
      </c>
      <c r="J68" s="2">
        <f t="shared" si="16"/>
        <v>-25.895833333333329</v>
      </c>
      <c r="K68" s="2">
        <f t="shared" si="17"/>
        <v>64.104166666666671</v>
      </c>
      <c r="L68" s="2">
        <f t="shared" si="18"/>
        <v>46.817169251798653</v>
      </c>
      <c r="M68" s="2">
        <f>SUMIF(A:A,A68,L:L)</f>
        <v>3537.5018765956106</v>
      </c>
      <c r="N68" s="3">
        <f t="shared" si="19"/>
        <v>1.3234528456803009E-2</v>
      </c>
      <c r="O68" s="6">
        <f t="shared" si="20"/>
        <v>75.559926692058696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  <row r="69" spans="1:19" x14ac:dyDescent="0.3">
      <c r="A69" s="1"/>
      <c r="B69" s="5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3"/>
      <c r="O69" s="6"/>
      <c r="P69" s="3"/>
      <c r="Q69" s="3"/>
      <c r="R69" s="3"/>
      <c r="S69" s="7"/>
    </row>
    <row r="70" spans="1:19" x14ac:dyDescent="0.3">
      <c r="A70" s="1">
        <v>18</v>
      </c>
      <c r="B70" s="5">
        <v>0.70486111111111116</v>
      </c>
      <c r="C70" s="1" t="s">
        <v>19</v>
      </c>
      <c r="D70" s="1">
        <v>7</v>
      </c>
      <c r="E70" s="1">
        <v>1</v>
      </c>
      <c r="F70" s="1" t="s">
        <v>77</v>
      </c>
      <c r="G70" s="1">
        <v>65.2</v>
      </c>
      <c r="H70" s="1">
        <f>1+COUNTIFS(A:A,A70,G:G,"&gt;"&amp;G70)</f>
        <v>1</v>
      </c>
      <c r="I70" s="2">
        <f>AVERAGEIF(A:A,A70,G:G)</f>
        <v>46.267000000000003</v>
      </c>
      <c r="J70" s="2">
        <f t="shared" ref="J70:J79" si="24">G70-I70</f>
        <v>18.933</v>
      </c>
      <c r="K70" s="2">
        <f t="shared" ref="K70:K79" si="25">90+J70</f>
        <v>108.93299999999999</v>
      </c>
      <c r="L70" s="2">
        <f t="shared" ref="L70:L79" si="26">EXP(0.06*K70)</f>
        <v>689.50917231860876</v>
      </c>
      <c r="M70" s="2">
        <f>SUMIF(A:A,A70,L:L)</f>
        <v>2913.6358731727378</v>
      </c>
      <c r="N70" s="3">
        <f t="shared" ref="N70:N79" si="27">L70/M70</f>
        <v>0.23664905373634879</v>
      </c>
      <c r="O70" s="6">
        <f t="shared" ref="O70:O79" si="28">1/N70</f>
        <v>4.2256665903008521</v>
      </c>
      <c r="P70" s="3">
        <f t="shared" ref="P70:P79" si="29">IF(O70&gt;21,"",N70)</f>
        <v>0.23664905373634879</v>
      </c>
      <c r="Q70" s="3">
        <f>IF(ISNUMBER(P70),SUMIF(A:A,A70,P:P),"")</f>
        <v>0.88921212311015574</v>
      </c>
      <c r="R70" s="3">
        <f t="shared" ref="R70:R79" si="30">IFERROR(P70*(1/Q70),"")</f>
        <v>0.26613340909999345</v>
      </c>
      <c r="S70" s="7">
        <f t="shared" ref="S70:S79" si="31">IFERROR(1/R70,"")</f>
        <v>3.7575139603170724</v>
      </c>
    </row>
    <row r="71" spans="1:19" x14ac:dyDescent="0.3">
      <c r="A71" s="1">
        <v>18</v>
      </c>
      <c r="B71" s="5">
        <v>0.70486111111111116</v>
      </c>
      <c r="C71" s="1" t="s">
        <v>19</v>
      </c>
      <c r="D71" s="1">
        <v>7</v>
      </c>
      <c r="E71" s="1">
        <v>8</v>
      </c>
      <c r="F71" s="1" t="s">
        <v>81</v>
      </c>
      <c r="G71" s="1">
        <v>61.5</v>
      </c>
      <c r="H71" s="1">
        <f>1+COUNTIFS(A:A,A71,G:G,"&gt;"&amp;G71)</f>
        <v>2</v>
      </c>
      <c r="I71" s="2">
        <f>AVERAGEIF(A:A,A71,G:G)</f>
        <v>46.267000000000003</v>
      </c>
      <c r="J71" s="2">
        <f t="shared" si="24"/>
        <v>15.232999999999997</v>
      </c>
      <c r="K71" s="2">
        <f t="shared" si="25"/>
        <v>105.233</v>
      </c>
      <c r="L71" s="2">
        <f t="shared" si="26"/>
        <v>552.23848995964806</v>
      </c>
      <c r="M71" s="2">
        <f>SUMIF(A:A,A71,L:L)</f>
        <v>2913.6358731727378</v>
      </c>
      <c r="N71" s="3">
        <f t="shared" si="27"/>
        <v>0.18953586309270021</v>
      </c>
      <c r="O71" s="6">
        <f t="shared" si="28"/>
        <v>5.2760463570470009</v>
      </c>
      <c r="P71" s="3">
        <f t="shared" si="29"/>
        <v>0.18953586309270021</v>
      </c>
      <c r="Q71" s="3">
        <f>IF(ISNUMBER(P71),SUMIF(A:A,A71,P:P),"")</f>
        <v>0.88921212311015574</v>
      </c>
      <c r="R71" s="3">
        <f t="shared" si="30"/>
        <v>0.21315033631094624</v>
      </c>
      <c r="S71" s="7">
        <f t="shared" si="31"/>
        <v>4.6915243827773656</v>
      </c>
    </row>
    <row r="72" spans="1:19" x14ac:dyDescent="0.3">
      <c r="A72" s="1">
        <v>18</v>
      </c>
      <c r="B72" s="5">
        <v>0.70486111111111116</v>
      </c>
      <c r="C72" s="1" t="s">
        <v>19</v>
      </c>
      <c r="D72" s="1">
        <v>7</v>
      </c>
      <c r="E72" s="1">
        <v>5</v>
      </c>
      <c r="F72" s="1" t="s">
        <v>79</v>
      </c>
      <c r="G72" s="1">
        <v>58.72</v>
      </c>
      <c r="H72" s="1">
        <f>1+COUNTIFS(A:A,A72,G:G,"&gt;"&amp;G72)</f>
        <v>3</v>
      </c>
      <c r="I72" s="2">
        <f>AVERAGEIF(A:A,A72,G:G)</f>
        <v>46.267000000000003</v>
      </c>
      <c r="J72" s="2">
        <f t="shared" si="24"/>
        <v>12.452999999999996</v>
      </c>
      <c r="K72" s="2">
        <f t="shared" si="25"/>
        <v>102.453</v>
      </c>
      <c r="L72" s="2">
        <f t="shared" si="26"/>
        <v>467.3974657151067</v>
      </c>
      <c r="M72" s="2">
        <f>SUMIF(A:A,A72,L:L)</f>
        <v>2913.6358731727378</v>
      </c>
      <c r="N72" s="3">
        <f t="shared" si="27"/>
        <v>0.16041725392615544</v>
      </c>
      <c r="O72" s="6">
        <f t="shared" si="28"/>
        <v>6.2337434130391491</v>
      </c>
      <c r="P72" s="3">
        <f t="shared" si="29"/>
        <v>0.16041725392615544</v>
      </c>
      <c r="Q72" s="3">
        <f>IF(ISNUMBER(P72),SUMIF(A:A,A72,P:P),"")</f>
        <v>0.88921212311015574</v>
      </c>
      <c r="R72" s="3">
        <f t="shared" si="30"/>
        <v>0.1804038088966573</v>
      </c>
      <c r="S72" s="7">
        <f t="shared" si="31"/>
        <v>5.5431202152324897</v>
      </c>
    </row>
    <row r="73" spans="1:19" x14ac:dyDescent="0.3">
      <c r="A73" s="1">
        <v>18</v>
      </c>
      <c r="B73" s="5">
        <v>0.70486111111111116</v>
      </c>
      <c r="C73" s="1" t="s">
        <v>19</v>
      </c>
      <c r="D73" s="1">
        <v>7</v>
      </c>
      <c r="E73" s="1">
        <v>4</v>
      </c>
      <c r="F73" s="1" t="s">
        <v>78</v>
      </c>
      <c r="G73" s="1">
        <v>54.79</v>
      </c>
      <c r="H73" s="1">
        <f>1+COUNTIFS(A:A,A73,G:G,"&gt;"&amp;G73)</f>
        <v>4</v>
      </c>
      <c r="I73" s="2">
        <f>AVERAGEIF(A:A,A73,G:G)</f>
        <v>46.267000000000003</v>
      </c>
      <c r="J73" s="2">
        <f t="shared" si="24"/>
        <v>8.5229999999999961</v>
      </c>
      <c r="K73" s="2">
        <f t="shared" si="25"/>
        <v>98.522999999999996</v>
      </c>
      <c r="L73" s="2">
        <f t="shared" si="26"/>
        <v>369.2153211473763</v>
      </c>
      <c r="M73" s="2">
        <f>SUMIF(A:A,A73,L:L)</f>
        <v>2913.6358731727378</v>
      </c>
      <c r="N73" s="3">
        <f t="shared" si="27"/>
        <v>0.12671978833968969</v>
      </c>
      <c r="O73" s="6">
        <f t="shared" si="28"/>
        <v>7.8914273224586164</v>
      </c>
      <c r="P73" s="3">
        <f t="shared" si="29"/>
        <v>0.12671978833968969</v>
      </c>
      <c r="Q73" s="3">
        <f>IF(ISNUMBER(P73),SUMIF(A:A,A73,P:P),"")</f>
        <v>0.88921212311015574</v>
      </c>
      <c r="R73" s="3">
        <f t="shared" si="30"/>
        <v>0.14250794050857946</v>
      </c>
      <c r="S73" s="7">
        <f t="shared" si="31"/>
        <v>7.0171528437729167</v>
      </c>
    </row>
    <row r="74" spans="1:19" x14ac:dyDescent="0.3">
      <c r="A74" s="1">
        <v>18</v>
      </c>
      <c r="B74" s="5">
        <v>0.70486111111111116</v>
      </c>
      <c r="C74" s="1" t="s">
        <v>19</v>
      </c>
      <c r="D74" s="1">
        <v>7</v>
      </c>
      <c r="E74" s="1">
        <v>9</v>
      </c>
      <c r="F74" s="1" t="s">
        <v>82</v>
      </c>
      <c r="G74" s="1">
        <v>46.29</v>
      </c>
      <c r="H74" s="1">
        <f>1+COUNTIFS(A:A,A74,G:G,"&gt;"&amp;G74)</f>
        <v>5</v>
      </c>
      <c r="I74" s="2">
        <f>AVERAGEIF(A:A,A74,G:G)</f>
        <v>46.267000000000003</v>
      </c>
      <c r="J74" s="2">
        <f t="shared" si="24"/>
        <v>2.2999999999996135E-2</v>
      </c>
      <c r="K74" s="2">
        <f t="shared" si="25"/>
        <v>90.022999999999996</v>
      </c>
      <c r="L74" s="2">
        <f t="shared" si="26"/>
        <v>221.71216797875041</v>
      </c>
      <c r="M74" s="2">
        <f>SUMIF(A:A,A74,L:L)</f>
        <v>2913.6358731727378</v>
      </c>
      <c r="N74" s="3">
        <f t="shared" si="27"/>
        <v>7.6094672646009803E-2</v>
      </c>
      <c r="O74" s="6">
        <f t="shared" si="28"/>
        <v>13.141524435645723</v>
      </c>
      <c r="P74" s="3">
        <f t="shared" si="29"/>
        <v>7.6094672646009803E-2</v>
      </c>
      <c r="Q74" s="3">
        <f>IF(ISNUMBER(P74),SUMIF(A:A,A74,P:P),"")</f>
        <v>0.88921212311015574</v>
      </c>
      <c r="R74" s="3">
        <f t="shared" si="30"/>
        <v>8.5575388221043394E-2</v>
      </c>
      <c r="S74" s="7">
        <f t="shared" si="31"/>
        <v>11.685602844324523</v>
      </c>
    </row>
    <row r="75" spans="1:19" x14ac:dyDescent="0.3">
      <c r="A75" s="1">
        <v>18</v>
      </c>
      <c r="B75" s="5">
        <v>0.70486111111111116</v>
      </c>
      <c r="C75" s="1" t="s">
        <v>19</v>
      </c>
      <c r="D75" s="1">
        <v>7</v>
      </c>
      <c r="E75" s="1">
        <v>11</v>
      </c>
      <c r="F75" s="1" t="s">
        <v>84</v>
      </c>
      <c r="G75" s="1">
        <v>39.72</v>
      </c>
      <c r="H75" s="1">
        <f>1+COUNTIFS(A:A,A75,G:G,"&gt;"&amp;G75)</f>
        <v>6</v>
      </c>
      <c r="I75" s="2">
        <f>AVERAGEIF(A:A,A75,G:G)</f>
        <v>46.267000000000003</v>
      </c>
      <c r="J75" s="2">
        <f t="shared" si="24"/>
        <v>-6.5470000000000041</v>
      </c>
      <c r="K75" s="2">
        <f t="shared" si="25"/>
        <v>83.453000000000003</v>
      </c>
      <c r="L75" s="2">
        <f t="shared" si="26"/>
        <v>149.4826002844249</v>
      </c>
      <c r="M75" s="2">
        <f>SUMIF(A:A,A75,L:L)</f>
        <v>2913.6358731727378</v>
      </c>
      <c r="N75" s="3">
        <f t="shared" si="27"/>
        <v>5.1304489233120684E-2</v>
      </c>
      <c r="O75" s="6">
        <f t="shared" si="28"/>
        <v>19.49147170057838</v>
      </c>
      <c r="P75" s="3">
        <f t="shared" si="29"/>
        <v>5.1304489233120684E-2</v>
      </c>
      <c r="Q75" s="3">
        <f>IF(ISNUMBER(P75),SUMIF(A:A,A75,P:P),"")</f>
        <v>0.88921212311015574</v>
      </c>
      <c r="R75" s="3">
        <f t="shared" si="30"/>
        <v>5.769656969326438E-2</v>
      </c>
      <c r="S75" s="7">
        <f t="shared" si="31"/>
        <v>17.332052933412818</v>
      </c>
    </row>
    <row r="76" spans="1:19" x14ac:dyDescent="0.3">
      <c r="A76" s="1">
        <v>18</v>
      </c>
      <c r="B76" s="5">
        <v>0.70486111111111116</v>
      </c>
      <c r="C76" s="1" t="s">
        <v>19</v>
      </c>
      <c r="D76" s="1">
        <v>7</v>
      </c>
      <c r="E76" s="1">
        <v>7</v>
      </c>
      <c r="F76" s="1" t="s">
        <v>80</v>
      </c>
      <c r="G76" s="1">
        <v>38.78</v>
      </c>
      <c r="H76" s="1">
        <f>1+COUNTIFS(A:A,A76,G:G,"&gt;"&amp;G76)</f>
        <v>7</v>
      </c>
      <c r="I76" s="2">
        <f>AVERAGEIF(A:A,A76,G:G)</f>
        <v>46.267000000000003</v>
      </c>
      <c r="J76" s="2">
        <f t="shared" si="24"/>
        <v>-7.4870000000000019</v>
      </c>
      <c r="K76" s="2">
        <f t="shared" si="25"/>
        <v>82.513000000000005</v>
      </c>
      <c r="L76" s="2">
        <f t="shared" si="26"/>
        <v>141.2851233499276</v>
      </c>
      <c r="M76" s="2">
        <f>SUMIF(A:A,A76,L:L)</f>
        <v>2913.6358731727378</v>
      </c>
      <c r="N76" s="3">
        <f t="shared" si="27"/>
        <v>4.849100213613116E-2</v>
      </c>
      <c r="O76" s="6">
        <f t="shared" si="28"/>
        <v>20.622382626629392</v>
      </c>
      <c r="P76" s="3">
        <f t="shared" si="29"/>
        <v>4.849100213613116E-2</v>
      </c>
      <c r="Q76" s="3">
        <f>IF(ISNUMBER(P76),SUMIF(A:A,A76,P:P),"")</f>
        <v>0.88921212311015574</v>
      </c>
      <c r="R76" s="3">
        <f t="shared" si="30"/>
        <v>5.4532547269515903E-2</v>
      </c>
      <c r="S76" s="7">
        <f t="shared" si="31"/>
        <v>18.337672639015111</v>
      </c>
    </row>
    <row r="77" spans="1:19" x14ac:dyDescent="0.3">
      <c r="A77" s="1">
        <v>18</v>
      </c>
      <c r="B77" s="5">
        <v>0.70486111111111116</v>
      </c>
      <c r="C77" s="1" t="s">
        <v>19</v>
      </c>
      <c r="D77" s="1">
        <v>7</v>
      </c>
      <c r="E77" s="1">
        <v>13</v>
      </c>
      <c r="F77" s="1" t="s">
        <v>85</v>
      </c>
      <c r="G77" s="1">
        <v>38.36</v>
      </c>
      <c r="H77" s="1">
        <f>1+COUNTIFS(A:A,A77,G:G,"&gt;"&amp;G77)</f>
        <v>8</v>
      </c>
      <c r="I77" s="2">
        <f>AVERAGEIF(A:A,A77,G:G)</f>
        <v>46.267000000000003</v>
      </c>
      <c r="J77" s="2">
        <f t="shared" si="24"/>
        <v>-7.9070000000000036</v>
      </c>
      <c r="K77" s="2">
        <f t="shared" si="25"/>
        <v>82.092999999999989</v>
      </c>
      <c r="L77" s="2">
        <f t="shared" si="26"/>
        <v>137.76922462483677</v>
      </c>
      <c r="M77" s="2">
        <f>SUMIF(A:A,A77,L:L)</f>
        <v>2913.6358731727378</v>
      </c>
      <c r="N77" s="3">
        <f t="shared" si="27"/>
        <v>4.7284297222362277E-2</v>
      </c>
      <c r="O77" s="6">
        <f t="shared" si="28"/>
        <v>21.14867003938609</v>
      </c>
      <c r="P77" s="3" t="str">
        <f t="shared" si="29"/>
        <v/>
      </c>
      <c r="Q77" s="3" t="str">
        <f>IF(ISNUMBER(P77),SUMIF(A:A,A77,P:P),"")</f>
        <v/>
      </c>
      <c r="R77" s="3" t="str">
        <f t="shared" si="30"/>
        <v/>
      </c>
      <c r="S77" s="7" t="str">
        <f t="shared" si="31"/>
        <v/>
      </c>
    </row>
    <row r="78" spans="1:19" x14ac:dyDescent="0.3">
      <c r="A78" s="1">
        <v>18</v>
      </c>
      <c r="B78" s="5">
        <v>0.70486111111111116</v>
      </c>
      <c r="C78" s="1" t="s">
        <v>19</v>
      </c>
      <c r="D78" s="1">
        <v>7</v>
      </c>
      <c r="E78" s="1">
        <v>10</v>
      </c>
      <c r="F78" s="1" t="s">
        <v>83</v>
      </c>
      <c r="G78" s="1">
        <v>38.130000000000003</v>
      </c>
      <c r="H78" s="1">
        <f>1+COUNTIFS(A:A,A78,G:G,"&gt;"&amp;G78)</f>
        <v>9</v>
      </c>
      <c r="I78" s="2">
        <f>AVERAGEIF(A:A,A78,G:G)</f>
        <v>46.267000000000003</v>
      </c>
      <c r="J78" s="2">
        <f t="shared" si="24"/>
        <v>-8.1370000000000005</v>
      </c>
      <c r="K78" s="2">
        <f t="shared" si="25"/>
        <v>81.863</v>
      </c>
      <c r="L78" s="2">
        <f t="shared" si="26"/>
        <v>135.8810675736247</v>
      </c>
      <c r="M78" s="2">
        <f>SUMIF(A:A,A78,L:L)</f>
        <v>2913.6358731727378</v>
      </c>
      <c r="N78" s="3">
        <f t="shared" si="27"/>
        <v>4.6636255691642106E-2</v>
      </c>
      <c r="O78" s="6">
        <f t="shared" si="28"/>
        <v>21.442544757709065</v>
      </c>
      <c r="P78" s="3" t="str">
        <f t="shared" si="29"/>
        <v/>
      </c>
      <c r="Q78" s="3" t="str">
        <f>IF(ISNUMBER(P78),SUMIF(A:A,A78,P:P),"")</f>
        <v/>
      </c>
      <c r="R78" s="3" t="str">
        <f t="shared" si="30"/>
        <v/>
      </c>
      <c r="S78" s="7" t="str">
        <f t="shared" si="31"/>
        <v/>
      </c>
    </row>
    <row r="79" spans="1:19" x14ac:dyDescent="0.3">
      <c r="A79" s="1">
        <v>18</v>
      </c>
      <c r="B79" s="5">
        <v>0.70486111111111116</v>
      </c>
      <c r="C79" s="1" t="s">
        <v>19</v>
      </c>
      <c r="D79" s="1">
        <v>7</v>
      </c>
      <c r="E79" s="1">
        <v>14</v>
      </c>
      <c r="F79" s="1" t="s">
        <v>86</v>
      </c>
      <c r="G79" s="1">
        <v>21.18</v>
      </c>
      <c r="H79" s="1">
        <f>1+COUNTIFS(A:A,A79,G:G,"&gt;"&amp;G79)</f>
        <v>10</v>
      </c>
      <c r="I79" s="2">
        <f>AVERAGEIF(A:A,A79,G:G)</f>
        <v>46.267000000000003</v>
      </c>
      <c r="J79" s="2">
        <f t="shared" si="24"/>
        <v>-25.087000000000003</v>
      </c>
      <c r="K79" s="2">
        <f t="shared" si="25"/>
        <v>64.912999999999997</v>
      </c>
      <c r="L79" s="2">
        <f t="shared" si="26"/>
        <v>49.14524022043333</v>
      </c>
      <c r="M79" s="2">
        <f>SUMIF(A:A,A79,L:L)</f>
        <v>2913.6358731727378</v>
      </c>
      <c r="N79" s="3">
        <f t="shared" si="27"/>
        <v>1.686732397583976E-2</v>
      </c>
      <c r="O79" s="6">
        <f t="shared" si="28"/>
        <v>59.286227111803242</v>
      </c>
      <c r="P79" s="3" t="str">
        <f t="shared" si="29"/>
        <v/>
      </c>
      <c r="Q79" s="3" t="str">
        <f>IF(ISNUMBER(P79),SUMIF(A:A,A79,P:P),"")</f>
        <v/>
      </c>
      <c r="R79" s="3" t="str">
        <f t="shared" si="30"/>
        <v/>
      </c>
      <c r="S79" s="7" t="str">
        <f t="shared" si="31"/>
        <v/>
      </c>
    </row>
    <row r="80" spans="1:19" x14ac:dyDescent="0.3">
      <c r="A80" s="1"/>
      <c r="B80" s="5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3"/>
      <c r="O80" s="6"/>
      <c r="P80" s="3"/>
      <c r="Q80" s="3"/>
      <c r="R80" s="3"/>
      <c r="S80" s="7"/>
    </row>
    <row r="81" spans="1:19" x14ac:dyDescent="0.3">
      <c r="A81" s="1">
        <v>22</v>
      </c>
      <c r="B81" s="5">
        <v>0.72916666666666663</v>
      </c>
      <c r="C81" s="1" t="s">
        <v>19</v>
      </c>
      <c r="D81" s="1">
        <v>8</v>
      </c>
      <c r="E81" s="1">
        <v>2</v>
      </c>
      <c r="F81" s="1" t="s">
        <v>88</v>
      </c>
      <c r="G81" s="1">
        <v>72.3</v>
      </c>
      <c r="H81" s="1">
        <f>1+COUNTIFS(A:A,A81,G:G,"&gt;"&amp;G81)</f>
        <v>1</v>
      </c>
      <c r="I81" s="2">
        <f>AVERAGEIF(A:A,A81,G:G)</f>
        <v>47.118461538461546</v>
      </c>
      <c r="J81" s="2">
        <f t="shared" ref="J81:J93" si="32">G81-I81</f>
        <v>25.181538461538452</v>
      </c>
      <c r="K81" s="2">
        <f t="shared" ref="K81:K93" si="33">90+J81</f>
        <v>115.18153846153845</v>
      </c>
      <c r="L81" s="2">
        <f t="shared" ref="L81:L93" si="34">EXP(0.06*K81)</f>
        <v>1003.1419543339949</v>
      </c>
      <c r="M81" s="2">
        <f>SUMIF(A:A,A81,L:L)</f>
        <v>3782.5616409653567</v>
      </c>
      <c r="N81" s="3">
        <f t="shared" ref="N81:N93" si="35">L81/M81</f>
        <v>0.26520174673954044</v>
      </c>
      <c r="O81" s="6">
        <f t="shared" ref="O81:O93" si="36">1/N81</f>
        <v>3.7707142290511326</v>
      </c>
      <c r="P81" s="3">
        <f t="shared" ref="P81:P93" si="37">IF(O81&gt;21,"",N81)</f>
        <v>0.26520174673954044</v>
      </c>
      <c r="Q81" s="3">
        <f>IF(ISNUMBER(P81),SUMIF(A:A,A81,P:P),"")</f>
        <v>0.75208459597520005</v>
      </c>
      <c r="R81" s="3">
        <f t="shared" ref="R81:R93" si="38">IFERROR(P81*(1/Q81),"")</f>
        <v>0.35262222914652741</v>
      </c>
      <c r="S81" s="7">
        <f t="shared" ref="S81:S93" si="39">IFERROR(1/R81,"")</f>
        <v>2.8358960874938588</v>
      </c>
    </row>
    <row r="82" spans="1:19" x14ac:dyDescent="0.3">
      <c r="A82" s="1">
        <v>22</v>
      </c>
      <c r="B82" s="5">
        <v>0.72916666666666663</v>
      </c>
      <c r="C82" s="1" t="s">
        <v>19</v>
      </c>
      <c r="D82" s="1">
        <v>8</v>
      </c>
      <c r="E82" s="1">
        <v>3</v>
      </c>
      <c r="F82" s="1" t="s">
        <v>89</v>
      </c>
      <c r="G82" s="1">
        <v>62.04</v>
      </c>
      <c r="H82" s="1">
        <f>1+COUNTIFS(A:A,A82,G:G,"&gt;"&amp;G82)</f>
        <v>2</v>
      </c>
      <c r="I82" s="2">
        <f>AVERAGEIF(A:A,A82,G:G)</f>
        <v>47.118461538461546</v>
      </c>
      <c r="J82" s="2">
        <f t="shared" si="32"/>
        <v>14.921538461538454</v>
      </c>
      <c r="K82" s="2">
        <f t="shared" si="33"/>
        <v>104.92153846153846</v>
      </c>
      <c r="L82" s="2">
        <f t="shared" si="34"/>
        <v>542.01425817648101</v>
      </c>
      <c r="M82" s="2">
        <f>SUMIF(A:A,A82,L:L)</f>
        <v>3782.5616409653567</v>
      </c>
      <c r="N82" s="3">
        <f t="shared" si="35"/>
        <v>0.14329290825202581</v>
      </c>
      <c r="O82" s="6">
        <f t="shared" si="36"/>
        <v>6.9787124303540855</v>
      </c>
      <c r="P82" s="3">
        <f t="shared" si="37"/>
        <v>0.14329290825202581</v>
      </c>
      <c r="Q82" s="3">
        <f>IF(ISNUMBER(P82),SUMIF(A:A,A82,P:P),"")</f>
        <v>0.75208459597520005</v>
      </c>
      <c r="R82" s="3">
        <f t="shared" si="38"/>
        <v>0.19052764678184009</v>
      </c>
      <c r="S82" s="7">
        <f t="shared" si="39"/>
        <v>5.2485821186099582</v>
      </c>
    </row>
    <row r="83" spans="1:19" x14ac:dyDescent="0.3">
      <c r="A83" s="1">
        <v>22</v>
      </c>
      <c r="B83" s="5">
        <v>0.72916666666666663</v>
      </c>
      <c r="C83" s="1" t="s">
        <v>19</v>
      </c>
      <c r="D83" s="1">
        <v>8</v>
      </c>
      <c r="E83" s="1">
        <v>1</v>
      </c>
      <c r="F83" s="1" t="s">
        <v>87</v>
      </c>
      <c r="G83" s="1">
        <v>60.87</v>
      </c>
      <c r="H83" s="1">
        <f>1+COUNTIFS(A:A,A83,G:G,"&gt;"&amp;G83)</f>
        <v>3</v>
      </c>
      <c r="I83" s="2">
        <f>AVERAGEIF(A:A,A83,G:G)</f>
        <v>47.118461538461546</v>
      </c>
      <c r="J83" s="2">
        <f t="shared" si="32"/>
        <v>13.751538461538452</v>
      </c>
      <c r="K83" s="2">
        <f t="shared" si="33"/>
        <v>103.75153846153844</v>
      </c>
      <c r="L83" s="2">
        <f t="shared" si="34"/>
        <v>505.26968058247371</v>
      </c>
      <c r="M83" s="2">
        <f>SUMIF(A:A,A83,L:L)</f>
        <v>3782.5616409653567</v>
      </c>
      <c r="N83" s="3">
        <f t="shared" si="35"/>
        <v>0.133578703678051</v>
      </c>
      <c r="O83" s="6">
        <f t="shared" si="36"/>
        <v>7.4862232711149987</v>
      </c>
      <c r="P83" s="3">
        <f t="shared" si="37"/>
        <v>0.133578703678051</v>
      </c>
      <c r="Q83" s="3">
        <f>IF(ISNUMBER(P83),SUMIF(A:A,A83,P:P),"")</f>
        <v>0.75208459597520005</v>
      </c>
      <c r="R83" s="3">
        <f t="shared" si="38"/>
        <v>0.177611274573234</v>
      </c>
      <c r="S83" s="7">
        <f t="shared" si="39"/>
        <v>5.630273204236663</v>
      </c>
    </row>
    <row r="84" spans="1:19" x14ac:dyDescent="0.3">
      <c r="A84" s="1">
        <v>22</v>
      </c>
      <c r="B84" s="5">
        <v>0.72916666666666663</v>
      </c>
      <c r="C84" s="1" t="s">
        <v>19</v>
      </c>
      <c r="D84" s="1">
        <v>8</v>
      </c>
      <c r="E84" s="1">
        <v>11</v>
      </c>
      <c r="F84" s="1" t="s">
        <v>95</v>
      </c>
      <c r="G84" s="1">
        <v>53.28</v>
      </c>
      <c r="H84" s="1">
        <f>1+COUNTIFS(A:A,A84,G:G,"&gt;"&amp;G84)</f>
        <v>4</v>
      </c>
      <c r="I84" s="2">
        <f>AVERAGEIF(A:A,A84,G:G)</f>
        <v>47.118461538461546</v>
      </c>
      <c r="J84" s="2">
        <f t="shared" si="32"/>
        <v>6.1615384615384556</v>
      </c>
      <c r="K84" s="2">
        <f t="shared" si="33"/>
        <v>96.161538461538456</v>
      </c>
      <c r="L84" s="2">
        <f t="shared" si="34"/>
        <v>320.43912082452323</v>
      </c>
      <c r="M84" s="2">
        <f>SUMIF(A:A,A84,L:L)</f>
        <v>3782.5616409653567</v>
      </c>
      <c r="N84" s="3">
        <f t="shared" si="35"/>
        <v>8.4714844393849242E-2</v>
      </c>
      <c r="O84" s="6">
        <f t="shared" si="36"/>
        <v>11.804306637817604</v>
      </c>
      <c r="P84" s="3">
        <f t="shared" si="37"/>
        <v>8.4714844393849242E-2</v>
      </c>
      <c r="Q84" s="3">
        <f>IF(ISNUMBER(P84),SUMIF(A:A,A84,P:P),"")</f>
        <v>0.75208459597520005</v>
      </c>
      <c r="R84" s="3">
        <f t="shared" si="38"/>
        <v>0.11264004720639527</v>
      </c>
      <c r="S84" s="7">
        <f t="shared" si="39"/>
        <v>8.8778371884704246</v>
      </c>
    </row>
    <row r="85" spans="1:19" x14ac:dyDescent="0.3">
      <c r="A85" s="1">
        <v>22</v>
      </c>
      <c r="B85" s="5">
        <v>0.72916666666666663</v>
      </c>
      <c r="C85" s="1" t="s">
        <v>19</v>
      </c>
      <c r="D85" s="1">
        <v>8</v>
      </c>
      <c r="E85" s="1">
        <v>7</v>
      </c>
      <c r="F85" s="1" t="s">
        <v>92</v>
      </c>
      <c r="G85" s="1">
        <v>51.06</v>
      </c>
      <c r="H85" s="1">
        <f>1+COUNTIFS(A:A,A85,G:G,"&gt;"&amp;G85)</f>
        <v>5</v>
      </c>
      <c r="I85" s="2">
        <f>AVERAGEIF(A:A,A85,G:G)</f>
        <v>47.118461538461546</v>
      </c>
      <c r="J85" s="2">
        <f t="shared" si="32"/>
        <v>3.9415384615384568</v>
      </c>
      <c r="K85" s="2">
        <f t="shared" si="33"/>
        <v>93.941538461538457</v>
      </c>
      <c r="L85" s="2">
        <f t="shared" si="34"/>
        <v>280.47716338530046</v>
      </c>
      <c r="M85" s="2">
        <f>SUMIF(A:A,A85,L:L)</f>
        <v>3782.5616409653567</v>
      </c>
      <c r="N85" s="3">
        <f t="shared" si="35"/>
        <v>7.4150057555630269E-2</v>
      </c>
      <c r="O85" s="6">
        <f t="shared" si="36"/>
        <v>13.486166200879358</v>
      </c>
      <c r="P85" s="3">
        <f t="shared" si="37"/>
        <v>7.4150057555630269E-2</v>
      </c>
      <c r="Q85" s="3">
        <f>IF(ISNUMBER(P85),SUMIF(A:A,A85,P:P),"")</f>
        <v>0.75208459597520005</v>
      </c>
      <c r="R85" s="3">
        <f t="shared" si="38"/>
        <v>9.8592708788939706E-2</v>
      </c>
      <c r="S85" s="7">
        <f t="shared" si="39"/>
        <v>10.14273785844275</v>
      </c>
    </row>
    <row r="86" spans="1:19" x14ac:dyDescent="0.3">
      <c r="A86" s="1">
        <v>22</v>
      </c>
      <c r="B86" s="5">
        <v>0.72916666666666663</v>
      </c>
      <c r="C86" s="1" t="s">
        <v>19</v>
      </c>
      <c r="D86" s="1">
        <v>8</v>
      </c>
      <c r="E86" s="1">
        <v>15</v>
      </c>
      <c r="F86" s="1" t="s">
        <v>98</v>
      </c>
      <c r="G86" s="1">
        <v>44.87</v>
      </c>
      <c r="H86" s="1">
        <f>1+COUNTIFS(A:A,A86,G:G,"&gt;"&amp;G86)</f>
        <v>6</v>
      </c>
      <c r="I86" s="2">
        <f>AVERAGEIF(A:A,A86,G:G)</f>
        <v>47.118461538461546</v>
      </c>
      <c r="J86" s="2">
        <f t="shared" si="32"/>
        <v>-2.2484615384615481</v>
      </c>
      <c r="K86" s="2">
        <f t="shared" si="33"/>
        <v>87.751538461538445</v>
      </c>
      <c r="L86" s="2">
        <f t="shared" si="34"/>
        <v>193.4641661939464</v>
      </c>
      <c r="M86" s="2">
        <f>SUMIF(A:A,A86,L:L)</f>
        <v>3782.5616409653567</v>
      </c>
      <c r="N86" s="3">
        <f t="shared" si="35"/>
        <v>5.1146335356103266E-2</v>
      </c>
      <c r="O86" s="6">
        <f t="shared" si="36"/>
        <v>19.551742916429113</v>
      </c>
      <c r="P86" s="3">
        <f t="shared" si="37"/>
        <v>5.1146335356103266E-2</v>
      </c>
      <c r="Q86" s="3">
        <f>IF(ISNUMBER(P86),SUMIF(A:A,A86,P:P),"")</f>
        <v>0.75208459597520005</v>
      </c>
      <c r="R86" s="3">
        <f t="shared" si="38"/>
        <v>6.8006093503063608E-2</v>
      </c>
      <c r="S86" s="7">
        <f t="shared" si="39"/>
        <v>14.704564671913568</v>
      </c>
    </row>
    <row r="87" spans="1:19" x14ac:dyDescent="0.3">
      <c r="A87" s="1">
        <v>22</v>
      </c>
      <c r="B87" s="5">
        <v>0.72916666666666663</v>
      </c>
      <c r="C87" s="1" t="s">
        <v>19</v>
      </c>
      <c r="D87" s="1">
        <v>8</v>
      </c>
      <c r="E87" s="1">
        <v>8</v>
      </c>
      <c r="F87" s="1" t="s">
        <v>93</v>
      </c>
      <c r="G87" s="1">
        <v>43.65</v>
      </c>
      <c r="H87" s="1">
        <f>1+COUNTIFS(A:A,A87,G:G,"&gt;"&amp;G87)</f>
        <v>7</v>
      </c>
      <c r="I87" s="2">
        <f>AVERAGEIF(A:A,A87,G:G)</f>
        <v>47.118461538461546</v>
      </c>
      <c r="J87" s="2">
        <f t="shared" si="32"/>
        <v>-3.4684615384615469</v>
      </c>
      <c r="K87" s="2">
        <f t="shared" si="33"/>
        <v>86.531538461538446</v>
      </c>
      <c r="L87" s="2">
        <f t="shared" si="34"/>
        <v>179.80848418089488</v>
      </c>
      <c r="M87" s="2">
        <f>SUMIF(A:A,A87,L:L)</f>
        <v>3782.5616409653567</v>
      </c>
      <c r="N87" s="3">
        <f t="shared" si="35"/>
        <v>4.7536167615501307E-2</v>
      </c>
      <c r="O87" s="6">
        <f t="shared" si="36"/>
        <v>21.036613807165747</v>
      </c>
      <c r="P87" s="3" t="str">
        <f t="shared" si="37"/>
        <v/>
      </c>
      <c r="Q87" s="3" t="str">
        <f>IF(ISNUMBER(P87),SUMIF(A:A,A87,P:P),"")</f>
        <v/>
      </c>
      <c r="R87" s="3" t="str">
        <f t="shared" si="38"/>
        <v/>
      </c>
      <c r="S87" s="7" t="str">
        <f t="shared" si="39"/>
        <v/>
      </c>
    </row>
    <row r="88" spans="1:19" x14ac:dyDescent="0.3">
      <c r="A88" s="1">
        <v>22</v>
      </c>
      <c r="B88" s="5">
        <v>0.72916666666666663</v>
      </c>
      <c r="C88" s="1" t="s">
        <v>19</v>
      </c>
      <c r="D88" s="1">
        <v>8</v>
      </c>
      <c r="E88" s="1">
        <v>5</v>
      </c>
      <c r="F88" s="1" t="s">
        <v>90</v>
      </c>
      <c r="G88" s="1">
        <v>41.56</v>
      </c>
      <c r="H88" s="1">
        <f>1+COUNTIFS(A:A,A88,G:G,"&gt;"&amp;G88)</f>
        <v>8</v>
      </c>
      <c r="I88" s="2">
        <f>AVERAGEIF(A:A,A88,G:G)</f>
        <v>47.118461538461546</v>
      </c>
      <c r="J88" s="2">
        <f t="shared" si="32"/>
        <v>-5.5584615384615432</v>
      </c>
      <c r="K88" s="2">
        <f t="shared" si="33"/>
        <v>84.441538461538457</v>
      </c>
      <c r="L88" s="2">
        <f t="shared" si="34"/>
        <v>158.61697086867386</v>
      </c>
      <c r="M88" s="2">
        <f>SUMIF(A:A,A88,L:L)</f>
        <v>3782.5616409653567</v>
      </c>
      <c r="N88" s="3">
        <f t="shared" si="35"/>
        <v>4.193374382874375E-2</v>
      </c>
      <c r="O88" s="6">
        <f t="shared" si="36"/>
        <v>23.847143343174231</v>
      </c>
      <c r="P88" s="3" t="str">
        <f t="shared" si="37"/>
        <v/>
      </c>
      <c r="Q88" s="3" t="str">
        <f>IF(ISNUMBER(P88),SUMIF(A:A,A88,P:P),"")</f>
        <v/>
      </c>
      <c r="R88" s="3" t="str">
        <f t="shared" si="38"/>
        <v/>
      </c>
      <c r="S88" s="7" t="str">
        <f t="shared" si="39"/>
        <v/>
      </c>
    </row>
    <row r="89" spans="1:19" x14ac:dyDescent="0.3">
      <c r="A89" s="1">
        <v>22</v>
      </c>
      <c r="B89" s="5">
        <v>0.72916666666666663</v>
      </c>
      <c r="C89" s="1" t="s">
        <v>19</v>
      </c>
      <c r="D89" s="1">
        <v>8</v>
      </c>
      <c r="E89" s="1">
        <v>13</v>
      </c>
      <c r="F89" s="1" t="s">
        <v>97</v>
      </c>
      <c r="G89" s="1">
        <v>41.25</v>
      </c>
      <c r="H89" s="1">
        <f>1+COUNTIFS(A:A,A89,G:G,"&gt;"&amp;G89)</f>
        <v>9</v>
      </c>
      <c r="I89" s="2">
        <f>AVERAGEIF(A:A,A89,G:G)</f>
        <v>47.118461538461546</v>
      </c>
      <c r="J89" s="2">
        <f t="shared" si="32"/>
        <v>-5.8684615384615455</v>
      </c>
      <c r="K89" s="2">
        <f t="shared" si="33"/>
        <v>84.131538461538454</v>
      </c>
      <c r="L89" s="2">
        <f t="shared" si="34"/>
        <v>155.69396344933438</v>
      </c>
      <c r="M89" s="2">
        <f>SUMIF(A:A,A89,L:L)</f>
        <v>3782.5616409653567</v>
      </c>
      <c r="N89" s="3">
        <f t="shared" si="35"/>
        <v>4.1160985127951369E-2</v>
      </c>
      <c r="O89" s="6">
        <f t="shared" si="36"/>
        <v>24.294850983071484</v>
      </c>
      <c r="P89" s="3" t="str">
        <f t="shared" si="37"/>
        <v/>
      </c>
      <c r="Q89" s="3" t="str">
        <f>IF(ISNUMBER(P89),SUMIF(A:A,A89,P:P),"")</f>
        <v/>
      </c>
      <c r="R89" s="3" t="str">
        <f t="shared" si="38"/>
        <v/>
      </c>
      <c r="S89" s="7" t="str">
        <f t="shared" si="39"/>
        <v/>
      </c>
    </row>
    <row r="90" spans="1:19" x14ac:dyDescent="0.3">
      <c r="A90" s="1">
        <v>22</v>
      </c>
      <c r="B90" s="5">
        <v>0.72916666666666663</v>
      </c>
      <c r="C90" s="1" t="s">
        <v>19</v>
      </c>
      <c r="D90" s="1">
        <v>8</v>
      </c>
      <c r="E90" s="1">
        <v>12</v>
      </c>
      <c r="F90" s="1" t="s">
        <v>96</v>
      </c>
      <c r="G90" s="1">
        <v>38.32</v>
      </c>
      <c r="H90" s="1">
        <f>1+COUNTIFS(A:A,A90,G:G,"&gt;"&amp;G90)</f>
        <v>10</v>
      </c>
      <c r="I90" s="2">
        <f>AVERAGEIF(A:A,A90,G:G)</f>
        <v>47.118461538461546</v>
      </c>
      <c r="J90" s="2">
        <f t="shared" si="32"/>
        <v>-8.7984615384615452</v>
      </c>
      <c r="K90" s="2">
        <f t="shared" si="33"/>
        <v>81.201538461538462</v>
      </c>
      <c r="L90" s="2">
        <f t="shared" si="34"/>
        <v>130.59387380869532</v>
      </c>
      <c r="M90" s="2">
        <f>SUMIF(A:A,A90,L:L)</f>
        <v>3782.5616409653567</v>
      </c>
      <c r="N90" s="3">
        <f t="shared" si="35"/>
        <v>3.4525246699050792E-2</v>
      </c>
      <c r="O90" s="6">
        <f t="shared" si="36"/>
        <v>28.964311499836239</v>
      </c>
      <c r="P90" s="3" t="str">
        <f t="shared" si="37"/>
        <v/>
      </c>
      <c r="Q90" s="3" t="str">
        <f>IF(ISNUMBER(P90),SUMIF(A:A,A90,P:P),"")</f>
        <v/>
      </c>
      <c r="R90" s="3" t="str">
        <f t="shared" si="38"/>
        <v/>
      </c>
      <c r="S90" s="7" t="str">
        <f t="shared" si="39"/>
        <v/>
      </c>
    </row>
    <row r="91" spans="1:19" x14ac:dyDescent="0.3">
      <c r="A91" s="1">
        <v>22</v>
      </c>
      <c r="B91" s="5">
        <v>0.72916666666666663</v>
      </c>
      <c r="C91" s="1" t="s">
        <v>19</v>
      </c>
      <c r="D91" s="1">
        <v>8</v>
      </c>
      <c r="E91" s="1">
        <v>6</v>
      </c>
      <c r="F91" s="1" t="s">
        <v>91</v>
      </c>
      <c r="G91" s="1">
        <v>37.39</v>
      </c>
      <c r="H91" s="1">
        <f>1+COUNTIFS(A:A,A91,G:G,"&gt;"&amp;G91)</f>
        <v>11</v>
      </c>
      <c r="I91" s="2">
        <f>AVERAGEIF(A:A,A91,G:G)</f>
        <v>47.118461538461546</v>
      </c>
      <c r="J91" s="2">
        <f t="shared" si="32"/>
        <v>-9.7284615384615449</v>
      </c>
      <c r="K91" s="2">
        <f t="shared" si="33"/>
        <v>80.271538461538455</v>
      </c>
      <c r="L91" s="2">
        <f t="shared" si="34"/>
        <v>123.50631738716891</v>
      </c>
      <c r="M91" s="2">
        <f>SUMIF(A:A,A91,L:L)</f>
        <v>3782.5616409653567</v>
      </c>
      <c r="N91" s="3">
        <f t="shared" si="35"/>
        <v>3.2651501577552235E-2</v>
      </c>
      <c r="O91" s="6">
        <f t="shared" si="36"/>
        <v>30.626462848112801</v>
      </c>
      <c r="P91" s="3" t="str">
        <f t="shared" si="37"/>
        <v/>
      </c>
      <c r="Q91" s="3" t="str">
        <f>IF(ISNUMBER(P91),SUMIF(A:A,A91,P:P),"")</f>
        <v/>
      </c>
      <c r="R91" s="3" t="str">
        <f t="shared" si="38"/>
        <v/>
      </c>
      <c r="S91" s="7" t="str">
        <f t="shared" si="39"/>
        <v/>
      </c>
    </row>
    <row r="92" spans="1:19" x14ac:dyDescent="0.3">
      <c r="A92" s="1">
        <v>22</v>
      </c>
      <c r="B92" s="5">
        <v>0.72916666666666663</v>
      </c>
      <c r="C92" s="1" t="s">
        <v>19</v>
      </c>
      <c r="D92" s="1">
        <v>8</v>
      </c>
      <c r="E92" s="1">
        <v>10</v>
      </c>
      <c r="F92" s="1" t="s">
        <v>94</v>
      </c>
      <c r="G92" s="1">
        <v>33.119999999999997</v>
      </c>
      <c r="H92" s="1">
        <f>1+COUNTIFS(A:A,A92,G:G,"&gt;"&amp;G92)</f>
        <v>12</v>
      </c>
      <c r="I92" s="2">
        <f>AVERAGEIF(A:A,A92,G:G)</f>
        <v>47.118461538461546</v>
      </c>
      <c r="J92" s="2">
        <f t="shared" si="32"/>
        <v>-13.998461538461548</v>
      </c>
      <c r="K92" s="2">
        <f t="shared" si="33"/>
        <v>76.001538461538445</v>
      </c>
      <c r="L92" s="2">
        <f t="shared" si="34"/>
        <v>95.592303327744091</v>
      </c>
      <c r="M92" s="2">
        <f>SUMIF(A:A,A92,L:L)</f>
        <v>3782.5616409653567</v>
      </c>
      <c r="N92" s="3">
        <f t="shared" si="35"/>
        <v>2.5271842841230671E-2</v>
      </c>
      <c r="O92" s="6">
        <f t="shared" si="36"/>
        <v>39.569730085869061</v>
      </c>
      <c r="P92" s="3" t="str">
        <f t="shared" si="37"/>
        <v/>
      </c>
      <c r="Q92" s="3" t="str">
        <f>IF(ISNUMBER(P92),SUMIF(A:A,A92,P:P),"")</f>
        <v/>
      </c>
      <c r="R92" s="3" t="str">
        <f t="shared" si="38"/>
        <v/>
      </c>
      <c r="S92" s="7" t="str">
        <f t="shared" si="39"/>
        <v/>
      </c>
    </row>
    <row r="93" spans="1:19" x14ac:dyDescent="0.3">
      <c r="A93" s="1">
        <v>22</v>
      </c>
      <c r="B93" s="5">
        <v>0.72916666666666663</v>
      </c>
      <c r="C93" s="1" t="s">
        <v>19</v>
      </c>
      <c r="D93" s="1">
        <v>8</v>
      </c>
      <c r="E93" s="1">
        <v>16</v>
      </c>
      <c r="F93" s="1" t="s">
        <v>99</v>
      </c>
      <c r="G93" s="1">
        <v>32.83</v>
      </c>
      <c r="H93" s="1">
        <f>1+COUNTIFS(A:A,A93,G:G,"&gt;"&amp;G93)</f>
        <v>13</v>
      </c>
      <c r="I93" s="2">
        <f>AVERAGEIF(A:A,A93,G:G)</f>
        <v>47.118461538461546</v>
      </c>
      <c r="J93" s="2">
        <f t="shared" si="32"/>
        <v>-14.288461538461547</v>
      </c>
      <c r="K93" s="2">
        <f t="shared" si="33"/>
        <v>75.711538461538453</v>
      </c>
      <c r="L93" s="2">
        <f t="shared" si="34"/>
        <v>93.943384446124952</v>
      </c>
      <c r="M93" s="2">
        <f>SUMIF(A:A,A93,L:L)</f>
        <v>3782.5616409653567</v>
      </c>
      <c r="N93" s="3">
        <f t="shared" si="35"/>
        <v>2.4835916334769746E-2</v>
      </c>
      <c r="O93" s="6">
        <f t="shared" si="36"/>
        <v>40.264268349141666</v>
      </c>
      <c r="P93" s="3" t="str">
        <f t="shared" si="37"/>
        <v/>
      </c>
      <c r="Q93" s="3" t="str">
        <f>IF(ISNUMBER(P93),SUMIF(A:A,A93,P:P),"")</f>
        <v/>
      </c>
      <c r="R93" s="3" t="str">
        <f t="shared" si="38"/>
        <v/>
      </c>
      <c r="S93" s="7" t="str">
        <f t="shared" si="39"/>
        <v/>
      </c>
    </row>
  </sheetData>
  <autoFilter ref="A7:S42" xr:uid="{00000000-0009-0000-0000-000000000000}"/>
  <sortState xmlns:xlrd2="http://schemas.microsoft.com/office/spreadsheetml/2017/richdata2" ref="A8:T93">
    <sortCondition ref="B8:B93"/>
    <sortCondition ref="H8:H9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4:G1048576 G7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3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18102022 - Grafton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2022-10-17T22:05:24Z</cp:lastPrinted>
  <dcterms:created xsi:type="dcterms:W3CDTF">2016-03-11T05:58:01Z</dcterms:created>
  <dcterms:modified xsi:type="dcterms:W3CDTF">2022-10-17T22:05:34Z</dcterms:modified>
</cp:coreProperties>
</file>