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DB6BFB81-9D30-4510-82D1-792A505850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408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04082022 - PREMIUM'!$A$7:$S$7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1" l="1"/>
  <c r="I29" i="1"/>
  <c r="J29" i="1" s="1"/>
  <c r="K29" i="1" s="1"/>
  <c r="L29" i="1" s="1"/>
  <c r="H24" i="1"/>
  <c r="I24" i="1"/>
  <c r="J24" i="1" s="1"/>
  <c r="K24" i="1" s="1"/>
  <c r="L24" i="1" s="1"/>
  <c r="H22" i="1"/>
  <c r="I22" i="1"/>
  <c r="J22" i="1" s="1"/>
  <c r="K22" i="1" s="1"/>
  <c r="L22" i="1" s="1"/>
  <c r="H28" i="1"/>
  <c r="I28" i="1"/>
  <c r="J28" i="1" s="1"/>
  <c r="K28" i="1" s="1"/>
  <c r="L28" i="1" s="1"/>
  <c r="H23" i="1"/>
  <c r="I23" i="1"/>
  <c r="J23" i="1" s="1"/>
  <c r="K23" i="1" s="1"/>
  <c r="L23" i="1" s="1"/>
  <c r="H31" i="1"/>
  <c r="I31" i="1"/>
  <c r="J31" i="1" s="1"/>
  <c r="K31" i="1" s="1"/>
  <c r="L31" i="1" s="1"/>
  <c r="H21" i="1"/>
  <c r="I21" i="1"/>
  <c r="J21" i="1" s="1"/>
  <c r="K21" i="1" s="1"/>
  <c r="L21" i="1" s="1"/>
  <c r="H30" i="1"/>
  <c r="I30" i="1"/>
  <c r="J30" i="1" s="1"/>
  <c r="K30" i="1" s="1"/>
  <c r="L30" i="1" s="1"/>
  <c r="H27" i="1"/>
  <c r="I27" i="1"/>
  <c r="J27" i="1" s="1"/>
  <c r="K27" i="1" s="1"/>
  <c r="L27" i="1" s="1"/>
  <c r="H26" i="1"/>
  <c r="I26" i="1"/>
  <c r="J26" i="1" s="1"/>
  <c r="K26" i="1" s="1"/>
  <c r="L26" i="1" s="1"/>
  <c r="H25" i="1"/>
  <c r="I25" i="1"/>
  <c r="J25" i="1" s="1"/>
  <c r="K25" i="1" s="1"/>
  <c r="L25" i="1" s="1"/>
  <c r="H39" i="1"/>
  <c r="I39" i="1"/>
  <c r="J39" i="1" s="1"/>
  <c r="K39" i="1" s="1"/>
  <c r="L39" i="1" s="1"/>
  <c r="H35" i="1"/>
  <c r="I35" i="1"/>
  <c r="J35" i="1" s="1"/>
  <c r="K35" i="1" s="1"/>
  <c r="L35" i="1" s="1"/>
  <c r="H37" i="1"/>
  <c r="I37" i="1"/>
  <c r="J37" i="1" s="1"/>
  <c r="K37" i="1" s="1"/>
  <c r="L37" i="1" s="1"/>
  <c r="H40" i="1"/>
  <c r="I40" i="1"/>
  <c r="J40" i="1" s="1"/>
  <c r="K40" i="1" s="1"/>
  <c r="L40" i="1" s="1"/>
  <c r="H38" i="1"/>
  <c r="I38" i="1"/>
  <c r="J38" i="1" s="1"/>
  <c r="K38" i="1" s="1"/>
  <c r="L38" i="1" s="1"/>
  <c r="H34" i="1"/>
  <c r="I34" i="1"/>
  <c r="J34" i="1" s="1"/>
  <c r="K34" i="1" s="1"/>
  <c r="L34" i="1" s="1"/>
  <c r="H33" i="1"/>
  <c r="I33" i="1"/>
  <c r="J33" i="1" s="1"/>
  <c r="K33" i="1" s="1"/>
  <c r="L33" i="1" s="1"/>
  <c r="H36" i="1"/>
  <c r="I36" i="1"/>
  <c r="J36" i="1" s="1"/>
  <c r="K36" i="1" s="1"/>
  <c r="L36" i="1" s="1"/>
  <c r="H43" i="1"/>
  <c r="I43" i="1"/>
  <c r="J43" i="1" s="1"/>
  <c r="K43" i="1" s="1"/>
  <c r="L43" i="1" s="1"/>
  <c r="H42" i="1"/>
  <c r="I42" i="1"/>
  <c r="J42" i="1" s="1"/>
  <c r="K42" i="1" s="1"/>
  <c r="L42" i="1" s="1"/>
  <c r="H44" i="1"/>
  <c r="I44" i="1"/>
  <c r="J44" i="1"/>
  <c r="K44" i="1" s="1"/>
  <c r="L44" i="1" s="1"/>
  <c r="H45" i="1"/>
  <c r="I45" i="1"/>
  <c r="J45" i="1" s="1"/>
  <c r="K45" i="1" s="1"/>
  <c r="L45" i="1" s="1"/>
  <c r="H41" i="1"/>
  <c r="I41" i="1"/>
  <c r="J41" i="1" s="1"/>
  <c r="K41" i="1" s="1"/>
  <c r="L41" i="1" s="1"/>
  <c r="H46" i="1"/>
  <c r="I46" i="1"/>
  <c r="J46" i="1" s="1"/>
  <c r="K46" i="1" s="1"/>
  <c r="L46" i="1" s="1"/>
  <c r="H51" i="1"/>
  <c r="I51" i="1"/>
  <c r="J51" i="1" s="1"/>
  <c r="K51" i="1" s="1"/>
  <c r="L51" i="1" s="1"/>
  <c r="H52" i="1"/>
  <c r="I52" i="1"/>
  <c r="J52" i="1" s="1"/>
  <c r="K52" i="1" s="1"/>
  <c r="L52" i="1" s="1"/>
  <c r="H54" i="1"/>
  <c r="I54" i="1"/>
  <c r="J54" i="1" s="1"/>
  <c r="K54" i="1" s="1"/>
  <c r="L54" i="1" s="1"/>
  <c r="H48" i="1"/>
  <c r="I48" i="1"/>
  <c r="J48" i="1" s="1"/>
  <c r="K48" i="1" s="1"/>
  <c r="L48" i="1" s="1"/>
  <c r="H53" i="1"/>
  <c r="I53" i="1"/>
  <c r="J53" i="1" s="1"/>
  <c r="K53" i="1" s="1"/>
  <c r="L53" i="1" s="1"/>
  <c r="H50" i="1"/>
  <c r="I50" i="1"/>
  <c r="J50" i="1" s="1"/>
  <c r="K50" i="1" s="1"/>
  <c r="L50" i="1" s="1"/>
  <c r="H49" i="1"/>
  <c r="I49" i="1"/>
  <c r="J49" i="1" s="1"/>
  <c r="K49" i="1" s="1"/>
  <c r="L49" i="1" s="1"/>
  <c r="H55" i="1"/>
  <c r="I55" i="1"/>
  <c r="J55" i="1" s="1"/>
  <c r="K55" i="1" s="1"/>
  <c r="L55" i="1" s="1"/>
  <c r="H56" i="1"/>
  <c r="I56" i="1"/>
  <c r="J56" i="1" s="1"/>
  <c r="K56" i="1" s="1"/>
  <c r="L56" i="1" s="1"/>
  <c r="H64" i="1"/>
  <c r="I64" i="1"/>
  <c r="J64" i="1" s="1"/>
  <c r="K64" i="1" s="1"/>
  <c r="L64" i="1" s="1"/>
  <c r="H63" i="1"/>
  <c r="I63" i="1"/>
  <c r="J63" i="1" s="1"/>
  <c r="K63" i="1" s="1"/>
  <c r="L63" i="1" s="1"/>
  <c r="H62" i="1"/>
  <c r="I62" i="1"/>
  <c r="J62" i="1" s="1"/>
  <c r="K62" i="1" s="1"/>
  <c r="L62" i="1" s="1"/>
  <c r="H65" i="1"/>
  <c r="I65" i="1"/>
  <c r="J65" i="1" s="1"/>
  <c r="K65" i="1" s="1"/>
  <c r="L65" i="1" s="1"/>
  <c r="H68" i="1"/>
  <c r="I68" i="1"/>
  <c r="J68" i="1" s="1"/>
  <c r="K68" i="1" s="1"/>
  <c r="L68" i="1" s="1"/>
  <c r="H59" i="1"/>
  <c r="I59" i="1"/>
  <c r="J59" i="1" s="1"/>
  <c r="K59" i="1" s="1"/>
  <c r="L59" i="1" s="1"/>
  <c r="H66" i="1"/>
  <c r="I66" i="1"/>
  <c r="J66" i="1" s="1"/>
  <c r="K66" i="1" s="1"/>
  <c r="L66" i="1" s="1"/>
  <c r="H60" i="1"/>
  <c r="I60" i="1"/>
  <c r="J60" i="1" s="1"/>
  <c r="K60" i="1" s="1"/>
  <c r="L60" i="1" s="1"/>
  <c r="H58" i="1"/>
  <c r="I58" i="1"/>
  <c r="J58" i="1" s="1"/>
  <c r="K58" i="1" s="1"/>
  <c r="L58" i="1" s="1"/>
  <c r="H61" i="1"/>
  <c r="I61" i="1"/>
  <c r="J61" i="1" s="1"/>
  <c r="K61" i="1" s="1"/>
  <c r="L61" i="1" s="1"/>
  <c r="H67" i="1"/>
  <c r="I67" i="1"/>
  <c r="J67" i="1" s="1"/>
  <c r="K67" i="1" s="1"/>
  <c r="L67" i="1" s="1"/>
  <c r="H69" i="1"/>
  <c r="I69" i="1"/>
  <c r="J69" i="1" s="1"/>
  <c r="K69" i="1" s="1"/>
  <c r="L69" i="1" s="1"/>
  <c r="H13" i="1"/>
  <c r="I13" i="1"/>
  <c r="J13" i="1" s="1"/>
  <c r="K13" i="1" s="1"/>
  <c r="L13" i="1" s="1"/>
  <c r="H14" i="1"/>
  <c r="I14" i="1"/>
  <c r="J14" i="1" s="1"/>
  <c r="K14" i="1" s="1"/>
  <c r="L14" i="1" s="1"/>
  <c r="H17" i="1"/>
  <c r="I17" i="1"/>
  <c r="J17" i="1" s="1"/>
  <c r="K17" i="1" s="1"/>
  <c r="L17" i="1" s="1"/>
  <c r="H18" i="1"/>
  <c r="I18" i="1"/>
  <c r="J18" i="1" s="1"/>
  <c r="K18" i="1" s="1"/>
  <c r="L18" i="1" s="1"/>
  <c r="H19" i="1"/>
  <c r="I19" i="1"/>
  <c r="J19" i="1" s="1"/>
  <c r="K19" i="1" s="1"/>
  <c r="L19" i="1" s="1"/>
  <c r="H16" i="1"/>
  <c r="I16" i="1"/>
  <c r="J16" i="1" s="1"/>
  <c r="K16" i="1" s="1"/>
  <c r="L16" i="1" s="1"/>
  <c r="H15" i="1"/>
  <c r="I15" i="1"/>
  <c r="J15" i="1" s="1"/>
  <c r="K15" i="1" s="1"/>
  <c r="L15" i="1" s="1"/>
  <c r="H8" i="1"/>
  <c r="I8" i="1"/>
  <c r="J8" i="1" s="1"/>
  <c r="K8" i="1" s="1"/>
  <c r="L8" i="1" s="1"/>
  <c r="H9" i="1"/>
  <c r="I9" i="1"/>
  <c r="J9" i="1" s="1"/>
  <c r="K9" i="1" s="1"/>
  <c r="L9" i="1" s="1"/>
  <c r="H10" i="1"/>
  <c r="I10" i="1"/>
  <c r="J10" i="1" s="1"/>
  <c r="K10" i="1" s="1"/>
  <c r="L10" i="1" s="1"/>
  <c r="H11" i="1"/>
  <c r="I11" i="1"/>
  <c r="J11" i="1" s="1"/>
  <c r="K11" i="1" s="1"/>
  <c r="L11" i="1" s="1"/>
  <c r="M38" i="1" l="1"/>
  <c r="N38" i="1" s="1"/>
  <c r="O38" i="1" s="1"/>
  <c r="P38" i="1" s="1"/>
  <c r="M35" i="1"/>
  <c r="N35" i="1" s="1"/>
  <c r="O35" i="1" s="1"/>
  <c r="P35" i="1" s="1"/>
  <c r="M40" i="1"/>
  <c r="N40" i="1" s="1"/>
  <c r="O40" i="1" s="1"/>
  <c r="P40" i="1" s="1"/>
  <c r="M33" i="1"/>
  <c r="M42" i="1"/>
  <c r="M41" i="1"/>
  <c r="N41" i="1" s="1"/>
  <c r="O41" i="1" s="1"/>
  <c r="P41" i="1" s="1"/>
  <c r="M39" i="1"/>
  <c r="N39" i="1" s="1"/>
  <c r="O39" i="1" s="1"/>
  <c r="P39" i="1" s="1"/>
  <c r="M45" i="1"/>
  <c r="N45" i="1" s="1"/>
  <c r="O45" i="1" s="1"/>
  <c r="P45" i="1" s="1"/>
  <c r="M43" i="1"/>
  <c r="N43" i="1" s="1"/>
  <c r="O43" i="1" s="1"/>
  <c r="P43" i="1" s="1"/>
  <c r="M37" i="1"/>
  <c r="N37" i="1" s="1"/>
  <c r="O37" i="1" s="1"/>
  <c r="P37" i="1" s="1"/>
  <c r="M34" i="1"/>
  <c r="N34" i="1" s="1"/>
  <c r="O34" i="1" s="1"/>
  <c r="P34" i="1" s="1"/>
  <c r="M36" i="1"/>
  <c r="N36" i="1" s="1"/>
  <c r="O36" i="1" s="1"/>
  <c r="P36" i="1" s="1"/>
  <c r="M44" i="1"/>
  <c r="M46" i="1"/>
  <c r="N46" i="1" s="1"/>
  <c r="O46" i="1" s="1"/>
  <c r="P46" i="1" s="1"/>
  <c r="M30" i="1"/>
  <c r="N30" i="1" s="1"/>
  <c r="O30" i="1" s="1"/>
  <c r="P30" i="1" s="1"/>
  <c r="M26" i="1"/>
  <c r="N26" i="1" s="1"/>
  <c r="O26" i="1" s="1"/>
  <c r="P26" i="1" s="1"/>
  <c r="M28" i="1"/>
  <c r="N28" i="1" s="1"/>
  <c r="O28" i="1" s="1"/>
  <c r="P28" i="1" s="1"/>
  <c r="M31" i="1"/>
  <c r="N31" i="1" s="1"/>
  <c r="O31" i="1" s="1"/>
  <c r="P31" i="1" s="1"/>
  <c r="M24" i="1"/>
  <c r="N24" i="1" s="1"/>
  <c r="O24" i="1" s="1"/>
  <c r="P24" i="1" s="1"/>
  <c r="M25" i="1"/>
  <c r="N25" i="1" s="1"/>
  <c r="O25" i="1" s="1"/>
  <c r="P25" i="1" s="1"/>
  <c r="M21" i="1"/>
  <c r="N21" i="1" s="1"/>
  <c r="O21" i="1" s="1"/>
  <c r="P21" i="1" s="1"/>
  <c r="M27" i="1"/>
  <c r="N27" i="1" s="1"/>
  <c r="O27" i="1" s="1"/>
  <c r="P27" i="1" s="1"/>
  <c r="M22" i="1"/>
  <c r="N22" i="1" s="1"/>
  <c r="O22" i="1" s="1"/>
  <c r="P22" i="1" s="1"/>
  <c r="M23" i="1"/>
  <c r="N23" i="1" s="1"/>
  <c r="O23" i="1" s="1"/>
  <c r="P23" i="1" s="1"/>
  <c r="M29" i="1"/>
  <c r="N29" i="1" s="1"/>
  <c r="O29" i="1" s="1"/>
  <c r="P29" i="1" s="1"/>
  <c r="N33" i="1"/>
  <c r="O33" i="1" s="1"/>
  <c r="P33" i="1" s="1"/>
  <c r="M68" i="1"/>
  <c r="N68" i="1" s="1"/>
  <c r="O68" i="1" s="1"/>
  <c r="P68" i="1" s="1"/>
  <c r="M60" i="1"/>
  <c r="N60" i="1" s="1"/>
  <c r="O60" i="1" s="1"/>
  <c r="P60" i="1" s="1"/>
  <c r="M67" i="1"/>
  <c r="N67" i="1" s="1"/>
  <c r="O67" i="1" s="1"/>
  <c r="P67" i="1" s="1"/>
  <c r="M63" i="1"/>
  <c r="N63" i="1" s="1"/>
  <c r="O63" i="1" s="1"/>
  <c r="P63" i="1" s="1"/>
  <c r="M61" i="1"/>
  <c r="N61" i="1" s="1"/>
  <c r="O61" i="1" s="1"/>
  <c r="P61" i="1" s="1"/>
  <c r="M64" i="1"/>
  <c r="N64" i="1" s="1"/>
  <c r="O64" i="1" s="1"/>
  <c r="P64" i="1" s="1"/>
  <c r="M65" i="1"/>
  <c r="N65" i="1" s="1"/>
  <c r="O65" i="1" s="1"/>
  <c r="P65" i="1" s="1"/>
  <c r="M66" i="1"/>
  <c r="N66" i="1" s="1"/>
  <c r="O66" i="1" s="1"/>
  <c r="P66" i="1" s="1"/>
  <c r="M62" i="1"/>
  <c r="N62" i="1" s="1"/>
  <c r="O62" i="1" s="1"/>
  <c r="P62" i="1" s="1"/>
  <c r="M58" i="1"/>
  <c r="N58" i="1" s="1"/>
  <c r="O58" i="1" s="1"/>
  <c r="P58" i="1" s="1"/>
  <c r="M59" i="1"/>
  <c r="N59" i="1" s="1"/>
  <c r="O59" i="1" s="1"/>
  <c r="P59" i="1" s="1"/>
  <c r="M69" i="1"/>
  <c r="N69" i="1" s="1"/>
  <c r="O69" i="1" s="1"/>
  <c r="P69" i="1" s="1"/>
  <c r="N44" i="1"/>
  <c r="O44" i="1" s="1"/>
  <c r="P44" i="1" s="1"/>
  <c r="M54" i="1"/>
  <c r="N54" i="1" s="1"/>
  <c r="O54" i="1" s="1"/>
  <c r="P54" i="1" s="1"/>
  <c r="M52" i="1"/>
  <c r="N52" i="1" s="1"/>
  <c r="O52" i="1" s="1"/>
  <c r="P52" i="1" s="1"/>
  <c r="M53" i="1"/>
  <c r="N53" i="1" s="1"/>
  <c r="O53" i="1" s="1"/>
  <c r="P53" i="1" s="1"/>
  <c r="M55" i="1"/>
  <c r="N55" i="1" s="1"/>
  <c r="O55" i="1" s="1"/>
  <c r="P55" i="1" s="1"/>
  <c r="M49" i="1"/>
  <c r="N49" i="1" s="1"/>
  <c r="O49" i="1" s="1"/>
  <c r="P49" i="1" s="1"/>
  <c r="M51" i="1"/>
  <c r="N51" i="1" s="1"/>
  <c r="O51" i="1" s="1"/>
  <c r="P51" i="1" s="1"/>
  <c r="M48" i="1"/>
  <c r="N48" i="1" s="1"/>
  <c r="O48" i="1" s="1"/>
  <c r="P48" i="1" s="1"/>
  <c r="M50" i="1"/>
  <c r="N50" i="1" s="1"/>
  <c r="O50" i="1" s="1"/>
  <c r="P50" i="1" s="1"/>
  <c r="M56" i="1"/>
  <c r="N56" i="1" s="1"/>
  <c r="O56" i="1" s="1"/>
  <c r="P56" i="1" s="1"/>
  <c r="N42" i="1"/>
  <c r="O42" i="1" s="1"/>
  <c r="P42" i="1" s="1"/>
  <c r="M15" i="1"/>
  <c r="N15" i="1" s="1"/>
  <c r="O15" i="1" s="1"/>
  <c r="P15" i="1" s="1"/>
  <c r="M19" i="1"/>
  <c r="N19" i="1" s="1"/>
  <c r="O19" i="1" s="1"/>
  <c r="P19" i="1" s="1"/>
  <c r="M16" i="1"/>
  <c r="N16" i="1" s="1"/>
  <c r="O16" i="1" s="1"/>
  <c r="P16" i="1" s="1"/>
  <c r="M17" i="1"/>
  <c r="N17" i="1" s="1"/>
  <c r="O17" i="1" s="1"/>
  <c r="P17" i="1" s="1"/>
  <c r="M13" i="1"/>
  <c r="N13" i="1" s="1"/>
  <c r="O13" i="1" s="1"/>
  <c r="P13" i="1" s="1"/>
  <c r="M14" i="1"/>
  <c r="N14" i="1" s="1"/>
  <c r="O14" i="1" s="1"/>
  <c r="P14" i="1" s="1"/>
  <c r="M18" i="1"/>
  <c r="N18" i="1" s="1"/>
  <c r="O18" i="1" s="1"/>
  <c r="P18" i="1" s="1"/>
  <c r="M11" i="1"/>
  <c r="N11" i="1" s="1"/>
  <c r="O11" i="1" s="1"/>
  <c r="P11" i="1" s="1"/>
  <c r="M10" i="1"/>
  <c r="N10" i="1" s="1"/>
  <c r="O10" i="1" s="1"/>
  <c r="P10" i="1" s="1"/>
  <c r="M9" i="1"/>
  <c r="N9" i="1" s="1"/>
  <c r="O9" i="1" s="1"/>
  <c r="P9" i="1" s="1"/>
  <c r="M8" i="1"/>
  <c r="N8" i="1" s="1"/>
  <c r="O8" i="1" s="1"/>
  <c r="P8" i="1" s="1"/>
  <c r="Q24" i="1" l="1"/>
  <c r="R24" i="1" s="1"/>
  <c r="S24" i="1" s="1"/>
  <c r="Q53" i="1"/>
  <c r="R53" i="1" s="1"/>
  <c r="S53" i="1" s="1"/>
  <c r="Q46" i="1"/>
  <c r="R46" i="1" s="1"/>
  <c r="S46" i="1" s="1"/>
  <c r="Q54" i="1"/>
  <c r="R54" i="1" s="1"/>
  <c r="S54" i="1" s="1"/>
  <c r="Q62" i="1"/>
  <c r="R62" i="1" s="1"/>
  <c r="S62" i="1" s="1"/>
  <c r="Q36" i="1"/>
  <c r="R36" i="1" s="1"/>
  <c r="S36" i="1" s="1"/>
  <c r="Q66" i="1"/>
  <c r="R66" i="1" s="1"/>
  <c r="S66" i="1" s="1"/>
  <c r="Q31" i="1"/>
  <c r="R31" i="1" s="1"/>
  <c r="S31" i="1" s="1"/>
  <c r="Q65" i="1"/>
  <c r="R65" i="1" s="1"/>
  <c r="S65" i="1" s="1"/>
  <c r="Q43" i="1"/>
  <c r="R43" i="1" s="1"/>
  <c r="S43" i="1" s="1"/>
  <c r="Q64" i="1"/>
  <c r="R64" i="1" s="1"/>
  <c r="S64" i="1" s="1"/>
  <c r="Q61" i="1"/>
  <c r="R61" i="1" s="1"/>
  <c r="S61" i="1" s="1"/>
  <c r="Q29" i="1"/>
  <c r="R29" i="1" s="1"/>
  <c r="S29" i="1" s="1"/>
  <c r="Q39" i="1"/>
  <c r="R39" i="1" s="1"/>
  <c r="S39" i="1" s="1"/>
  <c r="Q63" i="1"/>
  <c r="R63" i="1" s="1"/>
  <c r="S63" i="1" s="1"/>
  <c r="Q67" i="1"/>
  <c r="R67" i="1" s="1"/>
  <c r="S67" i="1" s="1"/>
  <c r="Q56" i="1"/>
  <c r="R56" i="1" s="1"/>
  <c r="S56" i="1" s="1"/>
  <c r="Q60" i="1"/>
  <c r="R60" i="1" s="1"/>
  <c r="S60" i="1" s="1"/>
  <c r="Q50" i="1"/>
  <c r="R50" i="1" s="1"/>
  <c r="S50" i="1" s="1"/>
  <c r="Q21" i="1"/>
  <c r="R21" i="1" s="1"/>
  <c r="S21" i="1" s="1"/>
  <c r="Q40" i="1"/>
  <c r="R40" i="1" s="1"/>
  <c r="S40" i="1" s="1"/>
  <c r="Q48" i="1"/>
  <c r="R48" i="1" s="1"/>
  <c r="S48" i="1" s="1"/>
  <c r="Q35" i="1"/>
  <c r="R35" i="1" s="1"/>
  <c r="S35" i="1" s="1"/>
  <c r="Q49" i="1"/>
  <c r="R49" i="1" s="1"/>
  <c r="S49" i="1" s="1"/>
  <c r="Q45" i="1"/>
  <c r="R45" i="1" s="1"/>
  <c r="S45" i="1" s="1"/>
  <c r="Q55" i="1"/>
  <c r="R55" i="1" s="1"/>
  <c r="S55" i="1" s="1"/>
  <c r="Q38" i="1"/>
  <c r="R38" i="1" s="1"/>
  <c r="S38" i="1" s="1"/>
  <c r="Q69" i="1"/>
  <c r="R69" i="1" s="1"/>
  <c r="S69" i="1" s="1"/>
  <c r="Q59" i="1"/>
  <c r="R59" i="1" s="1"/>
  <c r="S59" i="1" s="1"/>
  <c r="Q28" i="1"/>
  <c r="R28" i="1" s="1"/>
  <c r="S28" i="1" s="1"/>
  <c r="Q26" i="1"/>
  <c r="R26" i="1" s="1"/>
  <c r="S26" i="1" s="1"/>
  <c r="Q25" i="1"/>
  <c r="R25" i="1" s="1"/>
  <c r="S25" i="1" s="1"/>
  <c r="Q44" i="1"/>
  <c r="R44" i="1" s="1"/>
  <c r="S44" i="1" s="1"/>
  <c r="Q34" i="1"/>
  <c r="R34" i="1" s="1"/>
  <c r="S34" i="1" s="1"/>
  <c r="Q52" i="1"/>
  <c r="R52" i="1" s="1"/>
  <c r="S52" i="1" s="1"/>
  <c r="Q33" i="1"/>
  <c r="R33" i="1" s="1"/>
  <c r="S33" i="1" s="1"/>
  <c r="Q68" i="1"/>
  <c r="R68" i="1" s="1"/>
  <c r="S68" i="1" s="1"/>
  <c r="Q27" i="1"/>
  <c r="R27" i="1" s="1"/>
  <c r="S27" i="1" s="1"/>
  <c r="Q41" i="1"/>
  <c r="R41" i="1" s="1"/>
  <c r="S41" i="1" s="1"/>
  <c r="Q51" i="1"/>
  <c r="R51" i="1" s="1"/>
  <c r="S51" i="1" s="1"/>
  <c r="Q22" i="1"/>
  <c r="R22" i="1" s="1"/>
  <c r="S22" i="1" s="1"/>
  <c r="Q58" i="1"/>
  <c r="R58" i="1" s="1"/>
  <c r="S58" i="1" s="1"/>
  <c r="Q30" i="1"/>
  <c r="R30" i="1" s="1"/>
  <c r="S30" i="1" s="1"/>
  <c r="Q37" i="1"/>
  <c r="R37" i="1" s="1"/>
  <c r="S37" i="1" s="1"/>
  <c r="Q23" i="1"/>
  <c r="R23" i="1" s="1"/>
  <c r="S23" i="1" s="1"/>
  <c r="Q42" i="1"/>
  <c r="R42" i="1" s="1"/>
  <c r="S42" i="1" s="1"/>
  <c r="Q16" i="1"/>
  <c r="R16" i="1" s="1"/>
  <c r="S16" i="1" s="1"/>
  <c r="Q17" i="1"/>
  <c r="R17" i="1" s="1"/>
  <c r="S17" i="1" s="1"/>
  <c r="Q19" i="1"/>
  <c r="R19" i="1" s="1"/>
  <c r="S19" i="1" s="1"/>
  <c r="Q18" i="1"/>
  <c r="R18" i="1" s="1"/>
  <c r="S18" i="1" s="1"/>
  <c r="Q14" i="1"/>
  <c r="R14" i="1" s="1"/>
  <c r="S14" i="1" s="1"/>
  <c r="Q13" i="1"/>
  <c r="R13" i="1" s="1"/>
  <c r="S13" i="1" s="1"/>
  <c r="Q15" i="1"/>
  <c r="R15" i="1" s="1"/>
  <c r="S15" i="1" s="1"/>
  <c r="Q8" i="1"/>
  <c r="R8" i="1" s="1"/>
  <c r="S8" i="1" s="1"/>
  <c r="Q9" i="1"/>
  <c r="R9" i="1" s="1"/>
  <c r="S9" i="1" s="1"/>
  <c r="Q11" i="1"/>
  <c r="R11" i="1" s="1"/>
  <c r="S11" i="1" s="1"/>
  <c r="Q10" i="1"/>
  <c r="R10" i="1" s="1"/>
  <c r="S10" i="1" s="1"/>
</calcChain>
</file>

<file path=xl/sharedStrings.xml><?xml version="1.0" encoding="utf-8"?>
<sst xmlns="http://schemas.openxmlformats.org/spreadsheetml/2006/main" count="133" uniqueCount="77">
  <si>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</si>
  <si>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</si>
  <si>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</si>
  <si>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</si>
  <si>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</si>
  <si>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</si>
  <si>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</si>
  <si>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</si>
  <si>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</si>
  <si>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</si>
  <si>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</si>
  <si>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</si>
  <si>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</si>
  <si>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</si>
  <si>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</si>
  <si>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</si>
  <si>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</si>
  <si>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</si>
  <si>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</si>
  <si>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First Law           </t>
  </si>
  <si>
    <t xml:space="preserve">Vitai Lampada       </t>
  </si>
  <si>
    <t xml:space="preserve">Salchino            </t>
  </si>
  <si>
    <t xml:space="preserve">Never Sober         </t>
  </si>
  <si>
    <t>Pinjarra</t>
  </si>
  <si>
    <t xml:space="preserve">Union Jack          </t>
  </si>
  <si>
    <t xml:space="preserve">Sunplay             </t>
  </si>
  <si>
    <t xml:space="preserve">Bonnie Lad          </t>
  </si>
  <si>
    <t xml:space="preserve">Tanta Bellezza      </t>
  </si>
  <si>
    <t xml:space="preserve">Our Boy Dylan       </t>
  </si>
  <si>
    <t xml:space="preserve">Cash Away           </t>
  </si>
  <si>
    <t xml:space="preserve">Canto De Guerra     </t>
  </si>
  <si>
    <t xml:space="preserve">Daishio             </t>
  </si>
  <si>
    <t xml:space="preserve">Dazzling Dane       </t>
  </si>
  <si>
    <t xml:space="preserve">Fire Ant            </t>
  </si>
  <si>
    <t xml:space="preserve">Dosss Express       </t>
  </si>
  <si>
    <t xml:space="preserve">The Dominican       </t>
  </si>
  <si>
    <t xml:space="preserve">Le Grand Jeu        </t>
  </si>
  <si>
    <t xml:space="preserve">Wounded Trooper     </t>
  </si>
  <si>
    <t xml:space="preserve">Whaitiri            </t>
  </si>
  <si>
    <t xml:space="preserve">Miss Rona           </t>
  </si>
  <si>
    <t xml:space="preserve">Arrow Song          </t>
  </si>
  <si>
    <t xml:space="preserve">Star In Time        </t>
  </si>
  <si>
    <t xml:space="preserve">Blackheath Belle    </t>
  </si>
  <si>
    <t xml:space="preserve">Royal Elite         </t>
  </si>
  <si>
    <t xml:space="preserve">Dr Schultz          </t>
  </si>
  <si>
    <t xml:space="preserve">Rig A Dig           </t>
  </si>
  <si>
    <t xml:space="preserve">Roey Clam           </t>
  </si>
  <si>
    <t xml:space="preserve">Hart Trader         </t>
  </si>
  <si>
    <t xml:space="preserve">Miss Intention      </t>
  </si>
  <si>
    <t xml:space="preserve">Blue Eyed Girl      </t>
  </si>
  <si>
    <t xml:space="preserve">Briguier            </t>
  </si>
  <si>
    <t xml:space="preserve">Devil Girl          </t>
  </si>
  <si>
    <t xml:space="preserve">Big Bell            </t>
  </si>
  <si>
    <t xml:space="preserve">The God Song        </t>
  </si>
  <si>
    <t xml:space="preserve">Gods Garden         </t>
  </si>
  <si>
    <t xml:space="preserve">Living High         </t>
  </si>
  <si>
    <t xml:space="preserve">Mr Thunderman       </t>
  </si>
  <si>
    <t xml:space="preserve">Talking Heads       </t>
  </si>
  <si>
    <t xml:space="preserve">Idle Star           </t>
  </si>
  <si>
    <t xml:space="preserve">Risky Lyrics        </t>
  </si>
  <si>
    <t xml:space="preserve">Special Beau        </t>
  </si>
  <si>
    <t xml:space="preserve">Currimundi          </t>
  </si>
  <si>
    <t xml:space="preserve">Master Buddha       </t>
  </si>
  <si>
    <t xml:space="preserve">Glenburn Hotel      </t>
  </si>
  <si>
    <t xml:space="preserve">Oh Sophia           </t>
  </si>
  <si>
    <t xml:space="preserve">Tinyntuff           </t>
  </si>
  <si>
    <t xml:space="preserve">Truly Reliable      </t>
  </si>
  <si>
    <t xml:space="preserve">Stylax              </t>
  </si>
  <si>
    <t xml:space="preserve">Dance Of The South  </t>
  </si>
  <si>
    <t xml:space="preserve">Im Not For Sale     </t>
  </si>
  <si>
    <t xml:space="preserve">Positive Impact     </t>
  </si>
  <si>
    <t xml:space="preserve">Enrique             </t>
  </si>
  <si>
    <t xml:space="preserve">Midnight Mystery    </t>
  </si>
  <si>
    <t xml:space="preserve">Romancing The Rock  </t>
  </si>
  <si>
    <t xml:space="preserve">Mong Khon           </t>
  </si>
  <si>
    <t xml:space="preserve">Censure             </t>
  </si>
  <si>
    <t xml:space="preserve">Rexford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</si>
</sst>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171477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5B765E-9ED1-3944-2CEE-6CFD6D807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20840" cy="1085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9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F15" sqref="F1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7.5546875" style="9" bestFit="1" customWidth="1"/>
    <col min="4" max="4" width="6.44140625" style="9" bestFit="1" customWidth="1"/>
    <col min="5" max="5" width="6.33203125" style="9" bestFit="1" customWidth="1"/>
    <col min="6" max="6" width="24.88671875" style="9" bestFit="1" customWidth="1"/>
    <col min="7" max="7" width="11.441406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13</v>
      </c>
      <c r="B8" s="5">
        <v>0.6333333333333333</v>
      </c>
      <c r="C8" s="1" t="s">
        <v>23</v>
      </c>
      <c r="D8" s="1">
        <v>1</v>
      </c>
      <c r="E8" s="1">
        <v>1</v>
      </c>
      <c r="F8" s="1" t="s">
        <v>24</v>
      </c>
      <c r="G8" s="1">
        <v>53.12</v>
      </c>
      <c r="H8" s="1">
        <f>1+COUNTIFS(A:A,A8,G:G,"&gt;"&amp;G8)</f>
        <v>1</v>
      </c>
      <c r="I8" s="2">
        <f>AVERAGEIF(A:A,A8,G:G)</f>
        <v>46.52</v>
      </c>
      <c r="J8" s="2">
        <f t="shared" ref="J8:J11" si="0">G8-I8</f>
        <v>6.5999999999999943</v>
      </c>
      <c r="K8" s="2">
        <f t="shared" ref="K8:K11" si="1">90+J8</f>
        <v>96.6</v>
      </c>
      <c r="L8" s="2">
        <f t="shared" ref="L8:L11" si="2">EXP(0.06*K8)</f>
        <v>328.98100054681419</v>
      </c>
      <c r="M8" s="2">
        <f>SUMIF(A:A,A8,L:L)</f>
        <v>984.86162692674384</v>
      </c>
      <c r="N8" s="3">
        <f t="shared" ref="N8:N11" si="3">L8/M8</f>
        <v>0.33403778922060134</v>
      </c>
      <c r="O8" s="6">
        <f t="shared" ref="O8:O11" si="4">1/N8</f>
        <v>2.9936732677259807</v>
      </c>
      <c r="P8" s="3">
        <f t="shared" ref="P8:P11" si="5">IF(O8&gt;21,"",N8)</f>
        <v>0.33403778922060134</v>
      </c>
      <c r="Q8" s="3">
        <f>IF(ISNUMBER(P8),SUMIF(A:A,A8,P:P),"")</f>
        <v>1</v>
      </c>
      <c r="R8" s="3">
        <f t="shared" ref="R8:R11" si="6">IFERROR(P8*(1/Q8),"")</f>
        <v>0.33403778922060134</v>
      </c>
      <c r="S8" s="7">
        <f t="shared" ref="S8:S11" si="7">IFERROR(1/R8,"")</f>
        <v>2.9936732677259807</v>
      </c>
    </row>
    <row r="9" spans="1:19" x14ac:dyDescent="0.3">
      <c r="A9" s="1">
        <v>13</v>
      </c>
      <c r="B9" s="5">
        <v>0.6333333333333333</v>
      </c>
      <c r="C9" s="1" t="s">
        <v>23</v>
      </c>
      <c r="D9" s="1">
        <v>1</v>
      </c>
      <c r="E9" s="1">
        <v>2</v>
      </c>
      <c r="F9" s="1" t="s">
        <v>25</v>
      </c>
      <c r="G9" s="1">
        <v>52.66</v>
      </c>
      <c r="H9" s="1">
        <f>1+COUNTIFS(A:A,A9,G:G,"&gt;"&amp;G9)</f>
        <v>2</v>
      </c>
      <c r="I9" s="2">
        <f>AVERAGEIF(A:A,A9,G:G)</f>
        <v>46.52</v>
      </c>
      <c r="J9" s="2">
        <f t="shared" si="0"/>
        <v>6.1399999999999935</v>
      </c>
      <c r="K9" s="2">
        <f t="shared" si="1"/>
        <v>96.139999999999986</v>
      </c>
      <c r="L9" s="2">
        <f t="shared" si="2"/>
        <v>320.02528234468514</v>
      </c>
      <c r="M9" s="2">
        <f>SUMIF(A:A,A9,L:L)</f>
        <v>984.86162692674384</v>
      </c>
      <c r="N9" s="3">
        <f t="shared" si="3"/>
        <v>0.32494441208286545</v>
      </c>
      <c r="O9" s="6">
        <f t="shared" si="4"/>
        <v>3.0774494430911639</v>
      </c>
      <c r="P9" s="3">
        <f t="shared" si="5"/>
        <v>0.32494441208286545</v>
      </c>
      <c r="Q9" s="3">
        <f>IF(ISNUMBER(P9),SUMIF(A:A,A9,P:P),"")</f>
        <v>1</v>
      </c>
      <c r="R9" s="3">
        <f t="shared" si="6"/>
        <v>0.32494441208286545</v>
      </c>
      <c r="S9" s="7">
        <f t="shared" si="7"/>
        <v>3.0774494430911639</v>
      </c>
    </row>
    <row r="10" spans="1:19" x14ac:dyDescent="0.3">
      <c r="A10" s="1">
        <v>13</v>
      </c>
      <c r="B10" s="5">
        <v>0.6333333333333333</v>
      </c>
      <c r="C10" s="1" t="s">
        <v>23</v>
      </c>
      <c r="D10" s="1">
        <v>1</v>
      </c>
      <c r="E10" s="1">
        <v>4</v>
      </c>
      <c r="F10" s="1" t="s">
        <v>26</v>
      </c>
      <c r="G10" s="1">
        <v>47.95</v>
      </c>
      <c r="H10" s="1">
        <f>1+COUNTIFS(A:A,A10,G:G,"&gt;"&amp;G10)</f>
        <v>3</v>
      </c>
      <c r="I10" s="2">
        <f>AVERAGEIF(A:A,A10,G:G)</f>
        <v>46.52</v>
      </c>
      <c r="J10" s="2">
        <f t="shared" si="0"/>
        <v>1.4299999999999997</v>
      </c>
      <c r="K10" s="2">
        <f t="shared" si="1"/>
        <v>91.43</v>
      </c>
      <c r="L10" s="2">
        <f t="shared" si="2"/>
        <v>241.24186030946154</v>
      </c>
      <c r="M10" s="2">
        <f>SUMIF(A:A,A10,L:L)</f>
        <v>984.86162692674384</v>
      </c>
      <c r="N10" s="3">
        <f t="shared" si="3"/>
        <v>0.24495000486744078</v>
      </c>
      <c r="O10" s="6">
        <f t="shared" si="4"/>
        <v>4.0824657282255146</v>
      </c>
      <c r="P10" s="3">
        <f t="shared" si="5"/>
        <v>0.24495000486744078</v>
      </c>
      <c r="Q10" s="3">
        <f>IF(ISNUMBER(P10),SUMIF(A:A,A10,P:P),"")</f>
        <v>1</v>
      </c>
      <c r="R10" s="3">
        <f t="shared" si="6"/>
        <v>0.24495000486744078</v>
      </c>
      <c r="S10" s="7">
        <f t="shared" si="7"/>
        <v>4.0824657282255146</v>
      </c>
    </row>
    <row r="11" spans="1:19" x14ac:dyDescent="0.3">
      <c r="A11" s="1">
        <v>13</v>
      </c>
      <c r="B11" s="5">
        <v>0.6333333333333333</v>
      </c>
      <c r="C11" s="1" t="s">
        <v>23</v>
      </c>
      <c r="D11" s="1">
        <v>1</v>
      </c>
      <c r="E11" s="1">
        <v>5</v>
      </c>
      <c r="F11" s="1" t="s">
        <v>27</v>
      </c>
      <c r="G11" s="1">
        <v>32.35</v>
      </c>
      <c r="H11" s="1">
        <f>1+COUNTIFS(A:A,A11,G:G,"&gt;"&amp;G11)</f>
        <v>4</v>
      </c>
      <c r="I11" s="2">
        <f>AVERAGEIF(A:A,A11,G:G)</f>
        <v>46.52</v>
      </c>
      <c r="J11" s="2">
        <f t="shared" si="0"/>
        <v>-14.170000000000002</v>
      </c>
      <c r="K11" s="2">
        <f t="shared" si="1"/>
        <v>75.83</v>
      </c>
      <c r="L11" s="2">
        <f t="shared" si="2"/>
        <v>94.613483725783027</v>
      </c>
      <c r="M11" s="2">
        <f>SUMIF(A:A,A11,L:L)</f>
        <v>984.86162692674384</v>
      </c>
      <c r="N11" s="3">
        <f t="shared" si="3"/>
        <v>9.6067793829092488E-2</v>
      </c>
      <c r="O11" s="6">
        <f t="shared" si="4"/>
        <v>10.40931575652742</v>
      </c>
      <c r="P11" s="3">
        <f t="shared" si="5"/>
        <v>9.6067793829092488E-2</v>
      </c>
      <c r="Q11" s="3">
        <f>IF(ISNUMBER(P11),SUMIF(A:A,A11,P:P),"")</f>
        <v>1</v>
      </c>
      <c r="R11" s="3">
        <f t="shared" si="6"/>
        <v>9.6067793829092488E-2</v>
      </c>
      <c r="S11" s="7">
        <f t="shared" si="7"/>
        <v>10.40931575652742</v>
      </c>
    </row>
    <row r="12" spans="1:19" x14ac:dyDescent="0.3">
      <c r="A12" s="1"/>
      <c r="B12" s="5"/>
      <c r="C12" s="1"/>
      <c r="D12" s="1"/>
      <c r="E12" s="1"/>
      <c r="F12" s="1"/>
      <c r="G12" s="1"/>
      <c r="H12" s="1"/>
      <c r="I12" s="2"/>
      <c r="J12" s="2"/>
      <c r="K12" s="2"/>
      <c r="L12" s="2"/>
      <c r="M12" s="2"/>
      <c r="N12" s="3"/>
      <c r="O12" s="6"/>
      <c r="P12" s="3"/>
      <c r="Q12" s="3"/>
      <c r="R12" s="3"/>
      <c r="S12" s="7"/>
    </row>
    <row r="13" spans="1:19" x14ac:dyDescent="0.3">
      <c r="A13" s="1">
        <v>18</v>
      </c>
      <c r="B13" s="5">
        <v>0.65763888888888888</v>
      </c>
      <c r="C13" s="1" t="s">
        <v>23</v>
      </c>
      <c r="D13" s="1">
        <v>2</v>
      </c>
      <c r="E13" s="1">
        <v>1</v>
      </c>
      <c r="F13" s="1" t="s">
        <v>28</v>
      </c>
      <c r="G13" s="1">
        <v>73.7</v>
      </c>
      <c r="H13" s="1">
        <f>1+COUNTIFS(A:A,A13,G:G,"&gt;"&amp;G13)</f>
        <v>1</v>
      </c>
      <c r="I13" s="2">
        <f>AVERAGEIF(A:A,A13,G:G)</f>
        <v>50.688571428571429</v>
      </c>
      <c r="J13" s="2">
        <f t="shared" ref="J13:J19" si="8">G13-I13</f>
        <v>23.011428571428574</v>
      </c>
      <c r="K13" s="2">
        <f t="shared" ref="K13:K19" si="9">90+J13</f>
        <v>113.01142857142858</v>
      </c>
      <c r="L13" s="2">
        <f t="shared" ref="L13:L19" si="10">EXP(0.06*K13)</f>
        <v>880.67240675758785</v>
      </c>
      <c r="M13" s="2">
        <f>SUMIF(A:A,A13,L:L)</f>
        <v>2128.6185432734874</v>
      </c>
      <c r="N13" s="3">
        <f t="shared" ref="N13:N19" si="11">L13/M13</f>
        <v>0.41372955691875601</v>
      </c>
      <c r="O13" s="6">
        <f t="shared" ref="O13:O19" si="12">1/N13</f>
        <v>2.4170378530542593</v>
      </c>
      <c r="P13" s="3">
        <f t="shared" ref="P13:P19" si="13">IF(O13&gt;21,"",N13)</f>
        <v>0.41372955691875601</v>
      </c>
      <c r="Q13" s="3">
        <f>IF(ISNUMBER(P13),SUMIF(A:A,A13,P:P),"")</f>
        <v>0.96677134798601261</v>
      </c>
      <c r="R13" s="3">
        <f t="shared" ref="R13:R19" si="14">IFERROR(P13*(1/Q13),"")</f>
        <v>0.42794975024926157</v>
      </c>
      <c r="S13" s="7">
        <f t="shared" ref="S13:S19" si="15">IFERROR(1/R13,"")</f>
        <v>2.3367229433304839</v>
      </c>
    </row>
    <row r="14" spans="1:19" x14ac:dyDescent="0.3">
      <c r="A14" s="1">
        <v>18</v>
      </c>
      <c r="B14" s="5">
        <v>0.65763888888888888</v>
      </c>
      <c r="C14" s="1" t="s">
        <v>23</v>
      </c>
      <c r="D14" s="1">
        <v>2</v>
      </c>
      <c r="E14" s="1">
        <v>2</v>
      </c>
      <c r="F14" s="1" t="s">
        <v>19</v>
      </c>
      <c r="G14" s="1">
        <v>63.69</v>
      </c>
      <c r="H14" s="1">
        <f>1+COUNTIFS(A:A,A14,G:G,"&gt;"&amp;G14)</f>
        <v>2</v>
      </c>
      <c r="I14" s="2">
        <f>AVERAGEIF(A:A,A14,G:G)</f>
        <v>50.688571428571429</v>
      </c>
      <c r="J14" s="2">
        <f t="shared" si="8"/>
        <v>13.001428571428569</v>
      </c>
      <c r="K14" s="2">
        <f t="shared" si="9"/>
        <v>103.00142857142856</v>
      </c>
      <c r="L14" s="2">
        <f t="shared" si="10"/>
        <v>483.03335743763654</v>
      </c>
      <c r="M14" s="2">
        <f>SUMIF(A:A,A14,L:L)</f>
        <v>2128.6185432734874</v>
      </c>
      <c r="N14" s="3">
        <f t="shared" si="11"/>
        <v>0.22692340013857329</v>
      </c>
      <c r="O14" s="6">
        <f t="shared" si="12"/>
        <v>4.4067733842756587</v>
      </c>
      <c r="P14" s="3">
        <f t="shared" si="13"/>
        <v>0.22692340013857329</v>
      </c>
      <c r="Q14" s="3">
        <f>IF(ISNUMBER(P14),SUMIF(A:A,A14,P:P),"")</f>
        <v>0.96677134798601261</v>
      </c>
      <c r="R14" s="3">
        <f t="shared" si="14"/>
        <v>0.23472292658579749</v>
      </c>
      <c r="S14" s="7">
        <f t="shared" si="15"/>
        <v>4.2603422449850603</v>
      </c>
    </row>
    <row r="15" spans="1:19" x14ac:dyDescent="0.3">
      <c r="A15" s="1">
        <v>18</v>
      </c>
      <c r="B15" s="5">
        <v>0.65763888888888888</v>
      </c>
      <c r="C15" s="1" t="s">
        <v>23</v>
      </c>
      <c r="D15" s="1">
        <v>2</v>
      </c>
      <c r="E15" s="1">
        <v>7</v>
      </c>
      <c r="F15" s="1" t="s">
        <v>33</v>
      </c>
      <c r="G15" s="1">
        <v>50.08</v>
      </c>
      <c r="H15" s="1">
        <f>1+COUNTIFS(A:A,A15,G:G,"&gt;"&amp;G15)</f>
        <v>3</v>
      </c>
      <c r="I15" s="2">
        <f>AVERAGEIF(A:A,A15,G:G)</f>
        <v>50.688571428571429</v>
      </c>
      <c r="J15" s="2">
        <f t="shared" si="8"/>
        <v>-0.60857142857143032</v>
      </c>
      <c r="K15" s="2">
        <f t="shared" si="9"/>
        <v>89.391428571428577</v>
      </c>
      <c r="L15" s="2">
        <f t="shared" si="10"/>
        <v>213.46773866293884</v>
      </c>
      <c r="M15" s="2">
        <f>SUMIF(A:A,A15,L:L)</f>
        <v>2128.6185432734874</v>
      </c>
      <c r="N15" s="3">
        <f t="shared" si="11"/>
        <v>0.100284637347309</v>
      </c>
      <c r="O15" s="6">
        <f t="shared" si="12"/>
        <v>9.9716170537344393</v>
      </c>
      <c r="P15" s="3">
        <f t="shared" si="13"/>
        <v>0.100284637347309</v>
      </c>
      <c r="Q15" s="3">
        <f>IF(ISNUMBER(P15),SUMIF(A:A,A15,P:P),"")</f>
        <v>0.96677134798601261</v>
      </c>
      <c r="R15" s="3">
        <f t="shared" si="14"/>
        <v>0.10373149510090771</v>
      </c>
      <c r="S15" s="7">
        <f t="shared" si="15"/>
        <v>9.6402736606391546</v>
      </c>
    </row>
    <row r="16" spans="1:19" x14ac:dyDescent="0.3">
      <c r="A16" s="1">
        <v>18</v>
      </c>
      <c r="B16" s="5">
        <v>0.65763888888888888</v>
      </c>
      <c r="C16" s="1" t="s">
        <v>23</v>
      </c>
      <c r="D16" s="1">
        <v>2</v>
      </c>
      <c r="E16" s="1">
        <v>6</v>
      </c>
      <c r="F16" s="1" t="s">
        <v>32</v>
      </c>
      <c r="G16" s="1">
        <v>46.6</v>
      </c>
      <c r="H16" s="1">
        <f>1+COUNTIFS(A:A,A16,G:G,"&gt;"&amp;G16)</f>
        <v>4</v>
      </c>
      <c r="I16" s="2">
        <f>AVERAGEIF(A:A,A16,G:G)</f>
        <v>50.688571428571429</v>
      </c>
      <c r="J16" s="2">
        <f t="shared" si="8"/>
        <v>-4.0885714285714272</v>
      </c>
      <c r="K16" s="2">
        <f t="shared" si="9"/>
        <v>85.911428571428573</v>
      </c>
      <c r="L16" s="2">
        <f t="shared" si="10"/>
        <v>173.24135092026944</v>
      </c>
      <c r="M16" s="2">
        <f>SUMIF(A:A,A16,L:L)</f>
        <v>2128.6185432734874</v>
      </c>
      <c r="N16" s="3">
        <f t="shared" si="11"/>
        <v>8.1386752674742241E-2</v>
      </c>
      <c r="O16" s="6">
        <f t="shared" si="12"/>
        <v>12.287011916993984</v>
      </c>
      <c r="P16" s="3">
        <f t="shared" si="13"/>
        <v>8.1386752674742241E-2</v>
      </c>
      <c r="Q16" s="3">
        <f>IF(ISNUMBER(P16),SUMIF(A:A,A16,P:P),"")</f>
        <v>0.96677134798601261</v>
      </c>
      <c r="R16" s="3">
        <f t="shared" si="14"/>
        <v>8.4184076042683631E-2</v>
      </c>
      <c r="S16" s="7">
        <f t="shared" si="15"/>
        <v>11.878731073712474</v>
      </c>
    </row>
    <row r="17" spans="1:19" x14ac:dyDescent="0.3">
      <c r="A17" s="1">
        <v>18</v>
      </c>
      <c r="B17" s="5">
        <v>0.65763888888888888</v>
      </c>
      <c r="C17" s="1" t="s">
        <v>23</v>
      </c>
      <c r="D17" s="1">
        <v>2</v>
      </c>
      <c r="E17" s="1">
        <v>3</v>
      </c>
      <c r="F17" s="1" t="s">
        <v>29</v>
      </c>
      <c r="G17" s="1">
        <v>46.06</v>
      </c>
      <c r="H17" s="1">
        <f>1+COUNTIFS(A:A,A17,G:G,"&gt;"&amp;G17)</f>
        <v>5</v>
      </c>
      <c r="I17" s="2">
        <f>AVERAGEIF(A:A,A17,G:G)</f>
        <v>50.688571428571429</v>
      </c>
      <c r="J17" s="2">
        <f t="shared" si="8"/>
        <v>-4.6285714285714263</v>
      </c>
      <c r="K17" s="2">
        <f t="shared" si="9"/>
        <v>85.371428571428567</v>
      </c>
      <c r="L17" s="2">
        <f t="shared" si="10"/>
        <v>167.71828792015273</v>
      </c>
      <c r="M17" s="2">
        <f>SUMIF(A:A,A17,L:L)</f>
        <v>2128.6185432734874</v>
      </c>
      <c r="N17" s="3">
        <f t="shared" si="11"/>
        <v>7.8792082522323531E-2</v>
      </c>
      <c r="O17" s="6">
        <f t="shared" si="12"/>
        <v>12.691630529205495</v>
      </c>
      <c r="P17" s="3">
        <f t="shared" si="13"/>
        <v>7.8792082522323531E-2</v>
      </c>
      <c r="Q17" s="3">
        <f>IF(ISNUMBER(P17),SUMIF(A:A,A17,P:P),"")</f>
        <v>0.96677134798601261</v>
      </c>
      <c r="R17" s="3">
        <f t="shared" si="14"/>
        <v>8.150022514265029E-2</v>
      </c>
      <c r="S17" s="7">
        <f t="shared" si="15"/>
        <v>12.269904754860425</v>
      </c>
    </row>
    <row r="18" spans="1:19" x14ac:dyDescent="0.3">
      <c r="A18" s="1">
        <v>18</v>
      </c>
      <c r="B18" s="5">
        <v>0.65763888888888888</v>
      </c>
      <c r="C18" s="1" t="s">
        <v>23</v>
      </c>
      <c r="D18" s="1">
        <v>2</v>
      </c>
      <c r="E18" s="1">
        <v>4</v>
      </c>
      <c r="F18" s="1" t="s">
        <v>30</v>
      </c>
      <c r="G18" s="1">
        <v>43.02</v>
      </c>
      <c r="H18" s="1">
        <f>1+COUNTIFS(A:A,A18,G:G,"&gt;"&amp;G18)</f>
        <v>6</v>
      </c>
      <c r="I18" s="2">
        <f>AVERAGEIF(A:A,A18,G:G)</f>
        <v>50.688571428571429</v>
      </c>
      <c r="J18" s="2">
        <f t="shared" si="8"/>
        <v>-7.6685714285714255</v>
      </c>
      <c r="K18" s="2">
        <f t="shared" si="9"/>
        <v>82.331428571428575</v>
      </c>
      <c r="L18" s="2">
        <f t="shared" si="10"/>
        <v>139.75427672994664</v>
      </c>
      <c r="M18" s="2">
        <f>SUMIF(A:A,A18,L:L)</f>
        <v>2128.6185432734874</v>
      </c>
      <c r="N18" s="3">
        <f t="shared" si="11"/>
        <v>6.5654918384308578E-2</v>
      </c>
      <c r="O18" s="6">
        <f t="shared" si="12"/>
        <v>15.231151368531721</v>
      </c>
      <c r="P18" s="3">
        <f t="shared" si="13"/>
        <v>6.5654918384308578E-2</v>
      </c>
      <c r="Q18" s="3">
        <f>IF(ISNUMBER(P18),SUMIF(A:A,A18,P:P),"")</f>
        <v>0.96677134798601261</v>
      </c>
      <c r="R18" s="3">
        <f t="shared" si="14"/>
        <v>6.7911526878699446E-2</v>
      </c>
      <c r="S18" s="7">
        <f t="shared" si="15"/>
        <v>14.725040739934409</v>
      </c>
    </row>
    <row r="19" spans="1:19" x14ac:dyDescent="0.3">
      <c r="A19" s="1">
        <v>18</v>
      </c>
      <c r="B19" s="5">
        <v>0.65763888888888888</v>
      </c>
      <c r="C19" s="1" t="s">
        <v>23</v>
      </c>
      <c r="D19" s="1">
        <v>2</v>
      </c>
      <c r="E19" s="1">
        <v>5</v>
      </c>
      <c r="F19" s="1" t="s">
        <v>31</v>
      </c>
      <c r="G19" s="1">
        <v>31.67</v>
      </c>
      <c r="H19" s="1">
        <f>1+COUNTIFS(A:A,A19,G:G,"&gt;"&amp;G19)</f>
        <v>7</v>
      </c>
      <c r="I19" s="2">
        <f>AVERAGEIF(A:A,A19,G:G)</f>
        <v>50.688571428571429</v>
      </c>
      <c r="J19" s="2">
        <f t="shared" si="8"/>
        <v>-19.018571428571427</v>
      </c>
      <c r="K19" s="2">
        <f t="shared" si="9"/>
        <v>70.98142857142858</v>
      </c>
      <c r="L19" s="2">
        <f t="shared" si="10"/>
        <v>70.731124844955033</v>
      </c>
      <c r="M19" s="2">
        <f>SUMIF(A:A,A19,L:L)</f>
        <v>2128.6185432734874</v>
      </c>
      <c r="N19" s="3">
        <f t="shared" si="11"/>
        <v>3.3228652013987184E-2</v>
      </c>
      <c r="O19" s="6">
        <f t="shared" si="12"/>
        <v>30.094509990325896</v>
      </c>
      <c r="P19" s="3" t="str">
        <f t="shared" si="13"/>
        <v/>
      </c>
      <c r="Q19" s="3" t="str">
        <f>IF(ISNUMBER(P19),SUMIF(A:A,A19,P:P),"")</f>
        <v/>
      </c>
      <c r="R19" s="3" t="str">
        <f t="shared" si="14"/>
        <v/>
      </c>
      <c r="S19" s="7" t="str">
        <f t="shared" si="15"/>
        <v/>
      </c>
    </row>
    <row r="20" spans="1:19" x14ac:dyDescent="0.3">
      <c r="A20" s="1"/>
      <c r="B20" s="5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3"/>
      <c r="O20" s="6"/>
      <c r="P20" s="3"/>
      <c r="Q20" s="3"/>
      <c r="R20" s="3"/>
      <c r="S20" s="7"/>
    </row>
    <row r="21" spans="1:19" x14ac:dyDescent="0.3">
      <c r="A21" s="1">
        <v>23</v>
      </c>
      <c r="B21" s="5">
        <v>0.68402777777777779</v>
      </c>
      <c r="C21" s="1" t="s">
        <v>23</v>
      </c>
      <c r="D21" s="1">
        <v>3</v>
      </c>
      <c r="E21" s="1">
        <v>7</v>
      </c>
      <c r="F21" s="1" t="s">
        <v>40</v>
      </c>
      <c r="G21" s="1">
        <v>70.540000000000006</v>
      </c>
      <c r="H21" s="1">
        <f>1+COUNTIFS(A:A,A21,G:G,"&gt;"&amp;G21)</f>
        <v>1</v>
      </c>
      <c r="I21" s="2">
        <f>AVERAGEIF(A:A,A21,G:G)</f>
        <v>48.63</v>
      </c>
      <c r="J21" s="2">
        <f t="shared" ref="J21:J31" si="16">G21-I21</f>
        <v>21.910000000000004</v>
      </c>
      <c r="K21" s="2">
        <f t="shared" ref="K21:K31" si="17">90+J21</f>
        <v>111.91</v>
      </c>
      <c r="L21" s="2">
        <f t="shared" ref="L21:L31" si="18">EXP(0.06*K21)</f>
        <v>824.35395935663325</v>
      </c>
      <c r="M21" s="2">
        <f>SUMIF(A:A,A21,L:L)</f>
        <v>3133.6877320333488</v>
      </c>
      <c r="N21" s="3">
        <f t="shared" ref="N21:N31" si="19">L21/M21</f>
        <v>0.26306193528151467</v>
      </c>
      <c r="O21" s="6">
        <f t="shared" ref="O21:O31" si="20">1/N21</f>
        <v>3.801386159992528</v>
      </c>
      <c r="P21" s="3">
        <f t="shared" ref="P21:P31" si="21">IF(O21&gt;21,"",N21)</f>
        <v>0.26306193528151467</v>
      </c>
      <c r="Q21" s="3">
        <f>IF(ISNUMBER(P21),SUMIF(A:A,A21,P:P),"")</f>
        <v>0.85997649340242743</v>
      </c>
      <c r="R21" s="3">
        <f t="shared" ref="R21:R31" si="22">IFERROR(P21*(1/Q21),"")</f>
        <v>0.30589433234474978</v>
      </c>
      <c r="S21" s="7">
        <f t="shared" ref="S21:S31" si="23">IFERROR(1/R21,"")</f>
        <v>3.2691027399388934</v>
      </c>
    </row>
    <row r="22" spans="1:19" x14ac:dyDescent="0.3">
      <c r="A22" s="1">
        <v>23</v>
      </c>
      <c r="B22" s="5">
        <v>0.68402777777777779</v>
      </c>
      <c r="C22" s="1" t="s">
        <v>23</v>
      </c>
      <c r="D22" s="1">
        <v>3</v>
      </c>
      <c r="E22" s="1">
        <v>3</v>
      </c>
      <c r="F22" s="1" t="s">
        <v>36</v>
      </c>
      <c r="G22" s="1">
        <v>61.32</v>
      </c>
      <c r="H22" s="1">
        <f>1+COUNTIFS(A:A,A22,G:G,"&gt;"&amp;G22)</f>
        <v>2</v>
      </c>
      <c r="I22" s="2">
        <f>AVERAGEIF(A:A,A22,G:G)</f>
        <v>48.63</v>
      </c>
      <c r="J22" s="2">
        <f t="shared" si="16"/>
        <v>12.689999999999998</v>
      </c>
      <c r="K22" s="2">
        <f t="shared" si="17"/>
        <v>102.69</v>
      </c>
      <c r="L22" s="2">
        <f t="shared" si="18"/>
        <v>474.09133831570688</v>
      </c>
      <c r="M22" s="2">
        <f>SUMIF(A:A,A22,L:L)</f>
        <v>3133.6877320333488</v>
      </c>
      <c r="N22" s="3">
        <f t="shared" si="19"/>
        <v>0.15128863462349018</v>
      </c>
      <c r="O22" s="6">
        <f t="shared" si="20"/>
        <v>6.6098818492789322</v>
      </c>
      <c r="P22" s="3">
        <f t="shared" si="21"/>
        <v>0.15128863462349018</v>
      </c>
      <c r="Q22" s="3">
        <f>IF(ISNUMBER(P22),SUMIF(A:A,A22,P:P),"")</f>
        <v>0.85997649340242743</v>
      </c>
      <c r="R22" s="3">
        <f t="shared" si="22"/>
        <v>0.17592182551982199</v>
      </c>
      <c r="S22" s="7">
        <f t="shared" si="23"/>
        <v>5.684343014547248</v>
      </c>
    </row>
    <row r="23" spans="1:19" x14ac:dyDescent="0.3">
      <c r="A23" s="1">
        <v>23</v>
      </c>
      <c r="B23" s="5">
        <v>0.68402777777777779</v>
      </c>
      <c r="C23" s="1" t="s">
        <v>23</v>
      </c>
      <c r="D23" s="1">
        <v>3</v>
      </c>
      <c r="E23" s="1">
        <v>5</v>
      </c>
      <c r="F23" s="1" t="s">
        <v>38</v>
      </c>
      <c r="G23" s="1">
        <v>57.62</v>
      </c>
      <c r="H23" s="1">
        <f>1+COUNTIFS(A:A,A23,G:G,"&gt;"&amp;G23)</f>
        <v>3</v>
      </c>
      <c r="I23" s="2">
        <f>AVERAGEIF(A:A,A23,G:G)</f>
        <v>48.63</v>
      </c>
      <c r="J23" s="2">
        <f t="shared" si="16"/>
        <v>8.9899999999999949</v>
      </c>
      <c r="K23" s="2">
        <f t="shared" si="17"/>
        <v>98.99</v>
      </c>
      <c r="L23" s="2">
        <f t="shared" si="18"/>
        <v>379.70703695503039</v>
      </c>
      <c r="M23" s="2">
        <f>SUMIF(A:A,A23,L:L)</f>
        <v>3133.6877320333488</v>
      </c>
      <c r="N23" s="3">
        <f t="shared" si="19"/>
        <v>0.12116939191916572</v>
      </c>
      <c r="O23" s="6">
        <f t="shared" si="20"/>
        <v>8.2529092880743189</v>
      </c>
      <c r="P23" s="3">
        <f t="shared" si="21"/>
        <v>0.12116939191916572</v>
      </c>
      <c r="Q23" s="3">
        <f>IF(ISNUMBER(P23),SUMIF(A:A,A23,P:P),"")</f>
        <v>0.85997649340242743</v>
      </c>
      <c r="R23" s="3">
        <f t="shared" si="22"/>
        <v>0.14089849298062651</v>
      </c>
      <c r="S23" s="7">
        <f t="shared" si="23"/>
        <v>7.0973079899264757</v>
      </c>
    </row>
    <row r="24" spans="1:19" x14ac:dyDescent="0.3">
      <c r="A24" s="1">
        <v>23</v>
      </c>
      <c r="B24" s="5">
        <v>0.68402777777777779</v>
      </c>
      <c r="C24" s="1" t="s">
        <v>23</v>
      </c>
      <c r="D24" s="1">
        <v>3</v>
      </c>
      <c r="E24" s="1">
        <v>2</v>
      </c>
      <c r="F24" s="1" t="s">
        <v>35</v>
      </c>
      <c r="G24" s="1">
        <v>57.43</v>
      </c>
      <c r="H24" s="1">
        <f>1+COUNTIFS(A:A,A24,G:G,"&gt;"&amp;G24)</f>
        <v>4</v>
      </c>
      <c r="I24" s="2">
        <f>AVERAGEIF(A:A,A24,G:G)</f>
        <v>48.63</v>
      </c>
      <c r="J24" s="2">
        <f t="shared" si="16"/>
        <v>8.7999999999999972</v>
      </c>
      <c r="K24" s="2">
        <f t="shared" si="17"/>
        <v>98.8</v>
      </c>
      <c r="L24" s="2">
        <f t="shared" si="18"/>
        <v>375.40295660482872</v>
      </c>
      <c r="M24" s="2">
        <f>SUMIF(A:A,A24,L:L)</f>
        <v>3133.6877320333488</v>
      </c>
      <c r="N24" s="3">
        <f t="shared" si="19"/>
        <v>0.1197959046038202</v>
      </c>
      <c r="O24" s="6">
        <f t="shared" si="20"/>
        <v>8.3475307716663867</v>
      </c>
      <c r="P24" s="3">
        <f t="shared" si="21"/>
        <v>0.1197959046038202</v>
      </c>
      <c r="Q24" s="3">
        <f>IF(ISNUMBER(P24),SUMIF(A:A,A24,P:P),"")</f>
        <v>0.85997649340242743</v>
      </c>
      <c r="R24" s="3">
        <f t="shared" si="22"/>
        <v>0.13930137105243121</v>
      </c>
      <c r="S24" s="7">
        <f t="shared" si="23"/>
        <v>7.1786802415865179</v>
      </c>
    </row>
    <row r="25" spans="1:19" x14ac:dyDescent="0.3">
      <c r="A25" s="1">
        <v>23</v>
      </c>
      <c r="B25" s="5">
        <v>0.68402777777777779</v>
      </c>
      <c r="C25" s="1" t="s">
        <v>23</v>
      </c>
      <c r="D25" s="1">
        <v>3</v>
      </c>
      <c r="E25" s="1">
        <v>11</v>
      </c>
      <c r="F25" s="1" t="s">
        <v>43</v>
      </c>
      <c r="G25" s="1">
        <v>53.24</v>
      </c>
      <c r="H25" s="1">
        <f>1+COUNTIFS(A:A,A25,G:G,"&gt;"&amp;G25)</f>
        <v>5</v>
      </c>
      <c r="I25" s="2">
        <f>AVERAGEIF(A:A,A25,G:G)</f>
        <v>48.63</v>
      </c>
      <c r="J25" s="2">
        <f t="shared" si="16"/>
        <v>4.6099999999999994</v>
      </c>
      <c r="K25" s="2">
        <f t="shared" si="17"/>
        <v>94.61</v>
      </c>
      <c r="L25" s="2">
        <f t="shared" si="18"/>
        <v>291.95509319113467</v>
      </c>
      <c r="M25" s="2">
        <f>SUMIF(A:A,A25,L:L)</f>
        <v>3133.6877320333488</v>
      </c>
      <c r="N25" s="3">
        <f t="shared" si="19"/>
        <v>9.3166619700711037E-2</v>
      </c>
      <c r="O25" s="6">
        <f t="shared" si="20"/>
        <v>10.733458004727503</v>
      </c>
      <c r="P25" s="3">
        <f t="shared" si="21"/>
        <v>9.3166619700711037E-2</v>
      </c>
      <c r="Q25" s="3">
        <f>IF(ISNUMBER(P25),SUMIF(A:A,A25,P:P),"")</f>
        <v>0.85997649340242743</v>
      </c>
      <c r="R25" s="3">
        <f t="shared" si="22"/>
        <v>0.10833623990361044</v>
      </c>
      <c r="S25" s="7">
        <f t="shared" si="23"/>
        <v>9.2305215769877744</v>
      </c>
    </row>
    <row r="26" spans="1:19" x14ac:dyDescent="0.3">
      <c r="A26" s="1">
        <v>23</v>
      </c>
      <c r="B26" s="5">
        <v>0.68402777777777779</v>
      </c>
      <c r="C26" s="1" t="s">
        <v>23</v>
      </c>
      <c r="D26" s="1">
        <v>3</v>
      </c>
      <c r="E26" s="1">
        <v>10</v>
      </c>
      <c r="F26" s="1" t="s">
        <v>42</v>
      </c>
      <c r="G26" s="1">
        <v>46.53</v>
      </c>
      <c r="H26" s="1">
        <f>1+COUNTIFS(A:A,A26,G:G,"&gt;"&amp;G26)</f>
        <v>6</v>
      </c>
      <c r="I26" s="2">
        <f>AVERAGEIF(A:A,A26,G:G)</f>
        <v>48.63</v>
      </c>
      <c r="J26" s="2">
        <f t="shared" si="16"/>
        <v>-2.1000000000000014</v>
      </c>
      <c r="K26" s="2">
        <f t="shared" si="17"/>
        <v>87.9</v>
      </c>
      <c r="L26" s="2">
        <f t="shared" si="18"/>
        <v>195.19518369871966</v>
      </c>
      <c r="M26" s="2">
        <f>SUMIF(A:A,A26,L:L)</f>
        <v>3133.6877320333488</v>
      </c>
      <c r="N26" s="3">
        <f t="shared" si="19"/>
        <v>6.2289289932556176E-2</v>
      </c>
      <c r="O26" s="6">
        <f t="shared" si="20"/>
        <v>16.05412424965434</v>
      </c>
      <c r="P26" s="3">
        <f t="shared" si="21"/>
        <v>6.2289289932556176E-2</v>
      </c>
      <c r="Q26" s="3">
        <f>IF(ISNUMBER(P26),SUMIF(A:A,A26,P:P),"")</f>
        <v>0.85997649340242743</v>
      </c>
      <c r="R26" s="3">
        <f t="shared" si="22"/>
        <v>7.2431386683737872E-2</v>
      </c>
      <c r="S26" s="7">
        <f t="shared" si="23"/>
        <v>13.806169476864616</v>
      </c>
    </row>
    <row r="27" spans="1:19" x14ac:dyDescent="0.3">
      <c r="A27" s="1">
        <v>23</v>
      </c>
      <c r="B27" s="5">
        <v>0.68402777777777779</v>
      </c>
      <c r="C27" s="1" t="s">
        <v>23</v>
      </c>
      <c r="D27" s="1">
        <v>3</v>
      </c>
      <c r="E27" s="1">
        <v>9</v>
      </c>
      <c r="F27" s="1" t="s">
        <v>21</v>
      </c>
      <c r="G27" s="1">
        <v>42.6</v>
      </c>
      <c r="H27" s="1">
        <f>1+COUNTIFS(A:A,A27,G:G,"&gt;"&amp;G27)</f>
        <v>7</v>
      </c>
      <c r="I27" s="2">
        <f>AVERAGEIF(A:A,A27,G:G)</f>
        <v>48.63</v>
      </c>
      <c r="J27" s="2">
        <f t="shared" si="16"/>
        <v>-6.0300000000000011</v>
      </c>
      <c r="K27" s="2">
        <f t="shared" si="17"/>
        <v>83.97</v>
      </c>
      <c r="L27" s="2">
        <f t="shared" si="18"/>
        <v>154.19221909019123</v>
      </c>
      <c r="M27" s="2">
        <f>SUMIF(A:A,A27,L:L)</f>
        <v>3133.6877320333488</v>
      </c>
      <c r="N27" s="3">
        <f t="shared" si="19"/>
        <v>4.9204717341169435E-2</v>
      </c>
      <c r="O27" s="6">
        <f t="shared" si="20"/>
        <v>20.323254639719334</v>
      </c>
      <c r="P27" s="3">
        <f t="shared" si="21"/>
        <v>4.9204717341169435E-2</v>
      </c>
      <c r="Q27" s="3">
        <f>IF(ISNUMBER(P27),SUMIF(A:A,A27,P:P),"")</f>
        <v>0.85997649340242743</v>
      </c>
      <c r="R27" s="3">
        <f t="shared" si="22"/>
        <v>5.7216351515022169E-2</v>
      </c>
      <c r="S27" s="7">
        <f t="shared" si="23"/>
        <v>17.477521259590446</v>
      </c>
    </row>
    <row r="28" spans="1:19" x14ac:dyDescent="0.3">
      <c r="A28" s="1">
        <v>23</v>
      </c>
      <c r="B28" s="5">
        <v>0.68402777777777779</v>
      </c>
      <c r="C28" s="1" t="s">
        <v>23</v>
      </c>
      <c r="D28" s="1">
        <v>3</v>
      </c>
      <c r="E28" s="1">
        <v>4</v>
      </c>
      <c r="F28" s="1" t="s">
        <v>37</v>
      </c>
      <c r="G28" s="1">
        <v>40.08</v>
      </c>
      <c r="H28" s="1">
        <f>1+COUNTIFS(A:A,A28,G:G,"&gt;"&amp;G28)</f>
        <v>8</v>
      </c>
      <c r="I28" s="2">
        <f>AVERAGEIF(A:A,A28,G:G)</f>
        <v>48.63</v>
      </c>
      <c r="J28" s="2">
        <f t="shared" si="16"/>
        <v>-8.5500000000000043</v>
      </c>
      <c r="K28" s="2">
        <f t="shared" si="17"/>
        <v>81.449999999999989</v>
      </c>
      <c r="L28" s="2">
        <f t="shared" si="18"/>
        <v>132.55531102236947</v>
      </c>
      <c r="M28" s="2">
        <f>SUMIF(A:A,A28,L:L)</f>
        <v>3133.6877320333488</v>
      </c>
      <c r="N28" s="3">
        <f t="shared" si="19"/>
        <v>4.2300102102502284E-2</v>
      </c>
      <c r="O28" s="6">
        <f t="shared" si="20"/>
        <v>23.640604875533963</v>
      </c>
      <c r="P28" s="3" t="str">
        <f t="shared" si="21"/>
        <v/>
      </c>
      <c r="Q28" s="3" t="str">
        <f>IF(ISNUMBER(P28),SUMIF(A:A,A28,P:P),"")</f>
        <v/>
      </c>
      <c r="R28" s="3" t="str">
        <f t="shared" si="22"/>
        <v/>
      </c>
      <c r="S28" s="7" t="str">
        <f t="shared" si="23"/>
        <v/>
      </c>
    </row>
    <row r="29" spans="1:19" x14ac:dyDescent="0.3">
      <c r="A29" s="1">
        <v>23</v>
      </c>
      <c r="B29" s="5">
        <v>0.68402777777777779</v>
      </c>
      <c r="C29" s="1" t="s">
        <v>23</v>
      </c>
      <c r="D29" s="1">
        <v>3</v>
      </c>
      <c r="E29" s="1">
        <v>1</v>
      </c>
      <c r="F29" s="1" t="s">
        <v>34</v>
      </c>
      <c r="G29" s="1">
        <v>38.97</v>
      </c>
      <c r="H29" s="1">
        <f>1+COUNTIFS(A:A,A29,G:G,"&gt;"&amp;G29)</f>
        <v>9</v>
      </c>
      <c r="I29" s="2">
        <f>AVERAGEIF(A:A,A29,G:G)</f>
        <v>48.63</v>
      </c>
      <c r="J29" s="2">
        <f t="shared" si="16"/>
        <v>-9.6600000000000037</v>
      </c>
      <c r="K29" s="2">
        <f t="shared" si="17"/>
        <v>80.34</v>
      </c>
      <c r="L29" s="2">
        <f t="shared" si="18"/>
        <v>124.01468673466556</v>
      </c>
      <c r="M29" s="2">
        <f>SUMIF(A:A,A29,L:L)</f>
        <v>3133.6877320333488</v>
      </c>
      <c r="N29" s="3">
        <f t="shared" si="19"/>
        <v>3.9574679208446983E-2</v>
      </c>
      <c r="O29" s="6">
        <f t="shared" si="20"/>
        <v>25.26868239999671</v>
      </c>
      <c r="P29" s="3" t="str">
        <f t="shared" si="21"/>
        <v/>
      </c>
      <c r="Q29" s="3" t="str">
        <f>IF(ISNUMBER(P29),SUMIF(A:A,A29,P:P),"")</f>
        <v/>
      </c>
      <c r="R29" s="3" t="str">
        <f t="shared" si="22"/>
        <v/>
      </c>
      <c r="S29" s="7" t="str">
        <f t="shared" si="23"/>
        <v/>
      </c>
    </row>
    <row r="30" spans="1:19" x14ac:dyDescent="0.3">
      <c r="A30" s="1">
        <v>23</v>
      </c>
      <c r="B30" s="5">
        <v>0.68402777777777779</v>
      </c>
      <c r="C30" s="1" t="s">
        <v>23</v>
      </c>
      <c r="D30" s="1">
        <v>3</v>
      </c>
      <c r="E30" s="1">
        <v>8</v>
      </c>
      <c r="F30" s="1" t="s">
        <v>41</v>
      </c>
      <c r="G30" s="1">
        <v>37.53</v>
      </c>
      <c r="H30" s="1">
        <f>1+COUNTIFS(A:A,A30,G:G,"&gt;"&amp;G30)</f>
        <v>10</v>
      </c>
      <c r="I30" s="2">
        <f>AVERAGEIF(A:A,A30,G:G)</f>
        <v>48.63</v>
      </c>
      <c r="J30" s="2">
        <f t="shared" si="16"/>
        <v>-11.100000000000001</v>
      </c>
      <c r="K30" s="2">
        <f t="shared" si="17"/>
        <v>78.900000000000006</v>
      </c>
      <c r="L30" s="2">
        <f t="shared" si="18"/>
        <v>113.74965217224874</v>
      </c>
      <c r="M30" s="2">
        <f>SUMIF(A:A,A30,L:L)</f>
        <v>3133.6877320333488</v>
      </c>
      <c r="N30" s="3">
        <f t="shared" si="19"/>
        <v>3.6298974849813856E-2</v>
      </c>
      <c r="O30" s="6">
        <f t="shared" si="20"/>
        <v>27.548987378775191</v>
      </c>
      <c r="P30" s="3" t="str">
        <f t="shared" si="21"/>
        <v/>
      </c>
      <c r="Q30" s="3" t="str">
        <f>IF(ISNUMBER(P30),SUMIF(A:A,A30,P:P),"")</f>
        <v/>
      </c>
      <c r="R30" s="3" t="str">
        <f t="shared" si="22"/>
        <v/>
      </c>
      <c r="S30" s="7" t="str">
        <f t="shared" si="23"/>
        <v/>
      </c>
    </row>
    <row r="31" spans="1:19" x14ac:dyDescent="0.3">
      <c r="A31" s="1">
        <v>23</v>
      </c>
      <c r="B31" s="5">
        <v>0.68402777777777779</v>
      </c>
      <c r="C31" s="1" t="s">
        <v>23</v>
      </c>
      <c r="D31" s="1">
        <v>3</v>
      </c>
      <c r="E31" s="1">
        <v>6</v>
      </c>
      <c r="F31" s="1" t="s">
        <v>39</v>
      </c>
      <c r="G31" s="1">
        <v>29.07</v>
      </c>
      <c r="H31" s="1">
        <f>1+COUNTIFS(A:A,A31,G:G,"&gt;"&amp;G31)</f>
        <v>11</v>
      </c>
      <c r="I31" s="2">
        <f>AVERAGEIF(A:A,A31,G:G)</f>
        <v>48.63</v>
      </c>
      <c r="J31" s="2">
        <f t="shared" si="16"/>
        <v>-19.560000000000002</v>
      </c>
      <c r="K31" s="2">
        <f t="shared" si="17"/>
        <v>70.44</v>
      </c>
      <c r="L31" s="2">
        <f t="shared" si="18"/>
        <v>68.470294891820458</v>
      </c>
      <c r="M31" s="2">
        <f>SUMIF(A:A,A31,L:L)</f>
        <v>3133.6877320333488</v>
      </c>
      <c r="N31" s="3">
        <f t="shared" si="19"/>
        <v>2.1849750436809572E-2</v>
      </c>
      <c r="O31" s="6">
        <f t="shared" si="20"/>
        <v>45.76711312525255</v>
      </c>
      <c r="P31" s="3" t="str">
        <f t="shared" si="21"/>
        <v/>
      </c>
      <c r="Q31" s="3" t="str">
        <f>IF(ISNUMBER(P31),SUMIF(A:A,A31,P:P),"")</f>
        <v/>
      </c>
      <c r="R31" s="3" t="str">
        <f t="shared" si="22"/>
        <v/>
      </c>
      <c r="S31" s="7" t="str">
        <f t="shared" si="23"/>
        <v/>
      </c>
    </row>
    <row r="32" spans="1:19" x14ac:dyDescent="0.3">
      <c r="A32" s="1"/>
      <c r="B32" s="5"/>
      <c r="C32" s="1"/>
      <c r="D32" s="1"/>
      <c r="E32" s="1"/>
      <c r="F32" s="1"/>
      <c r="G32" s="1"/>
      <c r="H32" s="1"/>
      <c r="I32" s="2"/>
      <c r="J32" s="2"/>
      <c r="K32" s="2"/>
      <c r="L32" s="2"/>
      <c r="M32" s="2"/>
      <c r="N32" s="3"/>
      <c r="O32" s="6"/>
      <c r="P32" s="3"/>
      <c r="Q32" s="3"/>
      <c r="R32" s="3"/>
      <c r="S32" s="7"/>
    </row>
    <row r="33" spans="1:19" x14ac:dyDescent="0.3">
      <c r="A33" s="1">
        <v>28</v>
      </c>
      <c r="B33" s="5">
        <v>0.73611111111111116</v>
      </c>
      <c r="C33" s="1" t="s">
        <v>23</v>
      </c>
      <c r="D33" s="1">
        <v>5</v>
      </c>
      <c r="E33" s="1">
        <v>7</v>
      </c>
      <c r="F33" s="1" t="s">
        <v>50</v>
      </c>
      <c r="G33" s="1">
        <v>69.05</v>
      </c>
      <c r="H33" s="1">
        <f>1+COUNTIFS(A:A,A33,G:G,"&gt;"&amp;G33)</f>
        <v>1</v>
      </c>
      <c r="I33" s="2">
        <f>AVERAGEIF(A:A,A33,G:G)</f>
        <v>48.137142857142855</v>
      </c>
      <c r="J33" s="2">
        <f t="shared" ref="J33:J42" si="24">G33-I33</f>
        <v>20.912857142857142</v>
      </c>
      <c r="K33" s="2">
        <f t="shared" ref="K33:K42" si="25">90+J33</f>
        <v>110.91285714285715</v>
      </c>
      <c r="L33" s="2">
        <f t="shared" ref="L33:L42" si="26">EXP(0.06*K33)</f>
        <v>776.48042156238273</v>
      </c>
      <c r="M33" s="2">
        <f>SUMIF(A:A,A33,L:L)</f>
        <v>4018.6906213916036</v>
      </c>
      <c r="N33" s="3">
        <f t="shared" ref="N33:N42" si="27">L33/M33</f>
        <v>0.19321726769141062</v>
      </c>
      <c r="O33" s="6">
        <f t="shared" ref="O33:O42" si="28">1/N33</f>
        <v>5.1755208628511955</v>
      </c>
      <c r="P33" s="3">
        <f t="shared" ref="P33:P42" si="29">IF(O33&gt;21,"",N33)</f>
        <v>0.19321726769141062</v>
      </c>
      <c r="Q33" s="3">
        <f>IF(ISNUMBER(P33),SUMIF(A:A,A33,P:P),"")</f>
        <v>0.81825081346997786</v>
      </c>
      <c r="R33" s="3">
        <f t="shared" ref="R33:R42" si="30">IFERROR(P33*(1/Q33),"")</f>
        <v>0.23613452563771867</v>
      </c>
      <c r="S33" s="7">
        <f t="shared" ref="S33:S42" si="31">IFERROR(1/R33,"")</f>
        <v>4.2348741561588321</v>
      </c>
    </row>
    <row r="34" spans="1:19" x14ac:dyDescent="0.3">
      <c r="A34" s="1">
        <v>28</v>
      </c>
      <c r="B34" s="5">
        <v>0.73611111111111116</v>
      </c>
      <c r="C34" s="1" t="s">
        <v>23</v>
      </c>
      <c r="D34" s="1">
        <v>5</v>
      </c>
      <c r="E34" s="1">
        <v>6</v>
      </c>
      <c r="F34" s="1" t="s">
        <v>49</v>
      </c>
      <c r="G34" s="1">
        <v>62.88</v>
      </c>
      <c r="H34" s="1">
        <f>1+COUNTIFS(A:A,A34,G:G,"&gt;"&amp;G34)</f>
        <v>2</v>
      </c>
      <c r="I34" s="2">
        <f>AVERAGEIF(A:A,A34,G:G)</f>
        <v>48.137142857142855</v>
      </c>
      <c r="J34" s="2">
        <f t="shared" si="24"/>
        <v>14.742857142857147</v>
      </c>
      <c r="K34" s="2">
        <f t="shared" si="25"/>
        <v>104.74285714285715</v>
      </c>
      <c r="L34" s="2">
        <f t="shared" si="26"/>
        <v>536.23442663017397</v>
      </c>
      <c r="M34" s="2">
        <f>SUMIF(A:A,A34,L:L)</f>
        <v>4018.6906213916036</v>
      </c>
      <c r="N34" s="3">
        <f t="shared" si="27"/>
        <v>0.13343511037544989</v>
      </c>
      <c r="O34" s="6">
        <f t="shared" si="28"/>
        <v>7.4942794080678885</v>
      </c>
      <c r="P34" s="3">
        <f t="shared" si="29"/>
        <v>0.13343511037544989</v>
      </c>
      <c r="Q34" s="3">
        <f>IF(ISNUMBER(P34),SUMIF(A:A,A34,P:P),"")</f>
        <v>0.81825081346997786</v>
      </c>
      <c r="R34" s="3">
        <f t="shared" si="30"/>
        <v>0.16307360552394454</v>
      </c>
      <c r="S34" s="7">
        <f t="shared" si="31"/>
        <v>6.1322002220228544</v>
      </c>
    </row>
    <row r="35" spans="1:19" x14ac:dyDescent="0.3">
      <c r="A35" s="1">
        <v>28</v>
      </c>
      <c r="B35" s="5">
        <v>0.73611111111111116</v>
      </c>
      <c r="C35" s="1" t="s">
        <v>23</v>
      </c>
      <c r="D35" s="1">
        <v>5</v>
      </c>
      <c r="E35" s="1">
        <v>2</v>
      </c>
      <c r="F35" s="1" t="s">
        <v>45</v>
      </c>
      <c r="G35" s="1">
        <v>62.11</v>
      </c>
      <c r="H35" s="1">
        <f>1+COUNTIFS(A:A,A35,G:G,"&gt;"&amp;G35)</f>
        <v>3</v>
      </c>
      <c r="I35" s="2">
        <f>AVERAGEIF(A:A,A35,G:G)</f>
        <v>48.137142857142855</v>
      </c>
      <c r="J35" s="2">
        <f t="shared" si="24"/>
        <v>13.972857142857144</v>
      </c>
      <c r="K35" s="2">
        <f t="shared" si="25"/>
        <v>103.97285714285715</v>
      </c>
      <c r="L35" s="2">
        <f t="shared" si="26"/>
        <v>512.02396396913844</v>
      </c>
      <c r="M35" s="2">
        <f>SUMIF(A:A,A35,L:L)</f>
        <v>4018.6906213916036</v>
      </c>
      <c r="N35" s="3">
        <f t="shared" si="27"/>
        <v>0.12741064496072935</v>
      </c>
      <c r="O35" s="6">
        <f t="shared" si="28"/>
        <v>7.8486377673405636</v>
      </c>
      <c r="P35" s="3">
        <f t="shared" si="29"/>
        <v>0.12741064496072935</v>
      </c>
      <c r="Q35" s="3">
        <f>IF(ISNUMBER(P35),SUMIF(A:A,A35,P:P),"")</f>
        <v>0.81825081346997786</v>
      </c>
      <c r="R35" s="3">
        <f t="shared" si="30"/>
        <v>0.15571099088849746</v>
      </c>
      <c r="S35" s="7">
        <f t="shared" si="31"/>
        <v>6.4221542377576064</v>
      </c>
    </row>
    <row r="36" spans="1:19" x14ac:dyDescent="0.3">
      <c r="A36" s="1">
        <v>28</v>
      </c>
      <c r="B36" s="5">
        <v>0.73611111111111116</v>
      </c>
      <c r="C36" s="1" t="s">
        <v>23</v>
      </c>
      <c r="D36" s="1">
        <v>5</v>
      </c>
      <c r="E36" s="1">
        <v>8</v>
      </c>
      <c r="F36" s="1" t="s">
        <v>51</v>
      </c>
      <c r="G36" s="1">
        <v>60.57</v>
      </c>
      <c r="H36" s="1">
        <f>1+COUNTIFS(A:A,A36,G:G,"&gt;"&amp;G36)</f>
        <v>4</v>
      </c>
      <c r="I36" s="2">
        <f>AVERAGEIF(A:A,A36,G:G)</f>
        <v>48.137142857142855</v>
      </c>
      <c r="J36" s="2">
        <f t="shared" si="24"/>
        <v>12.432857142857145</v>
      </c>
      <c r="K36" s="2">
        <f t="shared" si="25"/>
        <v>102.43285714285715</v>
      </c>
      <c r="L36" s="2">
        <f t="shared" si="26"/>
        <v>466.83292370564459</v>
      </c>
      <c r="M36" s="2">
        <f>SUMIF(A:A,A36,L:L)</f>
        <v>4018.6906213916036</v>
      </c>
      <c r="N36" s="3">
        <f t="shared" si="27"/>
        <v>0.11616542990910517</v>
      </c>
      <c r="O36" s="6">
        <f t="shared" si="28"/>
        <v>8.6084130259962901</v>
      </c>
      <c r="P36" s="3">
        <f t="shared" si="29"/>
        <v>0.11616542990910517</v>
      </c>
      <c r="Q36" s="3">
        <f>IF(ISNUMBER(P36),SUMIF(A:A,A36,P:P),"")</f>
        <v>0.81825081346997786</v>
      </c>
      <c r="R36" s="3">
        <f t="shared" si="30"/>
        <v>0.14196799807198401</v>
      </c>
      <c r="S36" s="7">
        <f t="shared" si="31"/>
        <v>7.0438409612070183</v>
      </c>
    </row>
    <row r="37" spans="1:19" x14ac:dyDescent="0.3">
      <c r="A37" s="1">
        <v>28</v>
      </c>
      <c r="B37" s="5">
        <v>0.73611111111111116</v>
      </c>
      <c r="C37" s="1" t="s">
        <v>23</v>
      </c>
      <c r="D37" s="1">
        <v>5</v>
      </c>
      <c r="E37" s="1">
        <v>3</v>
      </c>
      <c r="F37" s="1" t="s">
        <v>46</v>
      </c>
      <c r="G37" s="1">
        <v>53.06</v>
      </c>
      <c r="H37" s="1">
        <f>1+COUNTIFS(A:A,A37,G:G,"&gt;"&amp;G37)</f>
        <v>5</v>
      </c>
      <c r="I37" s="2">
        <f>AVERAGEIF(A:A,A37,G:G)</f>
        <v>48.137142857142855</v>
      </c>
      <c r="J37" s="2">
        <f t="shared" si="24"/>
        <v>4.922857142857147</v>
      </c>
      <c r="K37" s="2">
        <f t="shared" si="25"/>
        <v>94.92285714285714</v>
      </c>
      <c r="L37" s="2">
        <f t="shared" si="26"/>
        <v>297.48726833919534</v>
      </c>
      <c r="M37" s="2">
        <f>SUMIF(A:A,A37,L:L)</f>
        <v>4018.6906213916036</v>
      </c>
      <c r="N37" s="3">
        <f t="shared" si="27"/>
        <v>7.4025919476274737E-2</v>
      </c>
      <c r="O37" s="6">
        <f t="shared" si="28"/>
        <v>13.508781884438456</v>
      </c>
      <c r="P37" s="3">
        <f t="shared" si="29"/>
        <v>7.4025919476274737E-2</v>
      </c>
      <c r="Q37" s="3">
        <f>IF(ISNUMBER(P37),SUMIF(A:A,A37,P:P),"")</f>
        <v>0.81825081346997786</v>
      </c>
      <c r="R37" s="3">
        <f t="shared" si="30"/>
        <v>9.0468494815606801E-2</v>
      </c>
      <c r="S37" s="7">
        <f t="shared" si="31"/>
        <v>11.053571765930267</v>
      </c>
    </row>
    <row r="38" spans="1:19" x14ac:dyDescent="0.3">
      <c r="A38" s="1">
        <v>28</v>
      </c>
      <c r="B38" s="5">
        <v>0.73611111111111116</v>
      </c>
      <c r="C38" s="1" t="s">
        <v>23</v>
      </c>
      <c r="D38" s="1">
        <v>5</v>
      </c>
      <c r="E38" s="1">
        <v>5</v>
      </c>
      <c r="F38" s="1" t="s">
        <v>48</v>
      </c>
      <c r="G38" s="1">
        <v>52.78</v>
      </c>
      <c r="H38" s="1">
        <f>1+COUNTIFS(A:A,A38,G:G,"&gt;"&amp;G38)</f>
        <v>6</v>
      </c>
      <c r="I38" s="2">
        <f>AVERAGEIF(A:A,A38,G:G)</f>
        <v>48.137142857142855</v>
      </c>
      <c r="J38" s="2">
        <f t="shared" si="24"/>
        <v>4.6428571428571459</v>
      </c>
      <c r="K38" s="2">
        <f t="shared" si="25"/>
        <v>94.642857142857139</v>
      </c>
      <c r="L38" s="2">
        <f t="shared" si="26"/>
        <v>292.53122952264056</v>
      </c>
      <c r="M38" s="2">
        <f>SUMIF(A:A,A38,L:L)</f>
        <v>4018.6906213916036</v>
      </c>
      <c r="N38" s="3">
        <f t="shared" si="27"/>
        <v>7.2792672311097692E-2</v>
      </c>
      <c r="O38" s="6">
        <f t="shared" si="28"/>
        <v>13.737646499997279</v>
      </c>
      <c r="P38" s="3">
        <f t="shared" si="29"/>
        <v>7.2792672311097692E-2</v>
      </c>
      <c r="Q38" s="3">
        <f>IF(ISNUMBER(P38),SUMIF(A:A,A38,P:P),"")</f>
        <v>0.81825081346997786</v>
      </c>
      <c r="R38" s="3">
        <f t="shared" si="30"/>
        <v>8.896131982124636E-2</v>
      </c>
      <c r="S38" s="7">
        <f t="shared" si="31"/>
        <v>11.240840423785766</v>
      </c>
    </row>
    <row r="39" spans="1:19" x14ac:dyDescent="0.3">
      <c r="A39" s="1">
        <v>28</v>
      </c>
      <c r="B39" s="5">
        <v>0.73611111111111116</v>
      </c>
      <c r="C39" s="1" t="s">
        <v>23</v>
      </c>
      <c r="D39" s="1">
        <v>5</v>
      </c>
      <c r="E39" s="1">
        <v>1</v>
      </c>
      <c r="F39" s="1" t="s">
        <v>44</v>
      </c>
      <c r="G39" s="1">
        <v>47.6</v>
      </c>
      <c r="H39" s="1">
        <f>1+COUNTIFS(A:A,A39,G:G,"&gt;"&amp;G39)</f>
        <v>7</v>
      </c>
      <c r="I39" s="2">
        <f>AVERAGEIF(A:A,A39,G:G)</f>
        <v>48.137142857142855</v>
      </c>
      <c r="J39" s="2">
        <f t="shared" si="24"/>
        <v>-0.53714285714285381</v>
      </c>
      <c r="K39" s="2">
        <f t="shared" si="25"/>
        <v>89.462857142857146</v>
      </c>
      <c r="L39" s="2">
        <f t="shared" si="26"/>
        <v>214.38456362167426</v>
      </c>
      <c r="M39" s="2">
        <f>SUMIF(A:A,A39,L:L)</f>
        <v>4018.6906213916036</v>
      </c>
      <c r="N39" s="3">
        <f t="shared" si="27"/>
        <v>5.3346869370958581E-2</v>
      </c>
      <c r="O39" s="6">
        <f t="shared" si="28"/>
        <v>18.745242444243381</v>
      </c>
      <c r="P39" s="3">
        <f t="shared" si="29"/>
        <v>5.3346869370958581E-2</v>
      </c>
      <c r="Q39" s="3">
        <f>IF(ISNUMBER(P39),SUMIF(A:A,A39,P:P),"")</f>
        <v>0.81825081346997786</v>
      </c>
      <c r="R39" s="3">
        <f t="shared" si="30"/>
        <v>6.5196231391117243E-2</v>
      </c>
      <c r="S39" s="7">
        <f t="shared" si="31"/>
        <v>15.338309878694099</v>
      </c>
    </row>
    <row r="40" spans="1:19" x14ac:dyDescent="0.3">
      <c r="A40" s="1">
        <v>28</v>
      </c>
      <c r="B40" s="5">
        <v>0.73611111111111116</v>
      </c>
      <c r="C40" s="1" t="s">
        <v>23</v>
      </c>
      <c r="D40" s="1">
        <v>5</v>
      </c>
      <c r="E40" s="1">
        <v>4</v>
      </c>
      <c r="F40" s="1" t="s">
        <v>47</v>
      </c>
      <c r="G40" s="1">
        <v>45.79</v>
      </c>
      <c r="H40" s="1">
        <f>1+COUNTIFS(A:A,A40,G:G,"&gt;"&amp;G40)</f>
        <v>8</v>
      </c>
      <c r="I40" s="2">
        <f>AVERAGEIF(A:A,A40,G:G)</f>
        <v>48.137142857142855</v>
      </c>
      <c r="J40" s="2">
        <f t="shared" si="24"/>
        <v>-2.3471428571428561</v>
      </c>
      <c r="K40" s="2">
        <f t="shared" si="25"/>
        <v>87.652857142857144</v>
      </c>
      <c r="L40" s="2">
        <f t="shared" si="26"/>
        <v>192.3220726870012</v>
      </c>
      <c r="M40" s="2">
        <f>SUMIF(A:A,A40,L:L)</f>
        <v>4018.6906213916036</v>
      </c>
      <c r="N40" s="3">
        <f t="shared" si="27"/>
        <v>4.7856899374951974E-2</v>
      </c>
      <c r="O40" s="6">
        <f t="shared" si="28"/>
        <v>20.895628698490114</v>
      </c>
      <c r="P40" s="3">
        <f t="shared" si="29"/>
        <v>4.7856899374951974E-2</v>
      </c>
      <c r="Q40" s="3">
        <f>IF(ISNUMBER(P40),SUMIF(A:A,A40,P:P),"")</f>
        <v>0.81825081346997786</v>
      </c>
      <c r="R40" s="3">
        <f t="shared" si="30"/>
        <v>5.8486833849885171E-2</v>
      </c>
      <c r="S40" s="7">
        <f t="shared" si="31"/>
        <v>17.097865180506147</v>
      </c>
    </row>
    <row r="41" spans="1:19" x14ac:dyDescent="0.3">
      <c r="A41" s="1">
        <v>28</v>
      </c>
      <c r="B41" s="5">
        <v>0.73611111111111116</v>
      </c>
      <c r="C41" s="1" t="s">
        <v>23</v>
      </c>
      <c r="D41" s="1">
        <v>5</v>
      </c>
      <c r="E41" s="1">
        <v>13</v>
      </c>
      <c r="F41" s="1" t="s">
        <v>56</v>
      </c>
      <c r="G41" s="1">
        <v>45.22</v>
      </c>
      <c r="H41" s="1">
        <f>1+COUNTIFS(A:A,A41,G:G,"&gt;"&amp;G41)</f>
        <v>9</v>
      </c>
      <c r="I41" s="2">
        <f>AVERAGEIF(A:A,A41,G:G)</f>
        <v>48.137142857142855</v>
      </c>
      <c r="J41" s="2">
        <f t="shared" si="24"/>
        <v>-2.9171428571428564</v>
      </c>
      <c r="K41" s="2">
        <f t="shared" si="25"/>
        <v>87.082857142857137</v>
      </c>
      <c r="L41" s="2">
        <f t="shared" si="26"/>
        <v>185.85586028265706</v>
      </c>
      <c r="M41" s="2">
        <f>SUMIF(A:A,A41,L:L)</f>
        <v>4018.6906213916036</v>
      </c>
      <c r="N41" s="3">
        <f t="shared" si="27"/>
        <v>4.6247864738166472E-2</v>
      </c>
      <c r="O41" s="6">
        <f t="shared" si="28"/>
        <v>21.622619890918788</v>
      </c>
      <c r="P41" s="3" t="str">
        <f t="shared" si="29"/>
        <v/>
      </c>
      <c r="Q41" s="3" t="str">
        <f>IF(ISNUMBER(P41),SUMIF(A:A,A41,P:P),"")</f>
        <v/>
      </c>
      <c r="R41" s="3" t="str">
        <f t="shared" si="30"/>
        <v/>
      </c>
      <c r="S41" s="7" t="str">
        <f t="shared" si="31"/>
        <v/>
      </c>
    </row>
    <row r="42" spans="1:19" x14ac:dyDescent="0.3">
      <c r="A42" s="1">
        <v>28</v>
      </c>
      <c r="B42" s="5">
        <v>0.73611111111111116</v>
      </c>
      <c r="C42" s="1" t="s">
        <v>23</v>
      </c>
      <c r="D42" s="1">
        <v>5</v>
      </c>
      <c r="E42" s="1">
        <v>10</v>
      </c>
      <c r="F42" s="1" t="s">
        <v>53</v>
      </c>
      <c r="G42" s="1">
        <v>43.18</v>
      </c>
      <c r="H42" s="1">
        <f>1+COUNTIFS(A:A,A42,G:G,"&gt;"&amp;G42)</f>
        <v>10</v>
      </c>
      <c r="I42" s="2">
        <f>AVERAGEIF(A:A,A42,G:G)</f>
        <v>48.137142857142855</v>
      </c>
      <c r="J42" s="2">
        <f t="shared" si="24"/>
        <v>-4.9571428571428555</v>
      </c>
      <c r="K42" s="2">
        <f t="shared" si="25"/>
        <v>85.042857142857144</v>
      </c>
      <c r="L42" s="2">
        <f t="shared" si="26"/>
        <v>164.44422066029011</v>
      </c>
      <c r="M42" s="2">
        <f>SUMIF(A:A,A42,L:L)</f>
        <v>4018.6906213916036</v>
      </c>
      <c r="N42" s="3">
        <f t="shared" si="27"/>
        <v>4.0919850805371499E-2</v>
      </c>
      <c r="O42" s="6">
        <f t="shared" si="28"/>
        <v>24.438016764927482</v>
      </c>
      <c r="P42" s="3" t="str">
        <f t="shared" si="29"/>
        <v/>
      </c>
      <c r="Q42" s="3" t="str">
        <f>IF(ISNUMBER(P42),SUMIF(A:A,A42,P:P),"")</f>
        <v/>
      </c>
      <c r="R42" s="3" t="str">
        <f t="shared" si="30"/>
        <v/>
      </c>
      <c r="S42" s="7" t="str">
        <f t="shared" si="31"/>
        <v/>
      </c>
    </row>
    <row r="43" spans="1:19" x14ac:dyDescent="0.3">
      <c r="A43" s="1">
        <v>28</v>
      </c>
      <c r="B43" s="5">
        <v>0.73611111111111116</v>
      </c>
      <c r="C43" s="1" t="s">
        <v>23</v>
      </c>
      <c r="D43" s="1">
        <v>5</v>
      </c>
      <c r="E43" s="1">
        <v>9</v>
      </c>
      <c r="F43" s="1" t="s">
        <v>52</v>
      </c>
      <c r="G43" s="1">
        <v>41.08</v>
      </c>
      <c r="H43" s="1">
        <f>1+COUNTIFS(A:A,A43,G:G,"&gt;"&amp;G43)</f>
        <v>11</v>
      </c>
      <c r="I43" s="2">
        <f>AVERAGEIF(A:A,A43,G:G)</f>
        <v>48.137142857142855</v>
      </c>
      <c r="J43" s="2">
        <f t="shared" ref="J43:J69" si="32">G43-I43</f>
        <v>-7.0571428571428569</v>
      </c>
      <c r="K43" s="2">
        <f t="shared" ref="K43:K69" si="33">90+J43</f>
        <v>82.94285714285715</v>
      </c>
      <c r="L43" s="2">
        <f t="shared" ref="L43:L69" si="34">EXP(0.06*K43)</f>
        <v>144.97646640184001</v>
      </c>
      <c r="M43" s="2">
        <f>SUMIF(A:A,A43,L:L)</f>
        <v>4018.6906213916036</v>
      </c>
      <c r="N43" s="3">
        <f t="shared" ref="N43:N69" si="35">L43/M43</f>
        <v>3.6075547998177859E-2</v>
      </c>
      <c r="O43" s="6">
        <f t="shared" ref="O43:O69" si="36">1/N43</f>
        <v>27.719606644658842</v>
      </c>
      <c r="P43" s="3" t="str">
        <f t="shared" ref="P43:P69" si="37">IF(O43&gt;21,"",N43)</f>
        <v/>
      </c>
      <c r="Q43" s="3" t="str">
        <f>IF(ISNUMBER(P43),SUMIF(A:A,A43,P:P),"")</f>
        <v/>
      </c>
      <c r="R43" s="3" t="str">
        <f t="shared" ref="R43:R69" si="38">IFERROR(P43*(1/Q43),"")</f>
        <v/>
      </c>
      <c r="S43" s="7" t="str">
        <f t="shared" ref="S43:S69" si="39">IFERROR(1/R43,"")</f>
        <v/>
      </c>
    </row>
    <row r="44" spans="1:19" x14ac:dyDescent="0.3">
      <c r="A44" s="1">
        <v>28</v>
      </c>
      <c r="B44" s="5">
        <v>0.73611111111111116</v>
      </c>
      <c r="C44" s="1" t="s">
        <v>23</v>
      </c>
      <c r="D44" s="1">
        <v>5</v>
      </c>
      <c r="E44" s="1">
        <v>11</v>
      </c>
      <c r="F44" s="1" t="s">
        <v>54</v>
      </c>
      <c r="G44" s="1">
        <v>35.14</v>
      </c>
      <c r="H44" s="1">
        <f>1+COUNTIFS(A:A,A44,G:G,"&gt;"&amp;G44)</f>
        <v>12</v>
      </c>
      <c r="I44" s="2">
        <f>AVERAGEIF(A:A,A44,G:G)</f>
        <v>48.137142857142855</v>
      </c>
      <c r="J44" s="2">
        <f t="shared" si="32"/>
        <v>-12.997142857142855</v>
      </c>
      <c r="K44" s="2">
        <f t="shared" si="33"/>
        <v>77.002857142857152</v>
      </c>
      <c r="L44" s="2">
        <f t="shared" si="34"/>
        <v>101.51143259790825</v>
      </c>
      <c r="M44" s="2">
        <f>SUMIF(A:A,A44,L:L)</f>
        <v>4018.6906213916036</v>
      </c>
      <c r="N44" s="3">
        <f t="shared" si="35"/>
        <v>2.5259827680578353E-2</v>
      </c>
      <c r="O44" s="6">
        <f t="shared" si="36"/>
        <v>39.588551934931644</v>
      </c>
      <c r="P44" s="3" t="str">
        <f t="shared" si="37"/>
        <v/>
      </c>
      <c r="Q44" s="3" t="str">
        <f>IF(ISNUMBER(P44),SUMIF(A:A,A44,P:P),"")</f>
        <v/>
      </c>
      <c r="R44" s="3" t="str">
        <f t="shared" si="38"/>
        <v/>
      </c>
      <c r="S44" s="7" t="str">
        <f t="shared" si="39"/>
        <v/>
      </c>
    </row>
    <row r="45" spans="1:19" x14ac:dyDescent="0.3">
      <c r="A45" s="1">
        <v>28</v>
      </c>
      <c r="B45" s="5">
        <v>0.73611111111111116</v>
      </c>
      <c r="C45" s="1" t="s">
        <v>23</v>
      </c>
      <c r="D45" s="1">
        <v>5</v>
      </c>
      <c r="E45" s="1">
        <v>12</v>
      </c>
      <c r="F45" s="1" t="s">
        <v>55</v>
      </c>
      <c r="G45" s="1">
        <v>31.56</v>
      </c>
      <c r="H45" s="1">
        <f>1+COUNTIFS(A:A,A45,G:G,"&gt;"&amp;G45)</f>
        <v>13</v>
      </c>
      <c r="I45" s="2">
        <f>AVERAGEIF(A:A,A45,G:G)</f>
        <v>48.137142857142855</v>
      </c>
      <c r="J45" s="2">
        <f t="shared" si="32"/>
        <v>-16.577142857142857</v>
      </c>
      <c r="K45" s="2">
        <f t="shared" si="33"/>
        <v>73.42285714285714</v>
      </c>
      <c r="L45" s="2">
        <f t="shared" si="34"/>
        <v>81.889553314961574</v>
      </c>
      <c r="M45" s="2">
        <f>SUMIF(A:A,A45,L:L)</f>
        <v>4018.6906213916036</v>
      </c>
      <c r="N45" s="3">
        <f t="shared" si="35"/>
        <v>2.0377172823173095E-2</v>
      </c>
      <c r="O45" s="6">
        <f t="shared" si="36"/>
        <v>49.074521214385122</v>
      </c>
      <c r="P45" s="3" t="str">
        <f t="shared" si="37"/>
        <v/>
      </c>
      <c r="Q45" s="3" t="str">
        <f>IF(ISNUMBER(P45),SUMIF(A:A,A45,P:P),"")</f>
        <v/>
      </c>
      <c r="R45" s="3" t="str">
        <f t="shared" si="38"/>
        <v/>
      </c>
      <c r="S45" s="7" t="str">
        <f t="shared" si="39"/>
        <v/>
      </c>
    </row>
    <row r="46" spans="1:19" x14ac:dyDescent="0.3">
      <c r="A46" s="1">
        <v>28</v>
      </c>
      <c r="B46" s="5">
        <v>0.73611111111111116</v>
      </c>
      <c r="C46" s="1" t="s">
        <v>23</v>
      </c>
      <c r="D46" s="1">
        <v>5</v>
      </c>
      <c r="E46" s="1">
        <v>14</v>
      </c>
      <c r="F46" s="1" t="s">
        <v>57</v>
      </c>
      <c r="G46" s="1">
        <v>23.9</v>
      </c>
      <c r="H46" s="1">
        <f>1+COUNTIFS(A:A,A46,G:G,"&gt;"&amp;G46)</f>
        <v>14</v>
      </c>
      <c r="I46" s="2">
        <f>AVERAGEIF(A:A,A46,G:G)</f>
        <v>48.137142857142855</v>
      </c>
      <c r="J46" s="2">
        <f t="shared" si="32"/>
        <v>-24.237142857142857</v>
      </c>
      <c r="K46" s="2">
        <f t="shared" si="33"/>
        <v>65.762857142857143</v>
      </c>
      <c r="L46" s="2">
        <f t="shared" si="34"/>
        <v>51.716218096095318</v>
      </c>
      <c r="M46" s="2">
        <f>SUMIF(A:A,A46,L:L)</f>
        <v>4018.6906213916036</v>
      </c>
      <c r="N46" s="3">
        <f t="shared" si="35"/>
        <v>1.2868922484554653E-2</v>
      </c>
      <c r="O46" s="6">
        <f t="shared" si="36"/>
        <v>77.706583530999211</v>
      </c>
      <c r="P46" s="3" t="str">
        <f t="shared" si="37"/>
        <v/>
      </c>
      <c r="Q46" s="3" t="str">
        <f>IF(ISNUMBER(P46),SUMIF(A:A,A46,P:P),"")</f>
        <v/>
      </c>
      <c r="R46" s="3" t="str">
        <f t="shared" si="38"/>
        <v/>
      </c>
      <c r="S46" s="7" t="str">
        <f t="shared" si="39"/>
        <v/>
      </c>
    </row>
    <row r="47" spans="1:19" x14ac:dyDescent="0.3">
      <c r="A47" s="1"/>
      <c r="B47" s="5"/>
      <c r="C47" s="1"/>
      <c r="D47" s="1"/>
      <c r="E47" s="1"/>
      <c r="F47" s="1"/>
      <c r="G47" s="1"/>
      <c r="H47" s="1"/>
      <c r="I47" s="2"/>
      <c r="J47" s="2"/>
      <c r="K47" s="2"/>
      <c r="L47" s="2"/>
      <c r="M47" s="2"/>
      <c r="N47" s="3"/>
      <c r="O47" s="6"/>
      <c r="P47" s="3"/>
      <c r="Q47" s="3"/>
      <c r="R47" s="3"/>
      <c r="S47" s="7"/>
    </row>
    <row r="48" spans="1:19" x14ac:dyDescent="0.3">
      <c r="A48" s="1">
        <v>29</v>
      </c>
      <c r="B48" s="5">
        <v>0.76388888888888884</v>
      </c>
      <c r="C48" s="1" t="s">
        <v>23</v>
      </c>
      <c r="D48" s="1">
        <v>6</v>
      </c>
      <c r="E48" s="1">
        <v>4</v>
      </c>
      <c r="F48" s="1" t="s">
        <v>61</v>
      </c>
      <c r="G48" s="1">
        <v>76.2</v>
      </c>
      <c r="H48" s="1">
        <f>1+COUNTIFS(A:A,A48,G:G,"&gt;"&amp;G48)</f>
        <v>1</v>
      </c>
      <c r="I48" s="2">
        <f>AVERAGEIF(A:A,A48,G:G)</f>
        <v>50.431111111111107</v>
      </c>
      <c r="J48" s="2">
        <f t="shared" si="32"/>
        <v>25.768888888888895</v>
      </c>
      <c r="K48" s="2">
        <f t="shared" si="33"/>
        <v>115.7688888888889</v>
      </c>
      <c r="L48" s="2">
        <f t="shared" si="34"/>
        <v>1039.1240039805446</v>
      </c>
      <c r="M48" s="2">
        <f>SUMIF(A:A,A48,L:L)</f>
        <v>2878.7998931007455</v>
      </c>
      <c r="N48" s="3">
        <f t="shared" si="35"/>
        <v>0.36095735812373803</v>
      </c>
      <c r="O48" s="6">
        <f t="shared" si="36"/>
        <v>2.7704103476322399</v>
      </c>
      <c r="P48" s="3">
        <f t="shared" si="37"/>
        <v>0.36095735812373803</v>
      </c>
      <c r="Q48" s="3">
        <f>IF(ISNUMBER(P48),SUMIF(A:A,A48,P:P),"")</f>
        <v>0.94746379934829372</v>
      </c>
      <c r="R48" s="3">
        <f t="shared" si="38"/>
        <v>0.38097218951480782</v>
      </c>
      <c r="S48" s="7">
        <f t="shared" si="39"/>
        <v>2.6248635137214693</v>
      </c>
    </row>
    <row r="49" spans="1:19" x14ac:dyDescent="0.3">
      <c r="A49" s="1">
        <v>29</v>
      </c>
      <c r="B49" s="5">
        <v>0.76388888888888884</v>
      </c>
      <c r="C49" s="1" t="s">
        <v>23</v>
      </c>
      <c r="D49" s="1">
        <v>6</v>
      </c>
      <c r="E49" s="1">
        <v>7</v>
      </c>
      <c r="F49" s="1" t="s">
        <v>64</v>
      </c>
      <c r="G49" s="1">
        <v>65.75</v>
      </c>
      <c r="H49" s="1">
        <f>1+COUNTIFS(A:A,A49,G:G,"&gt;"&amp;G49)</f>
        <v>2</v>
      </c>
      <c r="I49" s="2">
        <f>AVERAGEIF(A:A,A49,G:G)</f>
        <v>50.431111111111107</v>
      </c>
      <c r="J49" s="2">
        <f t="shared" si="32"/>
        <v>15.318888888888893</v>
      </c>
      <c r="K49" s="2">
        <f t="shared" si="33"/>
        <v>105.31888888888889</v>
      </c>
      <c r="L49" s="2">
        <f t="shared" si="34"/>
        <v>555.09170444620554</v>
      </c>
      <c r="M49" s="2">
        <f>SUMIF(A:A,A49,L:L)</f>
        <v>2878.7998931007455</v>
      </c>
      <c r="N49" s="3">
        <f t="shared" si="35"/>
        <v>0.19282052419708762</v>
      </c>
      <c r="O49" s="6">
        <f t="shared" si="36"/>
        <v>5.1861699067775078</v>
      </c>
      <c r="P49" s="3">
        <f t="shared" si="37"/>
        <v>0.19282052419708762</v>
      </c>
      <c r="Q49" s="3">
        <f>IF(ISNUMBER(P49),SUMIF(A:A,A49,P:P),"")</f>
        <v>0.94746379934829372</v>
      </c>
      <c r="R49" s="3">
        <f t="shared" si="38"/>
        <v>0.20351228651661188</v>
      </c>
      <c r="S49" s="7">
        <f t="shared" si="39"/>
        <v>4.913708243941203</v>
      </c>
    </row>
    <row r="50" spans="1:19" x14ac:dyDescent="0.3">
      <c r="A50" s="1">
        <v>29</v>
      </c>
      <c r="B50" s="5">
        <v>0.76388888888888884</v>
      </c>
      <c r="C50" s="1" t="s">
        <v>23</v>
      </c>
      <c r="D50" s="1">
        <v>6</v>
      </c>
      <c r="E50" s="1">
        <v>6</v>
      </c>
      <c r="F50" s="1" t="s">
        <v>63</v>
      </c>
      <c r="G50" s="1">
        <v>55.3</v>
      </c>
      <c r="H50" s="1">
        <f>1+COUNTIFS(A:A,A50,G:G,"&gt;"&amp;G50)</f>
        <v>3</v>
      </c>
      <c r="I50" s="2">
        <f>AVERAGEIF(A:A,A50,G:G)</f>
        <v>50.431111111111107</v>
      </c>
      <c r="J50" s="2">
        <f t="shared" si="32"/>
        <v>4.8688888888888897</v>
      </c>
      <c r="K50" s="2">
        <f t="shared" si="33"/>
        <v>94.86888888888889</v>
      </c>
      <c r="L50" s="2">
        <f t="shared" si="34"/>
        <v>296.5255341659518</v>
      </c>
      <c r="M50" s="2">
        <f>SUMIF(A:A,A50,L:L)</f>
        <v>2878.7998931007455</v>
      </c>
      <c r="N50" s="3">
        <f t="shared" si="35"/>
        <v>0.10300317673228936</v>
      </c>
      <c r="O50" s="6">
        <f t="shared" si="36"/>
        <v>9.7084384358266185</v>
      </c>
      <c r="P50" s="3">
        <f t="shared" si="37"/>
        <v>0.10300317673228936</v>
      </c>
      <c r="Q50" s="3">
        <f>IF(ISNUMBER(P50),SUMIF(A:A,A50,P:P),"")</f>
        <v>0.94746379934829372</v>
      </c>
      <c r="R50" s="3">
        <f t="shared" si="38"/>
        <v>0.1087146303670276</v>
      </c>
      <c r="S50" s="7">
        <f t="shared" si="39"/>
        <v>9.1983939661472931</v>
      </c>
    </row>
    <row r="51" spans="1:19" x14ac:dyDescent="0.3">
      <c r="A51" s="1">
        <v>29</v>
      </c>
      <c r="B51" s="5">
        <v>0.76388888888888884</v>
      </c>
      <c r="C51" s="1" t="s">
        <v>23</v>
      </c>
      <c r="D51" s="1">
        <v>6</v>
      </c>
      <c r="E51" s="1">
        <v>1</v>
      </c>
      <c r="F51" s="1" t="s">
        <v>58</v>
      </c>
      <c r="G51" s="1">
        <v>55.07</v>
      </c>
      <c r="H51" s="1">
        <f>1+COUNTIFS(A:A,A51,G:G,"&gt;"&amp;G51)</f>
        <v>4</v>
      </c>
      <c r="I51" s="2">
        <f>AVERAGEIF(A:A,A51,G:G)</f>
        <v>50.431111111111107</v>
      </c>
      <c r="J51" s="2">
        <f t="shared" si="32"/>
        <v>4.6388888888888928</v>
      </c>
      <c r="K51" s="2">
        <f t="shared" si="33"/>
        <v>94.638888888888886</v>
      </c>
      <c r="L51" s="2">
        <f t="shared" si="34"/>
        <v>292.46158752094061</v>
      </c>
      <c r="M51" s="2">
        <f>SUMIF(A:A,A51,L:L)</f>
        <v>2878.7998931007455</v>
      </c>
      <c r="N51" s="3">
        <f t="shared" si="35"/>
        <v>0.10159149589446845</v>
      </c>
      <c r="O51" s="6">
        <f t="shared" si="36"/>
        <v>9.8433435908728359</v>
      </c>
      <c r="P51" s="3">
        <f t="shared" si="37"/>
        <v>0.10159149589446845</v>
      </c>
      <c r="Q51" s="3">
        <f>IF(ISNUMBER(P51),SUMIF(A:A,A51,P:P),"")</f>
        <v>0.94746379934829372</v>
      </c>
      <c r="R51" s="3">
        <f t="shared" si="38"/>
        <v>0.10722467282058422</v>
      </c>
      <c r="S51" s="7">
        <f t="shared" si="39"/>
        <v>9.3262117168990528</v>
      </c>
    </row>
    <row r="52" spans="1:19" x14ac:dyDescent="0.3">
      <c r="A52" s="1">
        <v>29</v>
      </c>
      <c r="B52" s="5">
        <v>0.76388888888888884</v>
      </c>
      <c r="C52" s="1" t="s">
        <v>23</v>
      </c>
      <c r="D52" s="1">
        <v>6</v>
      </c>
      <c r="E52" s="1">
        <v>2</v>
      </c>
      <c r="F52" s="1" t="s">
        <v>59</v>
      </c>
      <c r="G52" s="1">
        <v>51.74</v>
      </c>
      <c r="H52" s="1">
        <f>1+COUNTIFS(A:A,A52,G:G,"&gt;"&amp;G52)</f>
        <v>5</v>
      </c>
      <c r="I52" s="2">
        <f>AVERAGEIF(A:A,A52,G:G)</f>
        <v>50.431111111111107</v>
      </c>
      <c r="J52" s="2">
        <f t="shared" si="32"/>
        <v>1.3088888888888945</v>
      </c>
      <c r="K52" s="2">
        <f t="shared" si="33"/>
        <v>91.308888888888902</v>
      </c>
      <c r="L52" s="2">
        <f t="shared" si="34"/>
        <v>239.49519004582675</v>
      </c>
      <c r="M52" s="2">
        <f>SUMIF(A:A,A52,L:L)</f>
        <v>2878.7998931007455</v>
      </c>
      <c r="N52" s="3">
        <f t="shared" si="35"/>
        <v>8.3192718820017497E-2</v>
      </c>
      <c r="O52" s="6">
        <f t="shared" si="36"/>
        <v>12.020282714445727</v>
      </c>
      <c r="P52" s="3">
        <f t="shared" si="37"/>
        <v>8.3192718820017497E-2</v>
      </c>
      <c r="Q52" s="3">
        <f>IF(ISNUMBER(P52),SUMIF(A:A,A52,P:P),"")</f>
        <v>0.94746379934829372</v>
      </c>
      <c r="R52" s="3">
        <f t="shared" si="38"/>
        <v>8.780569651024242E-2</v>
      </c>
      <c r="S52" s="7">
        <f t="shared" si="39"/>
        <v>11.388782729869369</v>
      </c>
    </row>
    <row r="53" spans="1:19" x14ac:dyDescent="0.3">
      <c r="A53" s="1">
        <v>29</v>
      </c>
      <c r="B53" s="5">
        <v>0.76388888888888884</v>
      </c>
      <c r="C53" s="1" t="s">
        <v>23</v>
      </c>
      <c r="D53" s="1">
        <v>6</v>
      </c>
      <c r="E53" s="1">
        <v>5</v>
      </c>
      <c r="F53" s="1" t="s">
        <v>62</v>
      </c>
      <c r="G53" s="1">
        <v>45.56</v>
      </c>
      <c r="H53" s="1">
        <f>1+COUNTIFS(A:A,A53,G:G,"&gt;"&amp;G53)</f>
        <v>6</v>
      </c>
      <c r="I53" s="2">
        <f>AVERAGEIF(A:A,A53,G:G)</f>
        <v>50.431111111111107</v>
      </c>
      <c r="J53" s="2">
        <f t="shared" si="32"/>
        <v>-4.8711111111111052</v>
      </c>
      <c r="K53" s="2">
        <f t="shared" si="33"/>
        <v>85.128888888888895</v>
      </c>
      <c r="L53" s="2">
        <f t="shared" si="34"/>
        <v>165.29526067004269</v>
      </c>
      <c r="M53" s="2">
        <f>SUMIF(A:A,A53,L:L)</f>
        <v>2878.7998931007455</v>
      </c>
      <c r="N53" s="3">
        <f t="shared" si="35"/>
        <v>5.74181140780868E-2</v>
      </c>
      <c r="O53" s="6">
        <f t="shared" si="36"/>
        <v>17.416106677415979</v>
      </c>
      <c r="P53" s="3">
        <f t="shared" si="37"/>
        <v>5.74181140780868E-2</v>
      </c>
      <c r="Q53" s="3">
        <f>IF(ISNUMBER(P53),SUMIF(A:A,A53,P:P),"")</f>
        <v>0.94746379934829372</v>
      </c>
      <c r="R53" s="3">
        <f t="shared" si="38"/>
        <v>6.0601908080901289E-2</v>
      </c>
      <c r="S53" s="7">
        <f t="shared" si="39"/>
        <v>16.501130602439734</v>
      </c>
    </row>
    <row r="54" spans="1:19" x14ac:dyDescent="0.3">
      <c r="A54" s="1">
        <v>29</v>
      </c>
      <c r="B54" s="5">
        <v>0.76388888888888884</v>
      </c>
      <c r="C54" s="1" t="s">
        <v>23</v>
      </c>
      <c r="D54" s="1">
        <v>6</v>
      </c>
      <c r="E54" s="1">
        <v>3</v>
      </c>
      <c r="F54" s="1" t="s">
        <v>60</v>
      </c>
      <c r="G54" s="1">
        <v>42.74</v>
      </c>
      <c r="H54" s="1">
        <f>1+COUNTIFS(A:A,A54,G:G,"&gt;"&amp;G54)</f>
        <v>7</v>
      </c>
      <c r="I54" s="2">
        <f>AVERAGEIF(A:A,A54,G:G)</f>
        <v>50.431111111111107</v>
      </c>
      <c r="J54" s="2">
        <f t="shared" si="32"/>
        <v>-7.6911111111111055</v>
      </c>
      <c r="K54" s="2">
        <f t="shared" si="33"/>
        <v>82.308888888888902</v>
      </c>
      <c r="L54" s="2">
        <f t="shared" si="34"/>
        <v>139.56540345118205</v>
      </c>
      <c r="M54" s="2">
        <f>SUMIF(A:A,A54,L:L)</f>
        <v>2878.7998931007455</v>
      </c>
      <c r="N54" s="3">
        <f t="shared" si="35"/>
        <v>4.8480411502605909E-2</v>
      </c>
      <c r="O54" s="6">
        <f t="shared" si="36"/>
        <v>20.626887623390907</v>
      </c>
      <c r="P54" s="3">
        <f t="shared" si="37"/>
        <v>4.8480411502605909E-2</v>
      </c>
      <c r="Q54" s="3">
        <f>IF(ISNUMBER(P54),SUMIF(A:A,A54,P:P),"")</f>
        <v>0.94746379934829372</v>
      </c>
      <c r="R54" s="3">
        <f t="shared" si="38"/>
        <v>5.1168616189824684E-2</v>
      </c>
      <c r="S54" s="7">
        <f t="shared" si="39"/>
        <v>19.543229316388246</v>
      </c>
    </row>
    <row r="55" spans="1:19" x14ac:dyDescent="0.3">
      <c r="A55" s="1">
        <v>29</v>
      </c>
      <c r="B55" s="5">
        <v>0.76388888888888884</v>
      </c>
      <c r="C55" s="1" t="s">
        <v>23</v>
      </c>
      <c r="D55" s="1">
        <v>6</v>
      </c>
      <c r="E55" s="1">
        <v>8</v>
      </c>
      <c r="F55" s="1" t="s">
        <v>65</v>
      </c>
      <c r="G55" s="1">
        <v>38.57</v>
      </c>
      <c r="H55" s="1">
        <f>1+COUNTIFS(A:A,A55,G:G,"&gt;"&amp;G55)</f>
        <v>8</v>
      </c>
      <c r="I55" s="2">
        <f>AVERAGEIF(A:A,A55,G:G)</f>
        <v>50.431111111111107</v>
      </c>
      <c r="J55" s="2">
        <f t="shared" si="32"/>
        <v>-11.861111111111107</v>
      </c>
      <c r="K55" s="2">
        <f t="shared" si="33"/>
        <v>78.138888888888886</v>
      </c>
      <c r="L55" s="2">
        <f t="shared" si="34"/>
        <v>108.67190894208549</v>
      </c>
      <c r="M55" s="2">
        <f>SUMIF(A:A,A55,L:L)</f>
        <v>2878.7998931007455</v>
      </c>
      <c r="N55" s="3">
        <f t="shared" si="35"/>
        <v>3.7749031880446315E-2</v>
      </c>
      <c r="O55" s="6">
        <f t="shared" si="36"/>
        <v>26.490745594935156</v>
      </c>
      <c r="P55" s="3" t="str">
        <f t="shared" si="37"/>
        <v/>
      </c>
      <c r="Q55" s="3" t="str">
        <f>IF(ISNUMBER(P55),SUMIF(A:A,A55,P:P),"")</f>
        <v/>
      </c>
      <c r="R55" s="3" t="str">
        <f t="shared" si="38"/>
        <v/>
      </c>
      <c r="S55" s="7" t="str">
        <f t="shared" si="39"/>
        <v/>
      </c>
    </row>
    <row r="56" spans="1:19" x14ac:dyDescent="0.3">
      <c r="A56" s="1">
        <v>29</v>
      </c>
      <c r="B56" s="5">
        <v>0.76388888888888884</v>
      </c>
      <c r="C56" s="1" t="s">
        <v>23</v>
      </c>
      <c r="D56" s="1">
        <v>6</v>
      </c>
      <c r="E56" s="1">
        <v>9</v>
      </c>
      <c r="F56" s="1" t="s">
        <v>20</v>
      </c>
      <c r="G56" s="1">
        <v>22.95</v>
      </c>
      <c r="H56" s="1">
        <f>1+COUNTIFS(A:A,A56,G:G,"&gt;"&amp;G56)</f>
        <v>9</v>
      </c>
      <c r="I56" s="2">
        <f>AVERAGEIF(A:A,A56,G:G)</f>
        <v>50.431111111111107</v>
      </c>
      <c r="J56" s="2">
        <f t="shared" si="32"/>
        <v>-27.481111111111108</v>
      </c>
      <c r="K56" s="2">
        <f t="shared" si="33"/>
        <v>62.518888888888895</v>
      </c>
      <c r="L56" s="2">
        <f t="shared" si="34"/>
        <v>42.569299877965918</v>
      </c>
      <c r="M56" s="2">
        <f>SUMIF(A:A,A56,L:L)</f>
        <v>2878.7998931007455</v>
      </c>
      <c r="N56" s="3">
        <f t="shared" si="35"/>
        <v>1.4787168771259981E-2</v>
      </c>
      <c r="O56" s="6">
        <f t="shared" si="36"/>
        <v>67.626197784634627</v>
      </c>
      <c r="P56" s="3" t="str">
        <f t="shared" si="37"/>
        <v/>
      </c>
      <c r="Q56" s="3" t="str">
        <f>IF(ISNUMBER(P56),SUMIF(A:A,A56,P:P),"")</f>
        <v/>
      </c>
      <c r="R56" s="3" t="str">
        <f t="shared" si="38"/>
        <v/>
      </c>
      <c r="S56" s="7" t="str">
        <f t="shared" si="39"/>
        <v/>
      </c>
    </row>
    <row r="57" spans="1:19" x14ac:dyDescent="0.3">
      <c r="A57" s="1"/>
      <c r="B57" s="5"/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  <c r="N57" s="3"/>
      <c r="O57" s="6"/>
      <c r="P57" s="3"/>
      <c r="Q57" s="3"/>
      <c r="R57" s="3"/>
      <c r="S57" s="7"/>
    </row>
    <row r="58" spans="1:19" x14ac:dyDescent="0.3">
      <c r="A58" s="1">
        <v>30</v>
      </c>
      <c r="B58" s="5">
        <v>0.79166666666666663</v>
      </c>
      <c r="C58" s="1" t="s">
        <v>23</v>
      </c>
      <c r="D58" s="1">
        <v>7</v>
      </c>
      <c r="E58" s="1">
        <v>9</v>
      </c>
      <c r="F58" s="1" t="s">
        <v>73</v>
      </c>
      <c r="G58" s="1">
        <v>80.88</v>
      </c>
      <c r="H58" s="1">
        <f>1+COUNTIFS(A:A,A58,G:G,"&gt;"&amp;G58)</f>
        <v>1</v>
      </c>
      <c r="I58" s="2">
        <f>AVERAGEIF(A:A,A58,G:G)</f>
        <v>49.62916666666667</v>
      </c>
      <c r="J58" s="2">
        <f t="shared" si="32"/>
        <v>31.250833333333325</v>
      </c>
      <c r="K58" s="2">
        <f t="shared" si="33"/>
        <v>121.25083333333333</v>
      </c>
      <c r="L58" s="2">
        <f t="shared" si="34"/>
        <v>1443.8233815123556</v>
      </c>
      <c r="M58" s="2">
        <f>SUMIF(A:A,A58,L:L)</f>
        <v>4496.171461349335</v>
      </c>
      <c r="N58" s="3">
        <f t="shared" si="35"/>
        <v>0.32112284727661461</v>
      </c>
      <c r="O58" s="6">
        <f t="shared" si="36"/>
        <v>3.1140730361630169</v>
      </c>
      <c r="P58" s="3">
        <f t="shared" si="37"/>
        <v>0.32112284727661461</v>
      </c>
      <c r="Q58" s="3">
        <f>IF(ISNUMBER(P58),SUMIF(A:A,A58,P:P),"")</f>
        <v>0.83694531644124315</v>
      </c>
      <c r="R58" s="3">
        <f t="shared" si="38"/>
        <v>0.38368438292008616</v>
      </c>
      <c r="S58" s="7">
        <f t="shared" si="39"/>
        <v>2.6063088426725987</v>
      </c>
    </row>
    <row r="59" spans="1:19" x14ac:dyDescent="0.3">
      <c r="A59" s="1">
        <v>30</v>
      </c>
      <c r="B59" s="5">
        <v>0.79166666666666663</v>
      </c>
      <c r="C59" s="1" t="s">
        <v>23</v>
      </c>
      <c r="D59" s="1">
        <v>7</v>
      </c>
      <c r="E59" s="1">
        <v>6</v>
      </c>
      <c r="F59" s="1" t="s">
        <v>70</v>
      </c>
      <c r="G59" s="1">
        <v>75.430000000000007</v>
      </c>
      <c r="H59" s="1">
        <f>1+COUNTIFS(A:A,A59,G:G,"&gt;"&amp;G59)</f>
        <v>2</v>
      </c>
      <c r="I59" s="2">
        <f>AVERAGEIF(A:A,A59,G:G)</f>
        <v>49.62916666666667</v>
      </c>
      <c r="J59" s="2">
        <f t="shared" si="32"/>
        <v>25.800833333333337</v>
      </c>
      <c r="K59" s="2">
        <f t="shared" si="33"/>
        <v>115.80083333333334</v>
      </c>
      <c r="L59" s="2">
        <f t="shared" si="34"/>
        <v>1041.1175682102632</v>
      </c>
      <c r="M59" s="2">
        <f>SUMIF(A:A,A59,L:L)</f>
        <v>4496.171461349335</v>
      </c>
      <c r="N59" s="3">
        <f t="shared" si="35"/>
        <v>0.23155646468558297</v>
      </c>
      <c r="O59" s="6">
        <f t="shared" si="36"/>
        <v>4.3186010865982158</v>
      </c>
      <c r="P59" s="3">
        <f t="shared" si="37"/>
        <v>0.23155646468558297</v>
      </c>
      <c r="Q59" s="3">
        <f>IF(ISNUMBER(P59),SUMIF(A:A,A59,P:P),"")</f>
        <v>0.83694531644124315</v>
      </c>
      <c r="R59" s="3">
        <f t="shared" si="38"/>
        <v>0.27666857097686998</v>
      </c>
      <c r="S59" s="7">
        <f t="shared" si="39"/>
        <v>3.6144329530064399</v>
      </c>
    </row>
    <row r="60" spans="1:19" x14ac:dyDescent="0.3">
      <c r="A60" s="1">
        <v>30</v>
      </c>
      <c r="B60" s="5">
        <v>0.79166666666666663</v>
      </c>
      <c r="C60" s="1" t="s">
        <v>23</v>
      </c>
      <c r="D60" s="1">
        <v>7</v>
      </c>
      <c r="E60" s="1">
        <v>8</v>
      </c>
      <c r="F60" s="1" t="s">
        <v>72</v>
      </c>
      <c r="G60" s="1">
        <v>61.45</v>
      </c>
      <c r="H60" s="1">
        <f>1+COUNTIFS(A:A,A60,G:G,"&gt;"&amp;G60)</f>
        <v>3</v>
      </c>
      <c r="I60" s="2">
        <f>AVERAGEIF(A:A,A60,G:G)</f>
        <v>49.62916666666667</v>
      </c>
      <c r="J60" s="2">
        <f t="shared" si="32"/>
        <v>11.820833333333333</v>
      </c>
      <c r="K60" s="2">
        <f t="shared" si="33"/>
        <v>101.82083333333333</v>
      </c>
      <c r="L60" s="2">
        <f t="shared" si="34"/>
        <v>450.00108775734998</v>
      </c>
      <c r="M60" s="2">
        <f>SUMIF(A:A,A60,L:L)</f>
        <v>4496.171461349335</v>
      </c>
      <c r="N60" s="3">
        <f t="shared" si="35"/>
        <v>0.10008539301174721</v>
      </c>
      <c r="O60" s="6">
        <f t="shared" si="36"/>
        <v>9.9914679845702175</v>
      </c>
      <c r="P60" s="3">
        <f t="shared" si="37"/>
        <v>0.10008539301174721</v>
      </c>
      <c r="Q60" s="3">
        <f>IF(ISNUMBER(P60),SUMIF(A:A,A60,P:P),"")</f>
        <v>0.83694531644124315</v>
      </c>
      <c r="R60" s="3">
        <f t="shared" si="38"/>
        <v>0.11958414850484871</v>
      </c>
      <c r="S60" s="7">
        <f t="shared" si="39"/>
        <v>8.3623123340586698</v>
      </c>
    </row>
    <row r="61" spans="1:19" x14ac:dyDescent="0.3">
      <c r="A61" s="1">
        <v>30</v>
      </c>
      <c r="B61" s="5">
        <v>0.79166666666666663</v>
      </c>
      <c r="C61" s="1" t="s">
        <v>23</v>
      </c>
      <c r="D61" s="1">
        <v>7</v>
      </c>
      <c r="E61" s="1">
        <v>10</v>
      </c>
      <c r="F61" s="1" t="s">
        <v>74</v>
      </c>
      <c r="G61" s="1">
        <v>56.97</v>
      </c>
      <c r="H61" s="1">
        <f>1+COUNTIFS(A:A,A61,G:G,"&gt;"&amp;G61)</f>
        <v>4</v>
      </c>
      <c r="I61" s="2">
        <f>AVERAGEIF(A:A,A61,G:G)</f>
        <v>49.62916666666667</v>
      </c>
      <c r="J61" s="2">
        <f t="shared" si="32"/>
        <v>7.3408333333333289</v>
      </c>
      <c r="K61" s="2">
        <f t="shared" si="33"/>
        <v>97.340833333333336</v>
      </c>
      <c r="L61" s="2">
        <f t="shared" si="34"/>
        <v>343.93407618114566</v>
      </c>
      <c r="M61" s="2">
        <f>SUMIF(A:A,A61,L:L)</f>
        <v>4496.171461349335</v>
      </c>
      <c r="N61" s="3">
        <f t="shared" si="35"/>
        <v>7.6494875504131338E-2</v>
      </c>
      <c r="O61" s="6">
        <f t="shared" si="36"/>
        <v>13.072771128910354</v>
      </c>
      <c r="P61" s="3">
        <f t="shared" si="37"/>
        <v>7.6494875504131338E-2</v>
      </c>
      <c r="Q61" s="3">
        <f>IF(ISNUMBER(P61),SUMIF(A:A,A61,P:P),"")</f>
        <v>0.83694531644124315</v>
      </c>
      <c r="R61" s="3">
        <f t="shared" si="38"/>
        <v>9.139769827423555E-2</v>
      </c>
      <c r="S61" s="7">
        <f t="shared" si="39"/>
        <v>10.941194569249824</v>
      </c>
    </row>
    <row r="62" spans="1:19" x14ac:dyDescent="0.3">
      <c r="A62" s="1">
        <v>30</v>
      </c>
      <c r="B62" s="5">
        <v>0.79166666666666663</v>
      </c>
      <c r="C62" s="1" t="s">
        <v>23</v>
      </c>
      <c r="D62" s="1">
        <v>7</v>
      </c>
      <c r="E62" s="1">
        <v>3</v>
      </c>
      <c r="F62" s="1" t="s">
        <v>22</v>
      </c>
      <c r="G62" s="1">
        <v>51.96</v>
      </c>
      <c r="H62" s="1">
        <f>1+COUNTIFS(A:A,A62,G:G,"&gt;"&amp;G62)</f>
        <v>5</v>
      </c>
      <c r="I62" s="2">
        <f>AVERAGEIF(A:A,A62,G:G)</f>
        <v>49.62916666666667</v>
      </c>
      <c r="J62" s="2">
        <f t="shared" si="32"/>
        <v>2.3308333333333309</v>
      </c>
      <c r="K62" s="2">
        <f t="shared" si="33"/>
        <v>92.330833333333331</v>
      </c>
      <c r="L62" s="2">
        <f t="shared" si="34"/>
        <v>254.63980062361998</v>
      </c>
      <c r="M62" s="2">
        <f>SUMIF(A:A,A62,L:L)</f>
        <v>4496.171461349335</v>
      </c>
      <c r="N62" s="3">
        <f t="shared" si="35"/>
        <v>5.6634806482046537E-2</v>
      </c>
      <c r="O62" s="6">
        <f t="shared" si="36"/>
        <v>17.656986261920114</v>
      </c>
      <c r="P62" s="3">
        <f t="shared" si="37"/>
        <v>5.6634806482046537E-2</v>
      </c>
      <c r="Q62" s="3">
        <f>IF(ISNUMBER(P62),SUMIF(A:A,A62,P:P),"")</f>
        <v>0.83694531644124315</v>
      </c>
      <c r="R62" s="3">
        <f t="shared" si="38"/>
        <v>6.7668466946995007E-2</v>
      </c>
      <c r="S62" s="7">
        <f t="shared" si="39"/>
        <v>14.777931954381414</v>
      </c>
    </row>
    <row r="63" spans="1:19" x14ac:dyDescent="0.3">
      <c r="A63" s="1">
        <v>30</v>
      </c>
      <c r="B63" s="5">
        <v>0.79166666666666663</v>
      </c>
      <c r="C63" s="1" t="s">
        <v>23</v>
      </c>
      <c r="D63" s="1">
        <v>7</v>
      </c>
      <c r="E63" s="1">
        <v>2</v>
      </c>
      <c r="F63" s="1" t="s">
        <v>67</v>
      </c>
      <c r="G63" s="1">
        <v>50.23</v>
      </c>
      <c r="H63" s="1">
        <f>1+COUNTIFS(A:A,A63,G:G,"&gt;"&amp;G63)</f>
        <v>6</v>
      </c>
      <c r="I63" s="2">
        <f>AVERAGEIF(A:A,A63,G:G)</f>
        <v>49.62916666666667</v>
      </c>
      <c r="J63" s="2">
        <f t="shared" si="32"/>
        <v>0.60083333333332689</v>
      </c>
      <c r="K63" s="2">
        <f t="shared" si="33"/>
        <v>90.600833333333327</v>
      </c>
      <c r="L63" s="2">
        <f t="shared" si="34"/>
        <v>229.53373220837133</v>
      </c>
      <c r="M63" s="2">
        <f>SUMIF(A:A,A63,L:L)</f>
        <v>4496.171461349335</v>
      </c>
      <c r="N63" s="3">
        <f t="shared" si="35"/>
        <v>5.1050929481120486E-2</v>
      </c>
      <c r="O63" s="6">
        <f t="shared" si="36"/>
        <v>19.58828194048489</v>
      </c>
      <c r="P63" s="3">
        <f t="shared" si="37"/>
        <v>5.1050929481120486E-2</v>
      </c>
      <c r="Q63" s="3">
        <f>IF(ISNUMBER(P63),SUMIF(A:A,A63,P:P),"")</f>
        <v>0.83694531644124315</v>
      </c>
      <c r="R63" s="3">
        <f t="shared" si="38"/>
        <v>6.0996732376964631E-2</v>
      </c>
      <c r="S63" s="7">
        <f t="shared" si="39"/>
        <v>16.394320827219413</v>
      </c>
    </row>
    <row r="64" spans="1:19" x14ac:dyDescent="0.3">
      <c r="A64" s="1">
        <v>30</v>
      </c>
      <c r="B64" s="5">
        <v>0.79166666666666663</v>
      </c>
      <c r="C64" s="1" t="s">
        <v>23</v>
      </c>
      <c r="D64" s="1">
        <v>7</v>
      </c>
      <c r="E64" s="1">
        <v>1</v>
      </c>
      <c r="F64" s="1" t="s">
        <v>66</v>
      </c>
      <c r="G64" s="1">
        <v>48.91</v>
      </c>
      <c r="H64" s="1">
        <f>1+COUNTIFS(A:A,A64,G:G,"&gt;"&amp;G64)</f>
        <v>7</v>
      </c>
      <c r="I64" s="2">
        <f>AVERAGEIF(A:A,A64,G:G)</f>
        <v>49.62916666666667</v>
      </c>
      <c r="J64" s="2">
        <f t="shared" si="32"/>
        <v>-0.71916666666667339</v>
      </c>
      <c r="K64" s="2">
        <f t="shared" si="33"/>
        <v>89.280833333333334</v>
      </c>
      <c r="L64" s="2">
        <f t="shared" si="34"/>
        <v>212.05591714259259</v>
      </c>
      <c r="M64" s="2">
        <f>SUMIF(A:A,A64,L:L)</f>
        <v>4496.171461349335</v>
      </c>
      <c r="N64" s="3">
        <f t="shared" si="35"/>
        <v>4.7163663344580949E-2</v>
      </c>
      <c r="O64" s="6">
        <f t="shared" si="36"/>
        <v>21.202763506598959</v>
      </c>
      <c r="P64" s="3" t="str">
        <f t="shared" si="37"/>
        <v/>
      </c>
      <c r="Q64" s="3" t="str">
        <f>IF(ISNUMBER(P64),SUMIF(A:A,A64,P:P),"")</f>
        <v/>
      </c>
      <c r="R64" s="3" t="str">
        <f t="shared" si="38"/>
        <v/>
      </c>
      <c r="S64" s="7" t="str">
        <f t="shared" si="39"/>
        <v/>
      </c>
    </row>
    <row r="65" spans="1:19" x14ac:dyDescent="0.3">
      <c r="A65" s="1">
        <v>30</v>
      </c>
      <c r="B65" s="5">
        <v>0.79166666666666663</v>
      </c>
      <c r="C65" s="1" t="s">
        <v>23</v>
      </c>
      <c r="D65" s="1">
        <v>7</v>
      </c>
      <c r="E65" s="1">
        <v>4</v>
      </c>
      <c r="F65" s="1" t="s">
        <v>68</v>
      </c>
      <c r="G65" s="1">
        <v>44.98</v>
      </c>
      <c r="H65" s="1">
        <f>1+COUNTIFS(A:A,A65,G:G,"&gt;"&amp;G65)</f>
        <v>8</v>
      </c>
      <c r="I65" s="2">
        <f>AVERAGEIF(A:A,A65,G:G)</f>
        <v>49.62916666666667</v>
      </c>
      <c r="J65" s="2">
        <f t="shared" si="32"/>
        <v>-4.6491666666666731</v>
      </c>
      <c r="K65" s="2">
        <f t="shared" si="33"/>
        <v>85.350833333333327</v>
      </c>
      <c r="L65" s="2">
        <f t="shared" si="34"/>
        <v>167.51116403512239</v>
      </c>
      <c r="M65" s="2">
        <f>SUMIF(A:A,A65,L:L)</f>
        <v>4496.171461349335</v>
      </c>
      <c r="N65" s="3">
        <f t="shared" si="35"/>
        <v>3.7256400356415906E-2</v>
      </c>
      <c r="O65" s="6">
        <f t="shared" si="36"/>
        <v>26.841025714600217</v>
      </c>
      <c r="P65" s="3" t="str">
        <f t="shared" si="37"/>
        <v/>
      </c>
      <c r="Q65" s="3" t="str">
        <f>IF(ISNUMBER(P65),SUMIF(A:A,A65,P:P),"")</f>
        <v/>
      </c>
      <c r="R65" s="3" t="str">
        <f t="shared" si="38"/>
        <v/>
      </c>
      <c r="S65" s="7" t="str">
        <f t="shared" si="39"/>
        <v/>
      </c>
    </row>
    <row r="66" spans="1:19" x14ac:dyDescent="0.3">
      <c r="A66" s="1">
        <v>30</v>
      </c>
      <c r="B66" s="5">
        <v>0.79166666666666663</v>
      </c>
      <c r="C66" s="1" t="s">
        <v>23</v>
      </c>
      <c r="D66" s="1">
        <v>7</v>
      </c>
      <c r="E66" s="1">
        <v>7</v>
      </c>
      <c r="F66" s="1" t="s">
        <v>71</v>
      </c>
      <c r="G66" s="1">
        <v>41.38</v>
      </c>
      <c r="H66" s="1">
        <f>1+COUNTIFS(A:A,A66,G:G,"&gt;"&amp;G66)</f>
        <v>9</v>
      </c>
      <c r="I66" s="2">
        <f>AVERAGEIF(A:A,A66,G:G)</f>
        <v>49.62916666666667</v>
      </c>
      <c r="J66" s="2">
        <f t="shared" si="32"/>
        <v>-8.2491666666666674</v>
      </c>
      <c r="K66" s="2">
        <f t="shared" si="33"/>
        <v>81.750833333333333</v>
      </c>
      <c r="L66" s="2">
        <f t="shared" si="34"/>
        <v>134.96965832101739</v>
      </c>
      <c r="M66" s="2">
        <f>SUMIF(A:A,A66,L:L)</f>
        <v>4496.171461349335</v>
      </c>
      <c r="N66" s="3">
        <f t="shared" si="35"/>
        <v>3.0018796987896005E-2</v>
      </c>
      <c r="O66" s="6">
        <f t="shared" si="36"/>
        <v>33.312460869208515</v>
      </c>
      <c r="P66" s="3" t="str">
        <f t="shared" si="37"/>
        <v/>
      </c>
      <c r="Q66" s="3" t="str">
        <f>IF(ISNUMBER(P66),SUMIF(A:A,A66,P:P),"")</f>
        <v/>
      </c>
      <c r="R66" s="3" t="str">
        <f t="shared" si="38"/>
        <v/>
      </c>
      <c r="S66" s="7" t="str">
        <f t="shared" si="39"/>
        <v/>
      </c>
    </row>
    <row r="67" spans="1:19" x14ac:dyDescent="0.3">
      <c r="A67" s="1">
        <v>30</v>
      </c>
      <c r="B67" s="5">
        <v>0.79166666666666663</v>
      </c>
      <c r="C67" s="1" t="s">
        <v>23</v>
      </c>
      <c r="D67" s="1">
        <v>7</v>
      </c>
      <c r="E67" s="1">
        <v>11</v>
      </c>
      <c r="F67" s="1" t="s">
        <v>75</v>
      </c>
      <c r="G67" s="1">
        <v>41.23</v>
      </c>
      <c r="H67" s="1">
        <f>1+COUNTIFS(A:A,A67,G:G,"&gt;"&amp;G67)</f>
        <v>10</v>
      </c>
      <c r="I67" s="2">
        <f>AVERAGEIF(A:A,A67,G:G)</f>
        <v>49.62916666666667</v>
      </c>
      <c r="J67" s="2">
        <f t="shared" si="32"/>
        <v>-8.3991666666666731</v>
      </c>
      <c r="K67" s="2">
        <f t="shared" si="33"/>
        <v>81.600833333333327</v>
      </c>
      <c r="L67" s="2">
        <f t="shared" si="34"/>
        <v>133.76038130530773</v>
      </c>
      <c r="M67" s="2">
        <f>SUMIF(A:A,A67,L:L)</f>
        <v>4496.171461349335</v>
      </c>
      <c r="N67" s="3">
        <f t="shared" si="35"/>
        <v>2.9749839937190749E-2</v>
      </c>
      <c r="O67" s="6">
        <f t="shared" si="36"/>
        <v>33.613626228283806</v>
      </c>
      <c r="P67" s="3" t="str">
        <f t="shared" si="37"/>
        <v/>
      </c>
      <c r="Q67" s="3" t="str">
        <f>IF(ISNUMBER(P67),SUMIF(A:A,A67,P:P),"")</f>
        <v/>
      </c>
      <c r="R67" s="3" t="str">
        <f t="shared" si="38"/>
        <v/>
      </c>
      <c r="S67" s="7" t="str">
        <f t="shared" si="39"/>
        <v/>
      </c>
    </row>
    <row r="68" spans="1:19" x14ac:dyDescent="0.3">
      <c r="A68" s="1">
        <v>30</v>
      </c>
      <c r="B68" s="5">
        <v>0.79166666666666663</v>
      </c>
      <c r="C68" s="1" t="s">
        <v>23</v>
      </c>
      <c r="D68" s="1">
        <v>7</v>
      </c>
      <c r="E68" s="1">
        <v>5</v>
      </c>
      <c r="F68" s="1" t="s">
        <v>69</v>
      </c>
      <c r="G68" s="1">
        <v>26.96</v>
      </c>
      <c r="H68" s="1">
        <f>1+COUNTIFS(A:A,A68,G:G,"&gt;"&amp;G68)</f>
        <v>11</v>
      </c>
      <c r="I68" s="2">
        <f>AVERAGEIF(A:A,A68,G:G)</f>
        <v>49.62916666666667</v>
      </c>
      <c r="J68" s="2">
        <f t="shared" si="32"/>
        <v>-22.669166666666669</v>
      </c>
      <c r="K68" s="2">
        <f t="shared" si="33"/>
        <v>67.330833333333331</v>
      </c>
      <c r="L68" s="2">
        <f t="shared" si="34"/>
        <v>56.81781949331257</v>
      </c>
      <c r="M68" s="2">
        <f>SUMIF(A:A,A68,L:L)</f>
        <v>4496.171461349335</v>
      </c>
      <c r="N68" s="3">
        <f t="shared" si="35"/>
        <v>1.2636933440314376E-2</v>
      </c>
      <c r="O68" s="6">
        <f t="shared" si="36"/>
        <v>79.133122345156735</v>
      </c>
      <c r="P68" s="3" t="str">
        <f t="shared" si="37"/>
        <v/>
      </c>
      <c r="Q68" s="3" t="str">
        <f>IF(ISNUMBER(P68),SUMIF(A:A,A68,P:P),"")</f>
        <v/>
      </c>
      <c r="R68" s="3" t="str">
        <f t="shared" si="38"/>
        <v/>
      </c>
      <c r="S68" s="7" t="str">
        <f t="shared" si="39"/>
        <v/>
      </c>
    </row>
    <row r="69" spans="1:19" x14ac:dyDescent="0.3">
      <c r="A69" s="1">
        <v>30</v>
      </c>
      <c r="B69" s="5">
        <v>0.79166666666666663</v>
      </c>
      <c r="C69" s="1" t="s">
        <v>23</v>
      </c>
      <c r="D69" s="1">
        <v>7</v>
      </c>
      <c r="E69" s="1">
        <v>12</v>
      </c>
      <c r="F69" s="1" t="s">
        <v>76</v>
      </c>
      <c r="G69" s="1">
        <v>15.17</v>
      </c>
      <c r="H69" s="1">
        <f>1+COUNTIFS(A:A,A69,G:G,"&gt;"&amp;G69)</f>
        <v>12</v>
      </c>
      <c r="I69" s="2">
        <f>AVERAGEIF(A:A,A69,G:G)</f>
        <v>49.62916666666667</v>
      </c>
      <c r="J69" s="2">
        <f t="shared" si="32"/>
        <v>-34.459166666666668</v>
      </c>
      <c r="K69" s="2">
        <f t="shared" si="33"/>
        <v>55.540833333333332</v>
      </c>
      <c r="L69" s="2">
        <f t="shared" si="34"/>
        <v>28.006874558876884</v>
      </c>
      <c r="M69" s="2">
        <f>SUMIF(A:A,A69,L:L)</f>
        <v>4496.171461349335</v>
      </c>
      <c r="N69" s="3">
        <f t="shared" si="35"/>
        <v>6.2290494923589526E-3</v>
      </c>
      <c r="O69" s="6">
        <f t="shared" si="36"/>
        <v>160.53813687412173</v>
      </c>
      <c r="P69" s="3" t="str">
        <f t="shared" si="37"/>
        <v/>
      </c>
      <c r="Q69" s="3" t="str">
        <f>IF(ISNUMBER(P69),SUMIF(A:A,A69,P:P),"")</f>
        <v/>
      </c>
      <c r="R69" s="3" t="str">
        <f t="shared" si="38"/>
        <v/>
      </c>
      <c r="S69" s="7" t="str">
        <f t="shared" si="39"/>
        <v/>
      </c>
    </row>
  </sheetData>
  <autoFilter ref="A7:S7" xr:uid="{00000000-0009-0000-0000-000000000000}"/>
  <sortState xmlns:xlrd2="http://schemas.microsoft.com/office/spreadsheetml/2017/richdata2" ref="A8:T69">
    <sortCondition ref="B8:B69"/>
    <sortCondition ref="H8:H69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2" fitToHeight="0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04082022 -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2022-08-03T23:38:13Z</cp:lastPrinted>
  <dcterms:created xsi:type="dcterms:W3CDTF">2016-03-11T05:58:01Z</dcterms:created>
  <dcterms:modified xsi:type="dcterms:W3CDTF">2022-08-03T23:38:21Z</dcterms:modified>
</cp:coreProperties>
</file>