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2CAFF9C0-8170-4B54-837E-7D873DBBD2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009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20092022 - PREMIUM'!$A$7:$S$43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2" i="1" l="1"/>
  <c r="I62" i="1"/>
  <c r="J62" i="1" s="1"/>
  <c r="K62" i="1" s="1"/>
  <c r="L62" i="1" s="1"/>
  <c r="H63" i="1"/>
  <c r="I63" i="1"/>
  <c r="J63" i="1" s="1"/>
  <c r="K63" i="1" s="1"/>
  <c r="L63" i="1" s="1"/>
  <c r="H60" i="1"/>
  <c r="I60" i="1"/>
  <c r="J60" i="1" s="1"/>
  <c r="K60" i="1" s="1"/>
  <c r="L60" i="1" s="1"/>
  <c r="H59" i="1"/>
  <c r="I59" i="1"/>
  <c r="J59" i="1" s="1"/>
  <c r="K59" i="1" s="1"/>
  <c r="L59" i="1" s="1"/>
  <c r="H67" i="1"/>
  <c r="I67" i="1"/>
  <c r="J67" i="1" s="1"/>
  <c r="K67" i="1" s="1"/>
  <c r="L67" i="1" s="1"/>
  <c r="H64" i="1"/>
  <c r="I64" i="1"/>
  <c r="J64" i="1" s="1"/>
  <c r="K64" i="1" s="1"/>
  <c r="L64" i="1" s="1"/>
  <c r="H65" i="1"/>
  <c r="I65" i="1"/>
  <c r="J65" i="1" s="1"/>
  <c r="K65" i="1" s="1"/>
  <c r="L65" i="1" s="1"/>
  <c r="H66" i="1"/>
  <c r="I66" i="1"/>
  <c r="J66" i="1" s="1"/>
  <c r="K66" i="1" s="1"/>
  <c r="L66" i="1" s="1"/>
  <c r="H8" i="1"/>
  <c r="I8" i="1"/>
  <c r="J8" i="1" s="1"/>
  <c r="K8" i="1" s="1"/>
  <c r="L8" i="1" s="1"/>
  <c r="H10" i="1"/>
  <c r="I10" i="1"/>
  <c r="J10" i="1" s="1"/>
  <c r="K10" i="1" s="1"/>
  <c r="L10" i="1" s="1"/>
  <c r="H9" i="1"/>
  <c r="I9" i="1"/>
  <c r="J9" i="1" s="1"/>
  <c r="K9" i="1" s="1"/>
  <c r="L9" i="1" s="1"/>
  <c r="H11" i="1"/>
  <c r="I11" i="1"/>
  <c r="J11" i="1" s="1"/>
  <c r="K11" i="1" s="1"/>
  <c r="L11" i="1" s="1"/>
  <c r="H12" i="1"/>
  <c r="I12" i="1"/>
  <c r="J12" i="1" s="1"/>
  <c r="K12" i="1" s="1"/>
  <c r="L12" i="1" s="1"/>
  <c r="H17" i="1"/>
  <c r="I17" i="1"/>
  <c r="J17" i="1" s="1"/>
  <c r="K17" i="1" s="1"/>
  <c r="L17" i="1" s="1"/>
  <c r="H14" i="1"/>
  <c r="I14" i="1"/>
  <c r="J14" i="1" s="1"/>
  <c r="K14" i="1" s="1"/>
  <c r="L14" i="1" s="1"/>
  <c r="H18" i="1"/>
  <c r="I18" i="1"/>
  <c r="J18" i="1" s="1"/>
  <c r="K18" i="1" s="1"/>
  <c r="L18" i="1" s="1"/>
  <c r="H16" i="1"/>
  <c r="I16" i="1"/>
  <c r="J16" i="1" s="1"/>
  <c r="K16" i="1" s="1"/>
  <c r="L16" i="1" s="1"/>
  <c r="H15" i="1"/>
  <c r="I15" i="1"/>
  <c r="J15" i="1" s="1"/>
  <c r="K15" i="1" s="1"/>
  <c r="L15" i="1" s="1"/>
  <c r="H20" i="1"/>
  <c r="I20" i="1"/>
  <c r="J20" i="1" s="1"/>
  <c r="K20" i="1" s="1"/>
  <c r="L20" i="1" s="1"/>
  <c r="H21" i="1"/>
  <c r="I21" i="1"/>
  <c r="J21" i="1" s="1"/>
  <c r="K21" i="1" s="1"/>
  <c r="L21" i="1" s="1"/>
  <c r="H19" i="1"/>
  <c r="I19" i="1"/>
  <c r="J19" i="1" s="1"/>
  <c r="K19" i="1" s="1"/>
  <c r="L19" i="1" s="1"/>
  <c r="H23" i="1"/>
  <c r="I23" i="1"/>
  <c r="J23" i="1" s="1"/>
  <c r="K23" i="1" s="1"/>
  <c r="L23" i="1" s="1"/>
  <c r="H27" i="1"/>
  <c r="I27" i="1"/>
  <c r="J27" i="1" s="1"/>
  <c r="K27" i="1" s="1"/>
  <c r="L27" i="1" s="1"/>
  <c r="H28" i="1"/>
  <c r="I28" i="1"/>
  <c r="J28" i="1" s="1"/>
  <c r="K28" i="1" s="1"/>
  <c r="L28" i="1" s="1"/>
  <c r="H24" i="1"/>
  <c r="I24" i="1"/>
  <c r="J24" i="1" s="1"/>
  <c r="K24" i="1" s="1"/>
  <c r="L24" i="1" s="1"/>
  <c r="H25" i="1"/>
  <c r="I25" i="1"/>
  <c r="J25" i="1" s="1"/>
  <c r="K25" i="1" s="1"/>
  <c r="L25" i="1" s="1"/>
  <c r="H26" i="1"/>
  <c r="I26" i="1"/>
  <c r="J26" i="1" s="1"/>
  <c r="K26" i="1" s="1"/>
  <c r="L26" i="1" s="1"/>
  <c r="H29" i="1"/>
  <c r="I29" i="1"/>
  <c r="J29" i="1" s="1"/>
  <c r="K29" i="1" s="1"/>
  <c r="L29" i="1" s="1"/>
  <c r="H33" i="1"/>
  <c r="I33" i="1"/>
  <c r="J33" i="1" s="1"/>
  <c r="K33" i="1" s="1"/>
  <c r="L33" i="1" s="1"/>
  <c r="H31" i="1"/>
  <c r="I31" i="1"/>
  <c r="J31" i="1" s="1"/>
  <c r="K31" i="1" s="1"/>
  <c r="L31" i="1" s="1"/>
  <c r="H32" i="1"/>
  <c r="I32" i="1"/>
  <c r="J32" i="1" s="1"/>
  <c r="K32" i="1" s="1"/>
  <c r="L32" i="1" s="1"/>
  <c r="H34" i="1"/>
  <c r="I34" i="1"/>
  <c r="J34" i="1" s="1"/>
  <c r="K34" i="1" s="1"/>
  <c r="L34" i="1" s="1"/>
  <c r="H35" i="1"/>
  <c r="I35" i="1"/>
  <c r="J35" i="1" s="1"/>
  <c r="K35" i="1" s="1"/>
  <c r="L35" i="1" s="1"/>
  <c r="H36" i="1"/>
  <c r="I36" i="1"/>
  <c r="J36" i="1" s="1"/>
  <c r="K36" i="1" s="1"/>
  <c r="L36" i="1" s="1"/>
  <c r="H39" i="1"/>
  <c r="I39" i="1"/>
  <c r="J39" i="1" s="1"/>
  <c r="K39" i="1" s="1"/>
  <c r="L39" i="1" s="1"/>
  <c r="H38" i="1"/>
  <c r="I38" i="1"/>
  <c r="J38" i="1" s="1"/>
  <c r="K38" i="1" s="1"/>
  <c r="L38" i="1" s="1"/>
  <c r="H41" i="1"/>
  <c r="I41" i="1"/>
  <c r="J41" i="1" s="1"/>
  <c r="K41" i="1" s="1"/>
  <c r="L41" i="1" s="1"/>
  <c r="H40" i="1"/>
  <c r="I40" i="1"/>
  <c r="J40" i="1" s="1"/>
  <c r="K40" i="1" s="1"/>
  <c r="L40" i="1" s="1"/>
  <c r="H42" i="1"/>
  <c r="I42" i="1"/>
  <c r="J42" i="1" s="1"/>
  <c r="K42" i="1" s="1"/>
  <c r="L42" i="1" s="1"/>
  <c r="H43" i="1"/>
  <c r="I43" i="1"/>
  <c r="J43" i="1" s="1"/>
  <c r="K43" i="1" s="1"/>
  <c r="L43" i="1" s="1"/>
  <c r="H44" i="1"/>
  <c r="I44" i="1"/>
  <c r="J44" i="1" s="1"/>
  <c r="K44" i="1" s="1"/>
  <c r="L44" i="1" s="1"/>
  <c r="H45" i="1"/>
  <c r="I45" i="1"/>
  <c r="J45" i="1" s="1"/>
  <c r="K45" i="1" s="1"/>
  <c r="L45" i="1" s="1"/>
  <c r="H51" i="1"/>
  <c r="I51" i="1"/>
  <c r="J51" i="1" s="1"/>
  <c r="K51" i="1" s="1"/>
  <c r="L51" i="1" s="1"/>
  <c r="H47" i="1"/>
  <c r="I47" i="1"/>
  <c r="J47" i="1" s="1"/>
  <c r="K47" i="1" s="1"/>
  <c r="L47" i="1" s="1"/>
  <c r="H53" i="1"/>
  <c r="I53" i="1"/>
  <c r="J53" i="1" s="1"/>
  <c r="K53" i="1" s="1"/>
  <c r="L53" i="1" s="1"/>
  <c r="H49" i="1"/>
  <c r="I49" i="1"/>
  <c r="J49" i="1" s="1"/>
  <c r="K49" i="1" s="1"/>
  <c r="L49" i="1" s="1"/>
  <c r="H52" i="1"/>
  <c r="I52" i="1"/>
  <c r="J52" i="1" s="1"/>
  <c r="K52" i="1" s="1"/>
  <c r="L52" i="1" s="1"/>
  <c r="H48" i="1"/>
  <c r="I48" i="1"/>
  <c r="J48" i="1" s="1"/>
  <c r="K48" i="1" s="1"/>
  <c r="L48" i="1" s="1"/>
  <c r="H57" i="1"/>
  <c r="I57" i="1"/>
  <c r="J57" i="1" s="1"/>
  <c r="K57" i="1" s="1"/>
  <c r="L57" i="1" s="1"/>
  <c r="H55" i="1"/>
  <c r="I55" i="1"/>
  <c r="J55" i="1" s="1"/>
  <c r="K55" i="1" s="1"/>
  <c r="L55" i="1" s="1"/>
  <c r="H50" i="1"/>
  <c r="I50" i="1"/>
  <c r="J50" i="1" s="1"/>
  <c r="K50" i="1" s="1"/>
  <c r="L50" i="1" s="1"/>
  <c r="H56" i="1"/>
  <c r="I56" i="1"/>
  <c r="J56" i="1" s="1"/>
  <c r="K56" i="1" s="1"/>
  <c r="L56" i="1" s="1"/>
  <c r="H54" i="1"/>
  <c r="I54" i="1"/>
  <c r="J54" i="1" s="1"/>
  <c r="K54" i="1" s="1"/>
  <c r="L54" i="1" s="1"/>
  <c r="H61" i="1"/>
  <c r="I61" i="1"/>
  <c r="J61" i="1" s="1"/>
  <c r="K61" i="1" s="1"/>
  <c r="L61" i="1" s="1"/>
  <c r="M67" i="1" l="1"/>
  <c r="N67" i="1" s="1"/>
  <c r="O67" i="1" s="1"/>
  <c r="P67" i="1" s="1"/>
  <c r="M66" i="1"/>
  <c r="N66" i="1" s="1"/>
  <c r="O66" i="1" s="1"/>
  <c r="P66" i="1" s="1"/>
  <c r="M64" i="1"/>
  <c r="N64" i="1" s="1"/>
  <c r="O64" i="1" s="1"/>
  <c r="P64" i="1" s="1"/>
  <c r="M59" i="1"/>
  <c r="N59" i="1" s="1"/>
  <c r="O59" i="1" s="1"/>
  <c r="P59" i="1" s="1"/>
  <c r="M63" i="1"/>
  <c r="N63" i="1" s="1"/>
  <c r="O63" i="1" s="1"/>
  <c r="P63" i="1" s="1"/>
  <c r="M65" i="1"/>
  <c r="N65" i="1" s="1"/>
  <c r="O65" i="1" s="1"/>
  <c r="P65" i="1" s="1"/>
  <c r="M60" i="1"/>
  <c r="N60" i="1" s="1"/>
  <c r="O60" i="1" s="1"/>
  <c r="P60" i="1" s="1"/>
  <c r="M62" i="1"/>
  <c r="N62" i="1" s="1"/>
  <c r="O62" i="1" s="1"/>
  <c r="P62" i="1" s="1"/>
  <c r="M61" i="1"/>
  <c r="N61" i="1" s="1"/>
  <c r="O61" i="1" s="1"/>
  <c r="P61" i="1" s="1"/>
  <c r="M47" i="1"/>
  <c r="N47" i="1" s="1"/>
  <c r="O47" i="1" s="1"/>
  <c r="P47" i="1" s="1"/>
  <c r="M51" i="1"/>
  <c r="N51" i="1" s="1"/>
  <c r="O51" i="1" s="1"/>
  <c r="P51" i="1" s="1"/>
  <c r="M53" i="1"/>
  <c r="N53" i="1" s="1"/>
  <c r="O53" i="1" s="1"/>
  <c r="P53" i="1" s="1"/>
  <c r="M50" i="1"/>
  <c r="N50" i="1" s="1"/>
  <c r="O50" i="1" s="1"/>
  <c r="P50" i="1" s="1"/>
  <c r="M40" i="1"/>
  <c r="N40" i="1" s="1"/>
  <c r="O40" i="1" s="1"/>
  <c r="P40" i="1" s="1"/>
  <c r="M39" i="1"/>
  <c r="N39" i="1" s="1"/>
  <c r="O39" i="1" s="1"/>
  <c r="P39" i="1" s="1"/>
  <c r="M41" i="1"/>
  <c r="N41" i="1" s="1"/>
  <c r="O41" i="1" s="1"/>
  <c r="P41" i="1" s="1"/>
  <c r="M43" i="1"/>
  <c r="N43" i="1" s="1"/>
  <c r="O43" i="1" s="1"/>
  <c r="P43" i="1" s="1"/>
  <c r="M38" i="1"/>
  <c r="N38" i="1" s="1"/>
  <c r="O38" i="1" s="1"/>
  <c r="P38" i="1" s="1"/>
  <c r="M42" i="1"/>
  <c r="N42" i="1" s="1"/>
  <c r="O42" i="1" s="1"/>
  <c r="P42" i="1" s="1"/>
  <c r="M55" i="1"/>
  <c r="N55" i="1" s="1"/>
  <c r="O55" i="1" s="1"/>
  <c r="P55" i="1" s="1"/>
  <c r="M56" i="1"/>
  <c r="N56" i="1" s="1"/>
  <c r="O56" i="1" s="1"/>
  <c r="P56" i="1" s="1"/>
  <c r="M48" i="1"/>
  <c r="N48" i="1" s="1"/>
  <c r="O48" i="1" s="1"/>
  <c r="P48" i="1" s="1"/>
  <c r="M52" i="1"/>
  <c r="N52" i="1" s="1"/>
  <c r="O52" i="1" s="1"/>
  <c r="P52" i="1" s="1"/>
  <c r="M19" i="1"/>
  <c r="N19" i="1" s="1"/>
  <c r="O19" i="1" s="1"/>
  <c r="P19" i="1" s="1"/>
  <c r="M15" i="1"/>
  <c r="N15" i="1" s="1"/>
  <c r="O15" i="1" s="1"/>
  <c r="P15" i="1" s="1"/>
  <c r="M21" i="1"/>
  <c r="N21" i="1" s="1"/>
  <c r="O21" i="1" s="1"/>
  <c r="P21" i="1" s="1"/>
  <c r="M20" i="1"/>
  <c r="N20" i="1" s="1"/>
  <c r="O20" i="1" s="1"/>
  <c r="P20" i="1" s="1"/>
  <c r="M23" i="1"/>
  <c r="N23" i="1" s="1"/>
  <c r="O23" i="1" s="1"/>
  <c r="P23" i="1" s="1"/>
  <c r="M31" i="1"/>
  <c r="N31" i="1" s="1"/>
  <c r="O31" i="1" s="1"/>
  <c r="P31" i="1" s="1"/>
  <c r="M33" i="1"/>
  <c r="N33" i="1" s="1"/>
  <c r="O33" i="1" s="1"/>
  <c r="P33" i="1" s="1"/>
  <c r="M34" i="1"/>
  <c r="N34" i="1" s="1"/>
  <c r="O34" i="1" s="1"/>
  <c r="P34" i="1" s="1"/>
  <c r="M32" i="1"/>
  <c r="N32" i="1" s="1"/>
  <c r="O32" i="1" s="1"/>
  <c r="P32" i="1" s="1"/>
  <c r="M36" i="1"/>
  <c r="N36" i="1" s="1"/>
  <c r="O36" i="1" s="1"/>
  <c r="P36" i="1" s="1"/>
  <c r="M35" i="1"/>
  <c r="N35" i="1" s="1"/>
  <c r="O35" i="1" s="1"/>
  <c r="P35" i="1" s="1"/>
  <c r="M54" i="1"/>
  <c r="N54" i="1" s="1"/>
  <c r="O54" i="1" s="1"/>
  <c r="P54" i="1" s="1"/>
  <c r="M14" i="1"/>
  <c r="N14" i="1" s="1"/>
  <c r="O14" i="1" s="1"/>
  <c r="P14" i="1" s="1"/>
  <c r="M17" i="1"/>
  <c r="N17" i="1" s="1"/>
  <c r="O17" i="1" s="1"/>
  <c r="P17" i="1" s="1"/>
  <c r="M16" i="1"/>
  <c r="N16" i="1" s="1"/>
  <c r="O16" i="1" s="1"/>
  <c r="P16" i="1" s="1"/>
  <c r="M18" i="1"/>
  <c r="N18" i="1" s="1"/>
  <c r="O18" i="1" s="1"/>
  <c r="P18" i="1" s="1"/>
  <c r="M49" i="1"/>
  <c r="N49" i="1" s="1"/>
  <c r="O49" i="1" s="1"/>
  <c r="P49" i="1" s="1"/>
  <c r="M9" i="1"/>
  <c r="N9" i="1" s="1"/>
  <c r="O9" i="1" s="1"/>
  <c r="P9" i="1" s="1"/>
  <c r="M12" i="1"/>
  <c r="N12" i="1" s="1"/>
  <c r="O12" i="1" s="1"/>
  <c r="P12" i="1" s="1"/>
  <c r="M10" i="1"/>
  <c r="N10" i="1" s="1"/>
  <c r="O10" i="1" s="1"/>
  <c r="P10" i="1" s="1"/>
  <c r="M11" i="1"/>
  <c r="N11" i="1" s="1"/>
  <c r="O11" i="1" s="1"/>
  <c r="P11" i="1" s="1"/>
  <c r="M57" i="1"/>
  <c r="N57" i="1" s="1"/>
  <c r="O57" i="1" s="1"/>
  <c r="P57" i="1" s="1"/>
  <c r="M26" i="1"/>
  <c r="N26" i="1" s="1"/>
  <c r="O26" i="1" s="1"/>
  <c r="P26" i="1" s="1"/>
  <c r="M27" i="1"/>
  <c r="N27" i="1" s="1"/>
  <c r="O27" i="1" s="1"/>
  <c r="P27" i="1" s="1"/>
  <c r="M24" i="1"/>
  <c r="N24" i="1" s="1"/>
  <c r="O24" i="1" s="1"/>
  <c r="P24" i="1" s="1"/>
  <c r="M29" i="1"/>
  <c r="N29" i="1" s="1"/>
  <c r="O29" i="1" s="1"/>
  <c r="P29" i="1" s="1"/>
  <c r="M28" i="1"/>
  <c r="N28" i="1" s="1"/>
  <c r="O28" i="1" s="1"/>
  <c r="P28" i="1" s="1"/>
  <c r="M25" i="1"/>
  <c r="N25" i="1" s="1"/>
  <c r="O25" i="1" s="1"/>
  <c r="P25" i="1" s="1"/>
  <c r="M44" i="1"/>
  <c r="N44" i="1" s="1"/>
  <c r="O44" i="1" s="1"/>
  <c r="P44" i="1" s="1"/>
  <c r="M45" i="1"/>
  <c r="N45" i="1" s="1"/>
  <c r="O45" i="1" s="1"/>
  <c r="P45" i="1" s="1"/>
  <c r="M8" i="1"/>
  <c r="N8" i="1" s="1"/>
  <c r="O8" i="1" s="1"/>
  <c r="P8" i="1" s="1"/>
  <c r="Q59" i="1" l="1"/>
  <c r="R59" i="1" s="1"/>
  <c r="S59" i="1" s="1"/>
  <c r="Q64" i="1"/>
  <c r="R64" i="1" s="1"/>
  <c r="S64" i="1" s="1"/>
  <c r="Q66" i="1"/>
  <c r="R66" i="1" s="1"/>
  <c r="S66" i="1" s="1"/>
  <c r="Q60" i="1"/>
  <c r="R60" i="1" s="1"/>
  <c r="S60" i="1" s="1"/>
  <c r="Q67" i="1"/>
  <c r="R67" i="1" s="1"/>
  <c r="S67" i="1" s="1"/>
  <c r="Q63" i="1"/>
  <c r="R63" i="1" s="1"/>
  <c r="S63" i="1" s="1"/>
  <c r="Q65" i="1"/>
  <c r="R65" i="1" s="1"/>
  <c r="S65" i="1" s="1"/>
  <c r="Q62" i="1"/>
  <c r="R62" i="1" s="1"/>
  <c r="S62" i="1" s="1"/>
  <c r="Q61" i="1"/>
  <c r="R61" i="1" s="1"/>
  <c r="S61" i="1" s="1"/>
  <c r="Q15" i="1"/>
  <c r="R15" i="1" s="1"/>
  <c r="S15" i="1" s="1"/>
  <c r="Q57" i="1"/>
  <c r="R57" i="1" s="1"/>
  <c r="S57" i="1" s="1"/>
  <c r="Q54" i="1"/>
  <c r="R54" i="1" s="1"/>
  <c r="S54" i="1" s="1"/>
  <c r="Q33" i="1"/>
  <c r="R33" i="1" s="1"/>
  <c r="S33" i="1" s="1"/>
  <c r="Q25" i="1"/>
  <c r="R25" i="1" s="1"/>
  <c r="S25" i="1" s="1"/>
  <c r="Q11" i="1"/>
  <c r="R11" i="1" s="1"/>
  <c r="S11" i="1" s="1"/>
  <c r="Q42" i="1"/>
  <c r="R42" i="1" s="1"/>
  <c r="S42" i="1" s="1"/>
  <c r="Q29" i="1"/>
  <c r="R29" i="1" s="1"/>
  <c r="S29" i="1" s="1"/>
  <c r="Q45" i="1"/>
  <c r="R45" i="1" s="1"/>
  <c r="S45" i="1" s="1"/>
  <c r="Q38" i="1"/>
  <c r="R38" i="1" s="1"/>
  <c r="S38" i="1" s="1"/>
  <c r="Q28" i="1"/>
  <c r="R28" i="1" s="1"/>
  <c r="S28" i="1" s="1"/>
  <c r="Q31" i="1"/>
  <c r="R31" i="1" s="1"/>
  <c r="S31" i="1" s="1"/>
  <c r="Q41" i="1"/>
  <c r="R41" i="1" s="1"/>
  <c r="S41" i="1" s="1"/>
  <c r="Q19" i="1"/>
  <c r="R19" i="1" s="1"/>
  <c r="S19" i="1" s="1"/>
  <c r="Q43" i="1"/>
  <c r="R43" i="1" s="1"/>
  <c r="S43" i="1" s="1"/>
  <c r="Q18" i="1"/>
  <c r="R18" i="1" s="1"/>
  <c r="S18" i="1" s="1"/>
  <c r="Q24" i="1"/>
  <c r="R24" i="1" s="1"/>
  <c r="S24" i="1" s="1"/>
  <c r="Q16" i="1"/>
  <c r="R16" i="1" s="1"/>
  <c r="S16" i="1" s="1"/>
  <c r="Q39" i="1"/>
  <c r="R39" i="1" s="1"/>
  <c r="S39" i="1" s="1"/>
  <c r="Q40" i="1"/>
  <c r="R40" i="1" s="1"/>
  <c r="S40" i="1" s="1"/>
  <c r="Q50" i="1"/>
  <c r="R50" i="1" s="1"/>
  <c r="S50" i="1" s="1"/>
  <c r="Q49" i="1"/>
  <c r="R49" i="1" s="1"/>
  <c r="S49" i="1" s="1"/>
  <c r="Q10" i="1"/>
  <c r="R10" i="1" s="1"/>
  <c r="S10" i="1" s="1"/>
  <c r="Q48" i="1"/>
  <c r="R48" i="1" s="1"/>
  <c r="S48" i="1" s="1"/>
  <c r="Q8" i="1"/>
  <c r="R8" i="1" s="1"/>
  <c r="S8" i="1" s="1"/>
  <c r="Q26" i="1"/>
  <c r="R26" i="1" s="1"/>
  <c r="S26" i="1" s="1"/>
  <c r="Q9" i="1"/>
  <c r="R9" i="1" s="1"/>
  <c r="S9" i="1" s="1"/>
  <c r="Q12" i="1"/>
  <c r="R12" i="1" s="1"/>
  <c r="S12" i="1" s="1"/>
  <c r="Q53" i="1"/>
  <c r="R53" i="1" s="1"/>
  <c r="S53" i="1" s="1"/>
  <c r="Q32" i="1"/>
  <c r="R32" i="1" s="1"/>
  <c r="S32" i="1" s="1"/>
  <c r="Q56" i="1"/>
  <c r="R56" i="1" s="1"/>
  <c r="S56" i="1" s="1"/>
  <c r="Q23" i="1"/>
  <c r="R23" i="1" s="1"/>
  <c r="S23" i="1" s="1"/>
  <c r="Q55" i="1"/>
  <c r="R55" i="1" s="1"/>
  <c r="S55" i="1" s="1"/>
  <c r="Q27" i="1"/>
  <c r="R27" i="1" s="1"/>
  <c r="S27" i="1" s="1"/>
  <c r="Q35" i="1"/>
  <c r="R35" i="1" s="1"/>
  <c r="S35" i="1" s="1"/>
  <c r="Q17" i="1"/>
  <c r="R17" i="1" s="1"/>
  <c r="S17" i="1" s="1"/>
  <c r="Q14" i="1"/>
  <c r="R14" i="1" s="1"/>
  <c r="S14" i="1" s="1"/>
  <c r="Q34" i="1"/>
  <c r="R34" i="1" s="1"/>
  <c r="S34" i="1" s="1"/>
  <c r="Q51" i="1"/>
  <c r="R51" i="1" s="1"/>
  <c r="S51" i="1" s="1"/>
  <c r="Q36" i="1"/>
  <c r="R36" i="1" s="1"/>
  <c r="S36" i="1" s="1"/>
  <c r="Q44" i="1"/>
  <c r="R44" i="1" s="1"/>
  <c r="S44" i="1" s="1"/>
  <c r="Q21" i="1"/>
  <c r="R21" i="1" s="1"/>
  <c r="S21" i="1" s="1"/>
  <c r="Q20" i="1"/>
  <c r="R20" i="1" s="1"/>
  <c r="S20" i="1" s="1"/>
  <c r="Q47" i="1"/>
  <c r="R47" i="1" s="1"/>
  <c r="S47" i="1" s="1"/>
  <c r="Q52" i="1"/>
  <c r="R52" i="1" s="1"/>
  <c r="S52" i="1" s="1"/>
</calcChain>
</file>

<file path=xl/sharedStrings.xml><?xml version="1.0" encoding="utf-8"?>
<sst xmlns="http://schemas.openxmlformats.org/spreadsheetml/2006/main" count="127" uniqueCount="74">
  <si>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</si>
  <si>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</si>
  <si>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</si>
  <si>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</si>
  <si>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</si>
  <si>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</si>
  <si>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</si>
  <si>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</si>
  <si>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</si>
  <si>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</si>
  <si>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</si>
  <si>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</si>
  <si>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</si>
  <si>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</si>
  <si>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</si>
  <si>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</si>
  <si>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</si>
  <si>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</si>
  <si>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</si>
  <si>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Wunambal            </t>
  </si>
  <si>
    <t xml:space="preserve">Amy Ekcels          </t>
  </si>
  <si>
    <t xml:space="preserve">Gibbed              </t>
  </si>
  <si>
    <t xml:space="preserve">Kallie              </t>
  </si>
  <si>
    <t xml:space="preserve">Shiny Agent         </t>
  </si>
  <si>
    <t xml:space="preserve">Careering Away      </t>
  </si>
  <si>
    <t xml:space="preserve">Alloway             </t>
  </si>
  <si>
    <t xml:space="preserve">Will To Excel       </t>
  </si>
  <si>
    <t xml:space="preserve">Dragons Shadow      </t>
  </si>
  <si>
    <t xml:space="preserve">Sorokin             </t>
  </si>
  <si>
    <t xml:space="preserve">Yak                 </t>
  </si>
  <si>
    <t xml:space="preserve">Mr Dumont           </t>
  </si>
  <si>
    <t xml:space="preserve">Club Town           </t>
  </si>
  <si>
    <t xml:space="preserve">Lord Finland        </t>
  </si>
  <si>
    <t xml:space="preserve">Cash Me             </t>
  </si>
  <si>
    <t xml:space="preserve">Spy Ninja           </t>
  </si>
  <si>
    <t xml:space="preserve">Angry Liam          </t>
  </si>
  <si>
    <t xml:space="preserve">Elle Effess         </t>
  </si>
  <si>
    <t xml:space="preserve">Guzzler             </t>
  </si>
  <si>
    <t xml:space="preserve">Wodger              </t>
  </si>
  <si>
    <t xml:space="preserve">Private Cheetah     </t>
  </si>
  <si>
    <t xml:space="preserve">Power Bank          </t>
  </si>
  <si>
    <t xml:space="preserve">Pahang              </t>
  </si>
  <si>
    <t xml:space="preserve">Watermelon Wine     </t>
  </si>
  <si>
    <t xml:space="preserve">Bush Warrior        </t>
  </si>
  <si>
    <t xml:space="preserve">Hitman              </t>
  </si>
  <si>
    <t xml:space="preserve">Silver Scissors     </t>
  </si>
  <si>
    <t xml:space="preserve">Boorowa Girl        </t>
  </si>
  <si>
    <t xml:space="preserve">Super Chance        </t>
  </si>
  <si>
    <t xml:space="preserve">Oakfield Tepee      </t>
  </si>
  <si>
    <t xml:space="preserve">Ready Made Doll     </t>
  </si>
  <si>
    <t xml:space="preserve">Robingurra          </t>
  </si>
  <si>
    <t xml:space="preserve">Bella Days          </t>
  </si>
  <si>
    <t xml:space="preserve">Direct To Space     </t>
  </si>
  <si>
    <t xml:space="preserve">Ecker Road          </t>
  </si>
  <si>
    <t xml:space="preserve">Bold Offa           </t>
  </si>
  <si>
    <t xml:space="preserve">Entreat             </t>
  </si>
  <si>
    <t xml:space="preserve">Emeriz              </t>
  </si>
  <si>
    <t xml:space="preserve">Knight Driver       </t>
  </si>
  <si>
    <t xml:space="preserve">Shadow Chaser       </t>
  </si>
  <si>
    <t xml:space="preserve">Billy Bent Ear      </t>
  </si>
  <si>
    <t xml:space="preserve">Conquest            </t>
  </si>
  <si>
    <t xml:space="preserve">Yeas And Nays       </t>
  </si>
  <si>
    <t xml:space="preserve">Makuba              </t>
  </si>
  <si>
    <t xml:space="preserve">Blue Channel        </t>
  </si>
  <si>
    <t xml:space="preserve">Zamali              </t>
  </si>
  <si>
    <t xml:space="preserve">Sea Princess        </t>
  </si>
  <si>
    <t xml:space="preserve">Centurion           </t>
  </si>
  <si>
    <t xml:space="preserve">Money Not My God    </t>
  </si>
  <si>
    <t xml:space="preserve">Sinaloa             </t>
  </si>
  <si>
    <t xml:space="preserve">Whos Tinny          </t>
  </si>
  <si>
    <t xml:space="preserve">Tiger King          </t>
  </si>
  <si>
    <t xml:space="preserve">Jackal              </t>
  </si>
  <si>
    <t xml:space="preserve">Supergaze           </t>
  </si>
  <si>
    <t>Forbes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</si>
</sst>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137005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AEF5BD-69AD-3A13-28A9-C53BB9F38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07480" cy="1051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67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AB7" sqref="AB7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3.77734375" style="9" bestFit="1" customWidth="1"/>
    <col min="7" max="7" width="12.218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</v>
      </c>
      <c r="B8" s="5">
        <v>0.55208333333333337</v>
      </c>
      <c r="C8" s="1" t="s">
        <v>73</v>
      </c>
      <c r="D8" s="1">
        <v>1</v>
      </c>
      <c r="E8" s="1">
        <v>1</v>
      </c>
      <c r="F8" s="1" t="s">
        <v>19</v>
      </c>
      <c r="G8" s="1">
        <v>64.23</v>
      </c>
      <c r="H8" s="1">
        <f>1+COUNTIFS(A:A,A8,G:G,"&gt;"&amp;G8)</f>
        <v>1</v>
      </c>
      <c r="I8" s="2">
        <f>AVERAGEIF(A:A,A8,G:G)</f>
        <v>45.763999999999996</v>
      </c>
      <c r="J8" s="2">
        <f t="shared" ref="J8:J26" si="0">G8-I8</f>
        <v>18.466000000000008</v>
      </c>
      <c r="K8" s="2">
        <f t="shared" ref="K8:K26" si="1">90+J8</f>
        <v>108.46600000000001</v>
      </c>
      <c r="L8" s="2">
        <f t="shared" ref="L8:L26" si="2">EXP(0.06*K8)</f>
        <v>670.45728868550623</v>
      </c>
      <c r="M8" s="2">
        <f>SUMIF(A:A,A8,L:L)</f>
        <v>1669.5259964972163</v>
      </c>
      <c r="N8" s="3">
        <f t="shared" ref="N8:N26" si="3">L8/M8</f>
        <v>0.40158541411884158</v>
      </c>
      <c r="O8" s="6">
        <f t="shared" ref="O8:O26" si="4">1/N8</f>
        <v>2.4901302807379078</v>
      </c>
      <c r="P8" s="3">
        <f t="shared" ref="P8:P26" si="5">IF(O8&gt;21,"",N8)</f>
        <v>0.40158541411884158</v>
      </c>
      <c r="Q8" s="3">
        <f>IF(ISNUMBER(P8),SUMIF(A:A,A8,P:P),"")</f>
        <v>0.97385598615373747</v>
      </c>
      <c r="R8" s="3">
        <f t="shared" ref="R8:R26" si="6">IFERROR(P8*(1/Q8),"")</f>
        <v>0.41236632503016252</v>
      </c>
      <c r="S8" s="7">
        <f t="shared" ref="S8:S26" si="7">IFERROR(1/R8,"")</f>
        <v>2.4250282801992986</v>
      </c>
    </row>
    <row r="9" spans="1:19" x14ac:dyDescent="0.3">
      <c r="A9" s="1">
        <v>1</v>
      </c>
      <c r="B9" s="5">
        <v>0.55208333333333337</v>
      </c>
      <c r="C9" s="1" t="s">
        <v>73</v>
      </c>
      <c r="D9" s="1">
        <v>1</v>
      </c>
      <c r="E9" s="1">
        <v>6</v>
      </c>
      <c r="F9" s="1" t="s">
        <v>21</v>
      </c>
      <c r="G9" s="1">
        <v>58.47</v>
      </c>
      <c r="H9" s="1">
        <f>1+COUNTIFS(A:A,A9,G:G,"&gt;"&amp;G9)</f>
        <v>2</v>
      </c>
      <c r="I9" s="2">
        <f>AVERAGEIF(A:A,A9,G:G)</f>
        <v>45.763999999999996</v>
      </c>
      <c r="J9" s="2">
        <f t="shared" si="0"/>
        <v>12.706000000000003</v>
      </c>
      <c r="K9" s="2">
        <f t="shared" si="1"/>
        <v>102.706</v>
      </c>
      <c r="L9" s="2">
        <f t="shared" si="2"/>
        <v>474.54668453170308</v>
      </c>
      <c r="M9" s="2">
        <f>SUMIF(A:A,A9,L:L)</f>
        <v>1669.5259964972163</v>
      </c>
      <c r="N9" s="3">
        <f t="shared" si="3"/>
        <v>0.2842403685401339</v>
      </c>
      <c r="O9" s="6">
        <f t="shared" si="4"/>
        <v>3.5181491113877548</v>
      </c>
      <c r="P9" s="3">
        <f t="shared" si="5"/>
        <v>0.2842403685401339</v>
      </c>
      <c r="Q9" s="3">
        <f>IF(ISNUMBER(P9),SUMIF(A:A,A9,P:P),"")</f>
        <v>0.97385598615373747</v>
      </c>
      <c r="R9" s="3">
        <f t="shared" si="6"/>
        <v>0.29187104929420477</v>
      </c>
      <c r="S9" s="7">
        <f t="shared" si="7"/>
        <v>3.4261705723064169</v>
      </c>
    </row>
    <row r="10" spans="1:19" x14ac:dyDescent="0.3">
      <c r="A10" s="1">
        <v>1</v>
      </c>
      <c r="B10" s="5">
        <v>0.55208333333333337</v>
      </c>
      <c r="C10" s="1" t="s">
        <v>73</v>
      </c>
      <c r="D10" s="1">
        <v>1</v>
      </c>
      <c r="E10" s="1">
        <v>4</v>
      </c>
      <c r="F10" s="1" t="s">
        <v>20</v>
      </c>
      <c r="G10" s="1">
        <v>54.77</v>
      </c>
      <c r="H10" s="1">
        <f>1+COUNTIFS(A:A,A10,G:G,"&gt;"&amp;G10)</f>
        <v>3</v>
      </c>
      <c r="I10" s="2">
        <f>AVERAGEIF(A:A,A10,G:G)</f>
        <v>45.763999999999996</v>
      </c>
      <c r="J10" s="2">
        <f t="shared" si="0"/>
        <v>9.0060000000000073</v>
      </c>
      <c r="K10" s="2">
        <f t="shared" si="1"/>
        <v>99.006</v>
      </c>
      <c r="L10" s="2">
        <f t="shared" si="2"/>
        <v>380.07173073551371</v>
      </c>
      <c r="M10" s="2">
        <f>SUMIF(A:A,A10,L:L)</f>
        <v>1669.5259964972163</v>
      </c>
      <c r="N10" s="3">
        <f t="shared" si="3"/>
        <v>0.22765247832793925</v>
      </c>
      <c r="O10" s="6">
        <f t="shared" si="4"/>
        <v>4.3926602835374116</v>
      </c>
      <c r="P10" s="3">
        <f t="shared" si="5"/>
        <v>0.22765247832793925</v>
      </c>
      <c r="Q10" s="3">
        <f>IF(ISNUMBER(P10),SUMIF(A:A,A10,P:P),"")</f>
        <v>0.97385598615373747</v>
      </c>
      <c r="R10" s="3">
        <f t="shared" si="6"/>
        <v>0.23376400778420739</v>
      </c>
      <c r="S10" s="7">
        <f t="shared" si="7"/>
        <v>4.2778185122626819</v>
      </c>
    </row>
    <row r="11" spans="1:19" x14ac:dyDescent="0.3">
      <c r="A11" s="1">
        <v>1</v>
      </c>
      <c r="B11" s="5">
        <v>0.55208333333333337</v>
      </c>
      <c r="C11" s="1" t="s">
        <v>73</v>
      </c>
      <c r="D11" s="1">
        <v>1</v>
      </c>
      <c r="E11" s="1">
        <v>7</v>
      </c>
      <c r="F11" s="1" t="s">
        <v>22</v>
      </c>
      <c r="G11" s="1">
        <v>32.65</v>
      </c>
      <c r="H11" s="1">
        <f>1+COUNTIFS(A:A,A11,G:G,"&gt;"&amp;G11)</f>
        <v>4</v>
      </c>
      <c r="I11" s="2">
        <f>AVERAGEIF(A:A,A11,G:G)</f>
        <v>45.763999999999996</v>
      </c>
      <c r="J11" s="2">
        <f t="shared" si="0"/>
        <v>-13.113999999999997</v>
      </c>
      <c r="K11" s="2">
        <f t="shared" si="1"/>
        <v>76.885999999999996</v>
      </c>
      <c r="L11" s="2">
        <f t="shared" si="2"/>
        <v>100.80218177537482</v>
      </c>
      <c r="M11" s="2">
        <f>SUMIF(A:A,A11,L:L)</f>
        <v>1669.5259964972163</v>
      </c>
      <c r="N11" s="3">
        <f t="shared" si="3"/>
        <v>6.0377725166822757E-2</v>
      </c>
      <c r="O11" s="6">
        <f t="shared" si="4"/>
        <v>16.562399415297858</v>
      </c>
      <c r="P11" s="3">
        <f t="shared" si="5"/>
        <v>6.0377725166822757E-2</v>
      </c>
      <c r="Q11" s="3">
        <f>IF(ISNUMBER(P11),SUMIF(A:A,A11,P:P),"")</f>
        <v>0.97385598615373747</v>
      </c>
      <c r="R11" s="3">
        <f t="shared" si="6"/>
        <v>6.1998617891425321E-2</v>
      </c>
      <c r="S11" s="7">
        <f t="shared" si="7"/>
        <v>16.12939181565698</v>
      </c>
    </row>
    <row r="12" spans="1:19" x14ac:dyDescent="0.3">
      <c r="A12" s="1">
        <v>1</v>
      </c>
      <c r="B12" s="5">
        <v>0.55208333333333337</v>
      </c>
      <c r="C12" s="1" t="s">
        <v>73</v>
      </c>
      <c r="D12" s="1">
        <v>1</v>
      </c>
      <c r="E12" s="1">
        <v>8</v>
      </c>
      <c r="F12" s="1" t="s">
        <v>23</v>
      </c>
      <c r="G12" s="1">
        <v>18.7</v>
      </c>
      <c r="H12" s="1">
        <f>1+COUNTIFS(A:A,A12,G:G,"&gt;"&amp;G12)</f>
        <v>5</v>
      </c>
      <c r="I12" s="2">
        <f>AVERAGEIF(A:A,A12,G:G)</f>
        <v>45.763999999999996</v>
      </c>
      <c r="J12" s="2">
        <f t="shared" si="0"/>
        <v>-27.063999999999997</v>
      </c>
      <c r="K12" s="2">
        <f t="shared" si="1"/>
        <v>62.936000000000007</v>
      </c>
      <c r="L12" s="2">
        <f t="shared" si="2"/>
        <v>43.648110769118496</v>
      </c>
      <c r="M12" s="2">
        <f>SUMIF(A:A,A12,L:L)</f>
        <v>1669.5259964972163</v>
      </c>
      <c r="N12" s="3">
        <f t="shared" si="3"/>
        <v>2.6144013846262547E-2</v>
      </c>
      <c r="O12" s="6">
        <f t="shared" si="4"/>
        <v>38.249673744835334</v>
      </c>
      <c r="P12" s="3" t="str">
        <f t="shared" si="5"/>
        <v/>
      </c>
      <c r="Q12" s="3" t="str">
        <f>IF(ISNUMBER(P12),SUMIF(A:A,A12,P:P),"")</f>
        <v/>
      </c>
      <c r="R12" s="3" t="str">
        <f t="shared" si="6"/>
        <v/>
      </c>
      <c r="S12" s="7" t="str">
        <f t="shared" si="7"/>
        <v/>
      </c>
    </row>
    <row r="13" spans="1:19" x14ac:dyDescent="0.3">
      <c r="A13" s="1"/>
      <c r="B13" s="5"/>
      <c r="C13" s="1"/>
      <c r="D13" s="1"/>
      <c r="E13" s="1"/>
      <c r="F13" s="1"/>
      <c r="G13" s="1"/>
      <c r="H13" s="1"/>
      <c r="I13" s="2"/>
      <c r="J13" s="2"/>
      <c r="K13" s="2"/>
      <c r="L13" s="2"/>
      <c r="M13" s="2"/>
      <c r="N13" s="3"/>
      <c r="O13" s="6"/>
      <c r="P13" s="3"/>
      <c r="Q13" s="3"/>
      <c r="R13" s="3"/>
      <c r="S13" s="7"/>
    </row>
    <row r="14" spans="1:19" x14ac:dyDescent="0.3">
      <c r="A14" s="1">
        <v>3</v>
      </c>
      <c r="B14" s="5">
        <v>0.57638888888888895</v>
      </c>
      <c r="C14" s="1" t="s">
        <v>73</v>
      </c>
      <c r="D14" s="1">
        <v>2</v>
      </c>
      <c r="E14" s="1">
        <v>2</v>
      </c>
      <c r="F14" s="1" t="s">
        <v>25</v>
      </c>
      <c r="G14" s="1">
        <v>65.98</v>
      </c>
      <c r="H14" s="1">
        <f>1+COUNTIFS(A:A,A14,G:G,"&gt;"&amp;G14)</f>
        <v>1</v>
      </c>
      <c r="I14" s="2">
        <f>AVERAGEIF(A:A,A14,G:G)</f>
        <v>48.955000000000005</v>
      </c>
      <c r="J14" s="2">
        <f t="shared" si="0"/>
        <v>17.024999999999999</v>
      </c>
      <c r="K14" s="2">
        <f t="shared" si="1"/>
        <v>107.02500000000001</v>
      </c>
      <c r="L14" s="2">
        <f t="shared" si="2"/>
        <v>614.92480989574972</v>
      </c>
      <c r="M14" s="2">
        <f>SUMIF(A:A,A14,L:L)</f>
        <v>2474.2565055533655</v>
      </c>
      <c r="N14" s="3">
        <f t="shared" si="3"/>
        <v>0.24852912724108298</v>
      </c>
      <c r="O14" s="6">
        <f t="shared" si="4"/>
        <v>4.0236732454701816</v>
      </c>
      <c r="P14" s="3">
        <f t="shared" si="5"/>
        <v>0.24852912724108298</v>
      </c>
      <c r="Q14" s="3">
        <f>IF(ISNUMBER(P14),SUMIF(A:A,A14,P:P),"")</f>
        <v>0.95520599918057425</v>
      </c>
      <c r="R14" s="3">
        <f t="shared" si="6"/>
        <v>0.26018380061922169</v>
      </c>
      <c r="S14" s="7">
        <f t="shared" si="7"/>
        <v>3.8434368228154887</v>
      </c>
    </row>
    <row r="15" spans="1:19" x14ac:dyDescent="0.3">
      <c r="A15" s="1">
        <v>3</v>
      </c>
      <c r="B15" s="5">
        <v>0.57638888888888895</v>
      </c>
      <c r="C15" s="1" t="s">
        <v>73</v>
      </c>
      <c r="D15" s="1">
        <v>2</v>
      </c>
      <c r="E15" s="1">
        <v>5</v>
      </c>
      <c r="F15" s="1" t="s">
        <v>28</v>
      </c>
      <c r="G15" s="1">
        <v>63.7</v>
      </c>
      <c r="H15" s="1">
        <f>1+COUNTIFS(A:A,A15,G:G,"&gt;"&amp;G15)</f>
        <v>2</v>
      </c>
      <c r="I15" s="2">
        <f>AVERAGEIF(A:A,A15,G:G)</f>
        <v>48.955000000000005</v>
      </c>
      <c r="J15" s="2">
        <f t="shared" si="0"/>
        <v>14.744999999999997</v>
      </c>
      <c r="K15" s="2">
        <f t="shared" si="1"/>
        <v>104.745</v>
      </c>
      <c r="L15" s="2">
        <f t="shared" si="2"/>
        <v>536.30337548878651</v>
      </c>
      <c r="M15" s="2">
        <f>SUMIF(A:A,A15,L:L)</f>
        <v>2474.2565055533655</v>
      </c>
      <c r="N15" s="3">
        <f t="shared" si="3"/>
        <v>0.21675334561516801</v>
      </c>
      <c r="O15" s="6">
        <f t="shared" si="4"/>
        <v>4.6135389382890422</v>
      </c>
      <c r="P15" s="3">
        <f t="shared" si="5"/>
        <v>0.21675334561516801</v>
      </c>
      <c r="Q15" s="3">
        <f>IF(ISNUMBER(P15),SUMIF(A:A,A15,P:P),"")</f>
        <v>0.95520599918057425</v>
      </c>
      <c r="R15" s="3">
        <f t="shared" si="6"/>
        <v>0.22691790650509985</v>
      </c>
      <c r="S15" s="7">
        <f t="shared" si="7"/>
        <v>4.4068800713068699</v>
      </c>
    </row>
    <row r="16" spans="1:19" x14ac:dyDescent="0.3">
      <c r="A16" s="1">
        <v>3</v>
      </c>
      <c r="B16" s="5">
        <v>0.57638888888888895</v>
      </c>
      <c r="C16" s="1" t="s">
        <v>73</v>
      </c>
      <c r="D16" s="1">
        <v>2</v>
      </c>
      <c r="E16" s="1">
        <v>4</v>
      </c>
      <c r="F16" s="1" t="s">
        <v>27</v>
      </c>
      <c r="G16" s="1">
        <v>62.24</v>
      </c>
      <c r="H16" s="1">
        <f>1+COUNTIFS(A:A,A16,G:G,"&gt;"&amp;G16)</f>
        <v>3</v>
      </c>
      <c r="I16" s="2">
        <f>AVERAGEIF(A:A,A16,G:G)</f>
        <v>48.955000000000005</v>
      </c>
      <c r="J16" s="2">
        <f t="shared" si="0"/>
        <v>13.284999999999997</v>
      </c>
      <c r="K16" s="2">
        <f t="shared" si="1"/>
        <v>103.285</v>
      </c>
      <c r="L16" s="2">
        <f t="shared" si="2"/>
        <v>491.32213888231212</v>
      </c>
      <c r="M16" s="2">
        <f>SUMIF(A:A,A16,L:L)</f>
        <v>2474.2565055533655</v>
      </c>
      <c r="N16" s="3">
        <f t="shared" si="3"/>
        <v>0.19857364738844177</v>
      </c>
      <c r="O16" s="6">
        <f t="shared" si="4"/>
        <v>5.035914952218409</v>
      </c>
      <c r="P16" s="3">
        <f t="shared" si="5"/>
        <v>0.19857364738844177</v>
      </c>
      <c r="Q16" s="3">
        <f>IF(ISNUMBER(P16),SUMIF(A:A,A16,P:P),"")</f>
        <v>0.95520599918057425</v>
      </c>
      <c r="R16" s="3">
        <f t="shared" si="6"/>
        <v>0.20788567864815408</v>
      </c>
      <c r="S16" s="7">
        <f t="shared" si="7"/>
        <v>4.8103361737221793</v>
      </c>
    </row>
    <row r="17" spans="1:19" x14ac:dyDescent="0.3">
      <c r="A17" s="1">
        <v>3</v>
      </c>
      <c r="B17" s="5">
        <v>0.57638888888888895</v>
      </c>
      <c r="C17" s="1" t="s">
        <v>73</v>
      </c>
      <c r="D17" s="1">
        <v>2</v>
      </c>
      <c r="E17" s="1">
        <v>1</v>
      </c>
      <c r="F17" s="1" t="s">
        <v>24</v>
      </c>
      <c r="G17" s="1">
        <v>55.52</v>
      </c>
      <c r="H17" s="1">
        <f>1+COUNTIFS(A:A,A17,G:G,"&gt;"&amp;G17)</f>
        <v>4</v>
      </c>
      <c r="I17" s="2">
        <f>AVERAGEIF(A:A,A17,G:G)</f>
        <v>48.955000000000005</v>
      </c>
      <c r="J17" s="2">
        <f t="shared" si="0"/>
        <v>6.5649999999999977</v>
      </c>
      <c r="K17" s="2">
        <f t="shared" si="1"/>
        <v>96.564999999999998</v>
      </c>
      <c r="L17" s="2">
        <f t="shared" si="2"/>
        <v>328.29086534125656</v>
      </c>
      <c r="M17" s="2">
        <f>SUMIF(A:A,A17,L:L)</f>
        <v>2474.2565055533655</v>
      </c>
      <c r="N17" s="3">
        <f t="shared" si="3"/>
        <v>0.13268263197628113</v>
      </c>
      <c r="O17" s="6">
        <f t="shared" si="4"/>
        <v>7.5367814544013862</v>
      </c>
      <c r="P17" s="3">
        <f t="shared" si="5"/>
        <v>0.13268263197628113</v>
      </c>
      <c r="Q17" s="3">
        <f>IF(ISNUMBER(P17),SUMIF(A:A,A17,P:P),"")</f>
        <v>0.95520599918057425</v>
      </c>
      <c r="R17" s="3">
        <f t="shared" si="6"/>
        <v>0.13890473059225261</v>
      </c>
      <c r="S17" s="7">
        <f t="shared" si="7"/>
        <v>7.1991788597570974</v>
      </c>
    </row>
    <row r="18" spans="1:19" x14ac:dyDescent="0.3">
      <c r="A18" s="1">
        <v>3</v>
      </c>
      <c r="B18" s="5">
        <v>0.57638888888888895</v>
      </c>
      <c r="C18" s="1" t="s">
        <v>73</v>
      </c>
      <c r="D18" s="1">
        <v>2</v>
      </c>
      <c r="E18" s="1">
        <v>3</v>
      </c>
      <c r="F18" s="1" t="s">
        <v>26</v>
      </c>
      <c r="G18" s="1">
        <v>47.28</v>
      </c>
      <c r="H18" s="1">
        <f>1+COUNTIFS(A:A,A18,G:G,"&gt;"&amp;G18)</f>
        <v>5</v>
      </c>
      <c r="I18" s="2">
        <f>AVERAGEIF(A:A,A18,G:G)</f>
        <v>48.955000000000005</v>
      </c>
      <c r="J18" s="2">
        <f t="shared" si="0"/>
        <v>-1.6750000000000043</v>
      </c>
      <c r="K18" s="2">
        <f t="shared" si="1"/>
        <v>88.324999999999989</v>
      </c>
      <c r="L18" s="2">
        <f t="shared" si="2"/>
        <v>200.23666660773222</v>
      </c>
      <c r="M18" s="2">
        <f>SUMIF(A:A,A18,L:L)</f>
        <v>2474.2565055533655</v>
      </c>
      <c r="N18" s="3">
        <f t="shared" si="3"/>
        <v>8.0928014600874801E-2</v>
      </c>
      <c r="O18" s="6">
        <f t="shared" si="4"/>
        <v>12.356660483169575</v>
      </c>
      <c r="P18" s="3">
        <f t="shared" si="5"/>
        <v>8.0928014600874801E-2</v>
      </c>
      <c r="Q18" s="3">
        <f>IF(ISNUMBER(P18),SUMIF(A:A,A18,P:P),"")</f>
        <v>0.95520599918057425</v>
      </c>
      <c r="R18" s="3">
        <f t="shared" si="6"/>
        <v>8.4723101268521242E-2</v>
      </c>
      <c r="S18" s="7">
        <f t="shared" si="7"/>
        <v>11.803156223361109</v>
      </c>
    </row>
    <row r="19" spans="1:19" x14ac:dyDescent="0.3">
      <c r="A19" s="1">
        <v>3</v>
      </c>
      <c r="B19" s="5">
        <v>0.57638888888888895</v>
      </c>
      <c r="C19" s="1" t="s">
        <v>73</v>
      </c>
      <c r="D19" s="1">
        <v>2</v>
      </c>
      <c r="E19" s="1">
        <v>9</v>
      </c>
      <c r="F19" s="1" t="s">
        <v>31</v>
      </c>
      <c r="G19" s="1">
        <v>46.61</v>
      </c>
      <c r="H19" s="1">
        <f>1+COUNTIFS(A:A,A19,G:G,"&gt;"&amp;G19)</f>
        <v>6</v>
      </c>
      <c r="I19" s="2">
        <f>AVERAGEIF(A:A,A19,G:G)</f>
        <v>48.955000000000005</v>
      </c>
      <c r="J19" s="2">
        <f t="shared" si="0"/>
        <v>-2.345000000000006</v>
      </c>
      <c r="K19" s="2">
        <f t="shared" si="1"/>
        <v>87.655000000000001</v>
      </c>
      <c r="L19" s="2">
        <f t="shared" si="2"/>
        <v>192.34680140030127</v>
      </c>
      <c r="M19" s="2">
        <f>SUMIF(A:A,A19,L:L)</f>
        <v>2474.2565055533655</v>
      </c>
      <c r="N19" s="3">
        <f t="shared" si="3"/>
        <v>7.7739232358725499E-2</v>
      </c>
      <c r="O19" s="6">
        <f t="shared" si="4"/>
        <v>12.86351781022905</v>
      </c>
      <c r="P19" s="3">
        <f t="shared" si="5"/>
        <v>7.7739232358725499E-2</v>
      </c>
      <c r="Q19" s="3">
        <f>IF(ISNUMBER(P19),SUMIF(A:A,A19,P:P),"")</f>
        <v>0.95520599918057425</v>
      </c>
      <c r="R19" s="3">
        <f t="shared" si="6"/>
        <v>8.1384782366750508E-2</v>
      </c>
      <c r="S19" s="7">
        <f t="shared" si="7"/>
        <v>12.287309382896954</v>
      </c>
    </row>
    <row r="20" spans="1:19" x14ac:dyDescent="0.3">
      <c r="A20" s="1">
        <v>3</v>
      </c>
      <c r="B20" s="5">
        <v>0.57638888888888895</v>
      </c>
      <c r="C20" s="1" t="s">
        <v>73</v>
      </c>
      <c r="D20" s="1">
        <v>2</v>
      </c>
      <c r="E20" s="1">
        <v>7</v>
      </c>
      <c r="F20" s="1" t="s">
        <v>29</v>
      </c>
      <c r="G20" s="1">
        <v>30.07</v>
      </c>
      <c r="H20" s="1">
        <f>1+COUNTIFS(A:A,A20,G:G,"&gt;"&amp;G20)</f>
        <v>7</v>
      </c>
      <c r="I20" s="2">
        <f>AVERAGEIF(A:A,A20,G:G)</f>
        <v>48.955000000000005</v>
      </c>
      <c r="J20" s="2">
        <f t="shared" si="0"/>
        <v>-18.885000000000005</v>
      </c>
      <c r="K20" s="2">
        <f t="shared" si="1"/>
        <v>71.114999999999995</v>
      </c>
      <c r="L20" s="2">
        <f t="shared" si="2"/>
        <v>71.300261855416977</v>
      </c>
      <c r="M20" s="2">
        <f>SUMIF(A:A,A20,L:L)</f>
        <v>2474.2565055533655</v>
      </c>
      <c r="N20" s="3">
        <f t="shared" si="3"/>
        <v>2.8816843239731417E-2</v>
      </c>
      <c r="O20" s="6">
        <f t="shared" si="4"/>
        <v>34.701927330514927</v>
      </c>
      <c r="P20" s="3" t="str">
        <f t="shared" si="5"/>
        <v/>
      </c>
      <c r="Q20" s="3" t="str">
        <f>IF(ISNUMBER(P20),SUMIF(A:A,A20,P:P),"")</f>
        <v/>
      </c>
      <c r="R20" s="3" t="str">
        <f t="shared" si="6"/>
        <v/>
      </c>
      <c r="S20" s="7" t="str">
        <f t="shared" si="7"/>
        <v/>
      </c>
    </row>
    <row r="21" spans="1:19" x14ac:dyDescent="0.3">
      <c r="A21" s="1">
        <v>3</v>
      </c>
      <c r="B21" s="5">
        <v>0.57638888888888895</v>
      </c>
      <c r="C21" s="1" t="s">
        <v>73</v>
      </c>
      <c r="D21" s="1">
        <v>2</v>
      </c>
      <c r="E21" s="1">
        <v>8</v>
      </c>
      <c r="F21" s="1" t="s">
        <v>30</v>
      </c>
      <c r="G21" s="1">
        <v>20.239999999999998</v>
      </c>
      <c r="H21" s="1">
        <f>1+COUNTIFS(A:A,A21,G:G,"&gt;"&amp;G21)</f>
        <v>8</v>
      </c>
      <c r="I21" s="2">
        <f>AVERAGEIF(A:A,A21,G:G)</f>
        <v>48.955000000000005</v>
      </c>
      <c r="J21" s="2">
        <f t="shared" si="0"/>
        <v>-28.715000000000007</v>
      </c>
      <c r="K21" s="2">
        <f t="shared" si="1"/>
        <v>61.284999999999997</v>
      </c>
      <c r="L21" s="2">
        <f t="shared" si="2"/>
        <v>39.531586081809991</v>
      </c>
      <c r="M21" s="2">
        <f>SUMIF(A:A,A21,L:L)</f>
        <v>2474.2565055533655</v>
      </c>
      <c r="N21" s="3">
        <f t="shared" si="3"/>
        <v>1.5977157579694343E-2</v>
      </c>
      <c r="O21" s="6">
        <f t="shared" si="4"/>
        <v>62.589355773201987</v>
      </c>
      <c r="P21" s="3" t="str">
        <f t="shared" si="5"/>
        <v/>
      </c>
      <c r="Q21" s="3" t="str">
        <f>IF(ISNUMBER(P21),SUMIF(A:A,A21,P:P),"")</f>
        <v/>
      </c>
      <c r="R21" s="3" t="str">
        <f t="shared" si="6"/>
        <v/>
      </c>
      <c r="S21" s="7" t="str">
        <f t="shared" si="7"/>
        <v/>
      </c>
    </row>
    <row r="22" spans="1:19" x14ac:dyDescent="0.3">
      <c r="A22" s="1"/>
      <c r="B22" s="5"/>
      <c r="C22" s="1"/>
      <c r="D22" s="1"/>
      <c r="E22" s="1"/>
      <c r="F22" s="1"/>
      <c r="G22" s="1"/>
      <c r="H22" s="1"/>
      <c r="I22" s="2"/>
      <c r="J22" s="2"/>
      <c r="K22" s="2"/>
      <c r="L22" s="2"/>
      <c r="M22" s="2"/>
      <c r="N22" s="3"/>
      <c r="O22" s="6"/>
      <c r="P22" s="3"/>
      <c r="Q22" s="3"/>
      <c r="R22" s="3"/>
      <c r="S22" s="7"/>
    </row>
    <row r="23" spans="1:19" x14ac:dyDescent="0.3">
      <c r="A23" s="1">
        <v>4</v>
      </c>
      <c r="B23" s="5">
        <v>0.62847222222222221</v>
      </c>
      <c r="C23" s="1" t="s">
        <v>73</v>
      </c>
      <c r="D23" s="1">
        <v>4</v>
      </c>
      <c r="E23" s="1">
        <v>1</v>
      </c>
      <c r="F23" s="1" t="s">
        <v>32</v>
      </c>
      <c r="G23" s="1">
        <v>80.510000000000005</v>
      </c>
      <c r="H23" s="1">
        <f>1+COUNTIFS(A:A,A23,G:G,"&gt;"&amp;G23)</f>
        <v>1</v>
      </c>
      <c r="I23" s="2">
        <f>AVERAGEIF(A:A,A23,G:G)</f>
        <v>50.941428571428574</v>
      </c>
      <c r="J23" s="2">
        <f t="shared" si="0"/>
        <v>29.568571428571431</v>
      </c>
      <c r="K23" s="2">
        <f t="shared" si="1"/>
        <v>119.56857142857143</v>
      </c>
      <c r="L23" s="2">
        <f t="shared" si="2"/>
        <v>1305.2035514476622</v>
      </c>
      <c r="M23" s="2">
        <f>SUMIF(A:A,A23,L:L)</f>
        <v>2648.0330199425953</v>
      </c>
      <c r="N23" s="3">
        <f t="shared" si="3"/>
        <v>0.49289549700402024</v>
      </c>
      <c r="O23" s="6">
        <f t="shared" si="4"/>
        <v>2.0288276238641387</v>
      </c>
      <c r="P23" s="3">
        <f t="shared" si="5"/>
        <v>0.49289549700402024</v>
      </c>
      <c r="Q23" s="3">
        <f>IF(ISNUMBER(P23),SUMIF(A:A,A23,P:P),"")</f>
        <v>0.906655693763324</v>
      </c>
      <c r="R23" s="3">
        <f t="shared" si="6"/>
        <v>0.54364131874374699</v>
      </c>
      <c r="S23" s="7">
        <f t="shared" si="7"/>
        <v>1.8394481168407366</v>
      </c>
    </row>
    <row r="24" spans="1:19" x14ac:dyDescent="0.3">
      <c r="A24" s="1">
        <v>4</v>
      </c>
      <c r="B24" s="5">
        <v>0.62847222222222221</v>
      </c>
      <c r="C24" s="1" t="s">
        <v>73</v>
      </c>
      <c r="D24" s="1">
        <v>4</v>
      </c>
      <c r="E24" s="1">
        <v>6</v>
      </c>
      <c r="F24" s="1" t="s">
        <v>35</v>
      </c>
      <c r="G24" s="1">
        <v>62.21</v>
      </c>
      <c r="H24" s="1">
        <f>1+COUNTIFS(A:A,A24,G:G,"&gt;"&amp;G24)</f>
        <v>2</v>
      </c>
      <c r="I24" s="2">
        <f>AVERAGEIF(A:A,A24,G:G)</f>
        <v>50.941428571428574</v>
      </c>
      <c r="J24" s="2">
        <f t="shared" si="0"/>
        <v>11.268571428571427</v>
      </c>
      <c r="K24" s="2">
        <f t="shared" si="1"/>
        <v>101.26857142857142</v>
      </c>
      <c r="L24" s="2">
        <f t="shared" si="2"/>
        <v>435.3343191668161</v>
      </c>
      <c r="M24" s="2">
        <f>SUMIF(A:A,A24,L:L)</f>
        <v>2648.0330199425953</v>
      </c>
      <c r="N24" s="3">
        <f t="shared" si="3"/>
        <v>0.16439912791429367</v>
      </c>
      <c r="O24" s="6">
        <f t="shared" si="4"/>
        <v>6.0827573277720228</v>
      </c>
      <c r="P24" s="3">
        <f t="shared" si="5"/>
        <v>0.16439912791429367</v>
      </c>
      <c r="Q24" s="3">
        <f>IF(ISNUMBER(P24),SUMIF(A:A,A24,P:P),"")</f>
        <v>0.906655693763324</v>
      </c>
      <c r="R24" s="3">
        <f t="shared" si="6"/>
        <v>0.1813247620294644</v>
      </c>
      <c r="S24" s="7">
        <f t="shared" si="7"/>
        <v>5.5149665650050865</v>
      </c>
    </row>
    <row r="25" spans="1:19" x14ac:dyDescent="0.3">
      <c r="A25" s="1">
        <v>4</v>
      </c>
      <c r="B25" s="5">
        <v>0.62847222222222221</v>
      </c>
      <c r="C25" s="1" t="s">
        <v>73</v>
      </c>
      <c r="D25" s="1">
        <v>4</v>
      </c>
      <c r="E25" s="1">
        <v>8</v>
      </c>
      <c r="F25" s="1" t="s">
        <v>36</v>
      </c>
      <c r="G25" s="1">
        <v>61.83</v>
      </c>
      <c r="H25" s="1">
        <f>1+COUNTIFS(A:A,A25,G:G,"&gt;"&amp;G25)</f>
        <v>3</v>
      </c>
      <c r="I25" s="2">
        <f>AVERAGEIF(A:A,A25,G:G)</f>
        <v>50.941428571428574</v>
      </c>
      <c r="J25" s="2">
        <f t="shared" si="0"/>
        <v>10.888571428571424</v>
      </c>
      <c r="K25" s="2">
        <f t="shared" si="1"/>
        <v>100.88857142857142</v>
      </c>
      <c r="L25" s="2">
        <f t="shared" si="2"/>
        <v>425.52099370960093</v>
      </c>
      <c r="M25" s="2">
        <f>SUMIF(A:A,A25,L:L)</f>
        <v>2648.0330199425953</v>
      </c>
      <c r="N25" s="3">
        <f t="shared" si="3"/>
        <v>0.16069323550913481</v>
      </c>
      <c r="O25" s="6">
        <f t="shared" si="4"/>
        <v>6.2230373097637566</v>
      </c>
      <c r="P25" s="3">
        <f t="shared" si="5"/>
        <v>0.16069323550913481</v>
      </c>
      <c r="Q25" s="3">
        <f>IF(ISNUMBER(P25),SUMIF(A:A,A25,P:P),"")</f>
        <v>0.906655693763324</v>
      </c>
      <c r="R25" s="3">
        <f t="shared" si="6"/>
        <v>0.17723733123224905</v>
      </c>
      <c r="S25" s="7">
        <f t="shared" si="7"/>
        <v>5.6421522093989074</v>
      </c>
    </row>
    <row r="26" spans="1:19" x14ac:dyDescent="0.3">
      <c r="A26" s="1">
        <v>4</v>
      </c>
      <c r="B26" s="5">
        <v>0.62847222222222221</v>
      </c>
      <c r="C26" s="1" t="s">
        <v>73</v>
      </c>
      <c r="D26" s="1">
        <v>4</v>
      </c>
      <c r="E26" s="1">
        <v>10</v>
      </c>
      <c r="F26" s="1" t="s">
        <v>37</v>
      </c>
      <c r="G26" s="1">
        <v>51.92</v>
      </c>
      <c r="H26" s="1">
        <f>1+COUNTIFS(A:A,A26,G:G,"&gt;"&amp;G26)</f>
        <v>4</v>
      </c>
      <c r="I26" s="2">
        <f>AVERAGEIF(A:A,A26,G:G)</f>
        <v>50.941428571428574</v>
      </c>
      <c r="J26" s="2">
        <f t="shared" si="0"/>
        <v>0.97857142857142776</v>
      </c>
      <c r="K26" s="2">
        <f t="shared" si="1"/>
        <v>90.978571428571428</v>
      </c>
      <c r="L26" s="2">
        <f t="shared" si="2"/>
        <v>234.79535048016444</v>
      </c>
      <c r="M26" s="2">
        <f>SUMIF(A:A,A26,L:L)</f>
        <v>2648.0330199425953</v>
      </c>
      <c r="N26" s="3">
        <f t="shared" si="3"/>
        <v>8.8667833335875246E-2</v>
      </c>
      <c r="O26" s="6">
        <f t="shared" si="4"/>
        <v>11.278047093041996</v>
      </c>
      <c r="P26" s="3">
        <f t="shared" si="5"/>
        <v>8.8667833335875246E-2</v>
      </c>
      <c r="Q26" s="3">
        <f>IF(ISNUMBER(P26),SUMIF(A:A,A26,P:P),"")</f>
        <v>0.906655693763324</v>
      </c>
      <c r="R26" s="3">
        <f t="shared" si="6"/>
        <v>9.779658799453958E-2</v>
      </c>
      <c r="S26" s="7">
        <f t="shared" si="7"/>
        <v>10.225305611437431</v>
      </c>
    </row>
    <row r="27" spans="1:19" x14ac:dyDescent="0.3">
      <c r="A27" s="1">
        <v>4</v>
      </c>
      <c r="B27" s="5">
        <v>0.62847222222222221</v>
      </c>
      <c r="C27" s="1" t="s">
        <v>73</v>
      </c>
      <c r="D27" s="1">
        <v>4</v>
      </c>
      <c r="E27" s="1">
        <v>3</v>
      </c>
      <c r="F27" s="1" t="s">
        <v>33</v>
      </c>
      <c r="G27" s="1">
        <v>38.020000000000003</v>
      </c>
      <c r="H27" s="1">
        <f>1+COUNTIFS(A:A,A27,G:G,"&gt;"&amp;G27)</f>
        <v>5</v>
      </c>
      <c r="I27" s="2">
        <f>AVERAGEIF(A:A,A27,G:G)</f>
        <v>50.941428571428574</v>
      </c>
      <c r="J27" s="2">
        <f t="shared" ref="J27:J36" si="8">G27-I27</f>
        <v>-12.921428571428571</v>
      </c>
      <c r="K27" s="2">
        <f t="shared" ref="K27:K36" si="9">90+J27</f>
        <v>77.078571428571422</v>
      </c>
      <c r="L27" s="2">
        <f t="shared" ref="L27:L36" si="10">EXP(0.06*K27)</f>
        <v>101.97363359622943</v>
      </c>
      <c r="M27" s="2">
        <f>SUMIF(A:A,A27,L:L)</f>
        <v>2648.0330199425953</v>
      </c>
      <c r="N27" s="3">
        <f t="shared" ref="N27:N36" si="11">L27/M27</f>
        <v>3.8509200160366595E-2</v>
      </c>
      <c r="O27" s="6">
        <f t="shared" ref="O27:O36" si="12">1/N27</f>
        <v>25.967820568477897</v>
      </c>
      <c r="P27" s="3" t="str">
        <f t="shared" ref="P27:P36" si="13">IF(O27&gt;21,"",N27)</f>
        <v/>
      </c>
      <c r="Q27" s="3" t="str">
        <f>IF(ISNUMBER(P27),SUMIF(A:A,A27,P:P),"")</f>
        <v/>
      </c>
      <c r="R27" s="3" t="str">
        <f t="shared" ref="R27:R36" si="14">IFERROR(P27*(1/Q27),"")</f>
        <v/>
      </c>
      <c r="S27" s="7" t="str">
        <f t="shared" ref="S27:S36" si="15">IFERROR(1/R27,"")</f>
        <v/>
      </c>
    </row>
    <row r="28" spans="1:19" x14ac:dyDescent="0.3">
      <c r="A28" s="1">
        <v>4</v>
      </c>
      <c r="B28" s="5">
        <v>0.62847222222222221</v>
      </c>
      <c r="C28" s="1" t="s">
        <v>73</v>
      </c>
      <c r="D28" s="1">
        <v>4</v>
      </c>
      <c r="E28" s="1">
        <v>5</v>
      </c>
      <c r="F28" s="1" t="s">
        <v>34</v>
      </c>
      <c r="G28" s="1">
        <v>37.74</v>
      </c>
      <c r="H28" s="1">
        <f>1+COUNTIFS(A:A,A28,G:G,"&gt;"&amp;G28)</f>
        <v>6</v>
      </c>
      <c r="I28" s="2">
        <f>AVERAGEIF(A:A,A28,G:G)</f>
        <v>50.941428571428574</v>
      </c>
      <c r="J28" s="2">
        <f t="shared" si="8"/>
        <v>-13.201428571428572</v>
      </c>
      <c r="K28" s="2">
        <f t="shared" si="9"/>
        <v>76.798571428571421</v>
      </c>
      <c r="L28" s="2">
        <f t="shared" si="10"/>
        <v>100.27478682140946</v>
      </c>
      <c r="M28" s="2">
        <f>SUMIF(A:A,A28,L:L)</f>
        <v>2648.0330199425953</v>
      </c>
      <c r="N28" s="3">
        <f t="shared" si="11"/>
        <v>3.7867649710645698E-2</v>
      </c>
      <c r="O28" s="6">
        <f t="shared" si="12"/>
        <v>26.407765140989749</v>
      </c>
      <c r="P28" s="3" t="str">
        <f t="shared" si="13"/>
        <v/>
      </c>
      <c r="Q28" s="3" t="str">
        <f>IF(ISNUMBER(P28),SUMIF(A:A,A28,P:P),"")</f>
        <v/>
      </c>
      <c r="R28" s="3" t="str">
        <f t="shared" si="14"/>
        <v/>
      </c>
      <c r="S28" s="7" t="str">
        <f t="shared" si="15"/>
        <v/>
      </c>
    </row>
    <row r="29" spans="1:19" x14ac:dyDescent="0.3">
      <c r="A29" s="1">
        <v>4</v>
      </c>
      <c r="B29" s="5">
        <v>0.62847222222222221</v>
      </c>
      <c r="C29" s="1" t="s">
        <v>73</v>
      </c>
      <c r="D29" s="1">
        <v>4</v>
      </c>
      <c r="E29" s="1">
        <v>12</v>
      </c>
      <c r="F29" s="1" t="s">
        <v>38</v>
      </c>
      <c r="G29" s="1">
        <v>24.36</v>
      </c>
      <c r="H29" s="1">
        <f>1+COUNTIFS(A:A,A29,G:G,"&gt;"&amp;G29)</f>
        <v>7</v>
      </c>
      <c r="I29" s="2">
        <f>AVERAGEIF(A:A,A29,G:G)</f>
        <v>50.941428571428574</v>
      </c>
      <c r="J29" s="2">
        <f t="shared" si="8"/>
        <v>-26.581428571428575</v>
      </c>
      <c r="K29" s="2">
        <f t="shared" si="9"/>
        <v>63.418571428571425</v>
      </c>
      <c r="L29" s="2">
        <f t="shared" si="10"/>
        <v>44.930384720712603</v>
      </c>
      <c r="M29" s="2">
        <f>SUMIF(A:A,A29,L:L)</f>
        <v>2648.0330199425953</v>
      </c>
      <c r="N29" s="3">
        <f t="shared" si="11"/>
        <v>1.6967456365663679E-2</v>
      </c>
      <c r="O29" s="6">
        <f t="shared" si="12"/>
        <v>58.936353125012751</v>
      </c>
      <c r="P29" s="3" t="str">
        <f t="shared" si="13"/>
        <v/>
      </c>
      <c r="Q29" s="3" t="str">
        <f>IF(ISNUMBER(P29),SUMIF(A:A,A29,P:P),"")</f>
        <v/>
      </c>
      <c r="R29" s="3" t="str">
        <f t="shared" si="14"/>
        <v/>
      </c>
      <c r="S29" s="7" t="str">
        <f t="shared" si="15"/>
        <v/>
      </c>
    </row>
    <row r="30" spans="1:19" x14ac:dyDescent="0.3">
      <c r="A30" s="1"/>
      <c r="B30" s="5"/>
      <c r="C30" s="1"/>
      <c r="D30" s="1"/>
      <c r="E30" s="1"/>
      <c r="F30" s="1"/>
      <c r="G30" s="1"/>
      <c r="H30" s="1"/>
      <c r="I30" s="2"/>
      <c r="J30" s="2"/>
      <c r="K30" s="2"/>
      <c r="L30" s="2"/>
      <c r="M30" s="2"/>
      <c r="N30" s="3"/>
      <c r="O30" s="6"/>
      <c r="P30" s="3"/>
      <c r="Q30" s="3"/>
      <c r="R30" s="3"/>
      <c r="S30" s="7"/>
    </row>
    <row r="31" spans="1:19" x14ac:dyDescent="0.3">
      <c r="A31" s="1">
        <v>6</v>
      </c>
      <c r="B31" s="5">
        <v>0.65277777777777779</v>
      </c>
      <c r="C31" s="1" t="s">
        <v>73</v>
      </c>
      <c r="D31" s="1">
        <v>5</v>
      </c>
      <c r="E31" s="1">
        <v>2</v>
      </c>
      <c r="F31" s="1" t="s">
        <v>40</v>
      </c>
      <c r="G31" s="1">
        <v>72.27</v>
      </c>
      <c r="H31" s="1">
        <f>1+COUNTIFS(A:A,A31,G:G,"&gt;"&amp;G31)</f>
        <v>1</v>
      </c>
      <c r="I31" s="2">
        <f>AVERAGEIF(A:A,A31,G:G)</f>
        <v>46.538333333333327</v>
      </c>
      <c r="J31" s="2">
        <f t="shared" si="8"/>
        <v>25.731666666666669</v>
      </c>
      <c r="K31" s="2">
        <f t="shared" si="9"/>
        <v>115.73166666666667</v>
      </c>
      <c r="L31" s="2">
        <f t="shared" si="10"/>
        <v>1036.8058832366751</v>
      </c>
      <c r="M31" s="2">
        <f>SUMIF(A:A,A31,L:L)</f>
        <v>2046.6081269548965</v>
      </c>
      <c r="N31" s="3">
        <f t="shared" si="11"/>
        <v>0.50659716903368102</v>
      </c>
      <c r="O31" s="6">
        <f t="shared" si="12"/>
        <v>1.9739549707857036</v>
      </c>
      <c r="P31" s="3">
        <f t="shared" si="13"/>
        <v>0.50659716903368102</v>
      </c>
      <c r="Q31" s="3">
        <f>IF(ISNUMBER(P31),SUMIF(A:A,A31,P:P),"")</f>
        <v>0.97149395558903373</v>
      </c>
      <c r="R31" s="3">
        <f t="shared" si="14"/>
        <v>0.52146198761115525</v>
      </c>
      <c r="S31" s="7">
        <f t="shared" si="15"/>
        <v>1.9176853227232391</v>
      </c>
    </row>
    <row r="32" spans="1:19" x14ac:dyDescent="0.3">
      <c r="A32" s="1">
        <v>6</v>
      </c>
      <c r="B32" s="5">
        <v>0.65277777777777779</v>
      </c>
      <c r="C32" s="1" t="s">
        <v>73</v>
      </c>
      <c r="D32" s="1">
        <v>5</v>
      </c>
      <c r="E32" s="1">
        <v>6</v>
      </c>
      <c r="F32" s="1" t="s">
        <v>41</v>
      </c>
      <c r="G32" s="1">
        <v>57.36</v>
      </c>
      <c r="H32" s="1">
        <f>1+COUNTIFS(A:A,A32,G:G,"&gt;"&amp;G32)</f>
        <v>2</v>
      </c>
      <c r="I32" s="2">
        <f>AVERAGEIF(A:A,A32,G:G)</f>
        <v>46.538333333333327</v>
      </c>
      <c r="J32" s="2">
        <f t="shared" si="8"/>
        <v>10.821666666666673</v>
      </c>
      <c r="K32" s="2">
        <f t="shared" si="9"/>
        <v>100.82166666666667</v>
      </c>
      <c r="L32" s="2">
        <f t="shared" si="10"/>
        <v>423.81625480718463</v>
      </c>
      <c r="M32" s="2">
        <f>SUMIF(A:A,A32,L:L)</f>
        <v>2046.6081269548965</v>
      </c>
      <c r="N32" s="3">
        <f t="shared" si="11"/>
        <v>0.20708226906035576</v>
      </c>
      <c r="O32" s="6">
        <f t="shared" si="12"/>
        <v>4.8289986609550919</v>
      </c>
      <c r="P32" s="3">
        <f t="shared" si="13"/>
        <v>0.20708226906035576</v>
      </c>
      <c r="Q32" s="3">
        <f>IF(ISNUMBER(P32),SUMIF(A:A,A32,P:P),"")</f>
        <v>0.97149395558903373</v>
      </c>
      <c r="R32" s="3">
        <f t="shared" si="14"/>
        <v>0.2131585769206337</v>
      </c>
      <c r="S32" s="7">
        <f t="shared" si="15"/>
        <v>4.6913430106654097</v>
      </c>
    </row>
    <row r="33" spans="1:19" x14ac:dyDescent="0.3">
      <c r="A33" s="1">
        <v>6</v>
      </c>
      <c r="B33" s="5">
        <v>0.65277777777777779</v>
      </c>
      <c r="C33" s="1" t="s">
        <v>73</v>
      </c>
      <c r="D33" s="1">
        <v>5</v>
      </c>
      <c r="E33" s="1">
        <v>1</v>
      </c>
      <c r="F33" s="1" t="s">
        <v>39</v>
      </c>
      <c r="G33" s="1">
        <v>47.45</v>
      </c>
      <c r="H33" s="1">
        <f>1+COUNTIFS(A:A,A33,G:G,"&gt;"&amp;G33)</f>
        <v>3</v>
      </c>
      <c r="I33" s="2">
        <f>AVERAGEIF(A:A,A33,G:G)</f>
        <v>46.538333333333327</v>
      </c>
      <c r="J33" s="2">
        <f t="shared" si="8"/>
        <v>0.91166666666667595</v>
      </c>
      <c r="K33" s="2">
        <f t="shared" si="9"/>
        <v>90.911666666666676</v>
      </c>
      <c r="L33" s="2">
        <f t="shared" si="10"/>
        <v>233.8547041337161</v>
      </c>
      <c r="M33" s="2">
        <f>SUMIF(A:A,A33,L:L)</f>
        <v>2046.6081269548965</v>
      </c>
      <c r="N33" s="3">
        <f t="shared" si="11"/>
        <v>0.11426452433845428</v>
      </c>
      <c r="O33" s="6">
        <f t="shared" si="12"/>
        <v>8.7516226561970871</v>
      </c>
      <c r="P33" s="3">
        <f t="shared" si="13"/>
        <v>0.11426452433845428</v>
      </c>
      <c r="Q33" s="3">
        <f>IF(ISNUMBER(P33),SUMIF(A:A,A33,P:P),"")</f>
        <v>0.97149395558903373</v>
      </c>
      <c r="R33" s="3">
        <f t="shared" si="14"/>
        <v>0.11761732914660668</v>
      </c>
      <c r="S33" s="7">
        <f t="shared" si="15"/>
        <v>8.5021485120915159</v>
      </c>
    </row>
    <row r="34" spans="1:19" x14ac:dyDescent="0.3">
      <c r="A34" s="1">
        <v>6</v>
      </c>
      <c r="B34" s="5">
        <v>0.65277777777777779</v>
      </c>
      <c r="C34" s="1" t="s">
        <v>73</v>
      </c>
      <c r="D34" s="1">
        <v>5</v>
      </c>
      <c r="E34" s="1">
        <v>7</v>
      </c>
      <c r="F34" s="1" t="s">
        <v>42</v>
      </c>
      <c r="G34" s="1">
        <v>44.06</v>
      </c>
      <c r="H34" s="1">
        <f>1+COUNTIFS(A:A,A34,G:G,"&gt;"&amp;G34)</f>
        <v>4</v>
      </c>
      <c r="I34" s="2">
        <f>AVERAGEIF(A:A,A34,G:G)</f>
        <v>46.538333333333327</v>
      </c>
      <c r="J34" s="2">
        <f t="shared" si="8"/>
        <v>-2.4783333333333246</v>
      </c>
      <c r="K34" s="2">
        <f t="shared" si="9"/>
        <v>87.521666666666675</v>
      </c>
      <c r="L34" s="2">
        <f t="shared" si="10"/>
        <v>190.81416570592486</v>
      </c>
      <c r="M34" s="2">
        <f>SUMIF(A:A,A34,L:L)</f>
        <v>2046.6081269548965</v>
      </c>
      <c r="N34" s="3">
        <f t="shared" si="11"/>
        <v>9.3234343787070309E-2</v>
      </c>
      <c r="O34" s="6">
        <f t="shared" si="12"/>
        <v>10.725661375209674</v>
      </c>
      <c r="P34" s="3">
        <f t="shared" si="13"/>
        <v>9.3234343787070309E-2</v>
      </c>
      <c r="Q34" s="3">
        <f>IF(ISNUMBER(P34),SUMIF(A:A,A34,P:P),"")</f>
        <v>0.97149395558903373</v>
      </c>
      <c r="R34" s="3">
        <f t="shared" si="14"/>
        <v>9.5970070889983758E-2</v>
      </c>
      <c r="S34" s="7">
        <f t="shared" si="15"/>
        <v>10.419915195710962</v>
      </c>
    </row>
    <row r="35" spans="1:19" x14ac:dyDescent="0.3">
      <c r="A35" s="1">
        <v>6</v>
      </c>
      <c r="B35" s="5">
        <v>0.65277777777777779</v>
      </c>
      <c r="C35" s="1" t="s">
        <v>73</v>
      </c>
      <c r="D35" s="1">
        <v>5</v>
      </c>
      <c r="E35" s="1">
        <v>8</v>
      </c>
      <c r="F35" s="1" t="s">
        <v>43</v>
      </c>
      <c r="G35" s="1">
        <v>33.78</v>
      </c>
      <c r="H35" s="1">
        <f>1+COUNTIFS(A:A,A35,G:G,"&gt;"&amp;G35)</f>
        <v>5</v>
      </c>
      <c r="I35" s="2">
        <f>AVERAGEIF(A:A,A35,G:G)</f>
        <v>46.538333333333327</v>
      </c>
      <c r="J35" s="2">
        <f t="shared" si="8"/>
        <v>-12.758333333333326</v>
      </c>
      <c r="K35" s="2">
        <f t="shared" si="9"/>
        <v>77.241666666666674</v>
      </c>
      <c r="L35" s="2">
        <f t="shared" si="10"/>
        <v>102.97641691257529</v>
      </c>
      <c r="M35" s="2">
        <f>SUMIF(A:A,A35,L:L)</f>
        <v>2046.6081269548965</v>
      </c>
      <c r="N35" s="3">
        <f t="shared" si="11"/>
        <v>5.0315649369472429E-2</v>
      </c>
      <c r="O35" s="6">
        <f t="shared" si="12"/>
        <v>19.874532328041884</v>
      </c>
      <c r="P35" s="3">
        <f t="shared" si="13"/>
        <v>5.0315649369472429E-2</v>
      </c>
      <c r="Q35" s="3">
        <f>IF(ISNUMBER(P35),SUMIF(A:A,A35,P:P),"")</f>
        <v>0.97149395558903373</v>
      </c>
      <c r="R35" s="3">
        <f t="shared" si="14"/>
        <v>5.1792035431620538E-2</v>
      </c>
      <c r="S35" s="7">
        <f t="shared" si="15"/>
        <v>19.30798802685154</v>
      </c>
    </row>
    <row r="36" spans="1:19" x14ac:dyDescent="0.3">
      <c r="A36" s="1">
        <v>6</v>
      </c>
      <c r="B36" s="5">
        <v>0.65277777777777779</v>
      </c>
      <c r="C36" s="1" t="s">
        <v>73</v>
      </c>
      <c r="D36" s="1">
        <v>5</v>
      </c>
      <c r="E36" s="1">
        <v>9</v>
      </c>
      <c r="F36" s="1" t="s">
        <v>44</v>
      </c>
      <c r="G36" s="1">
        <v>24.31</v>
      </c>
      <c r="H36" s="1">
        <f>1+COUNTIFS(A:A,A36,G:G,"&gt;"&amp;G36)</f>
        <v>6</v>
      </c>
      <c r="I36" s="2">
        <f>AVERAGEIF(A:A,A36,G:G)</f>
        <v>46.538333333333327</v>
      </c>
      <c r="J36" s="2">
        <f t="shared" si="8"/>
        <v>-22.228333333333328</v>
      </c>
      <c r="K36" s="2">
        <f t="shared" si="9"/>
        <v>67.771666666666675</v>
      </c>
      <c r="L36" s="2">
        <f t="shared" si="10"/>
        <v>58.340702158820605</v>
      </c>
      <c r="M36" s="2">
        <f>SUMIF(A:A,A36,L:L)</f>
        <v>2046.6081269548965</v>
      </c>
      <c r="N36" s="3">
        <f t="shared" si="11"/>
        <v>2.8506044410966186E-2</v>
      </c>
      <c r="O36" s="6">
        <f t="shared" si="12"/>
        <v>35.080279311404674</v>
      </c>
      <c r="P36" s="3" t="str">
        <f t="shared" si="13"/>
        <v/>
      </c>
      <c r="Q36" s="3" t="str">
        <f>IF(ISNUMBER(P36),SUMIF(A:A,A36,P:P),"")</f>
        <v/>
      </c>
      <c r="R36" s="3" t="str">
        <f t="shared" si="14"/>
        <v/>
      </c>
      <c r="S36" s="7" t="str">
        <f t="shared" si="15"/>
        <v/>
      </c>
    </row>
    <row r="37" spans="1:19" x14ac:dyDescent="0.3">
      <c r="A37" s="1"/>
      <c r="B37" s="5"/>
      <c r="C37" s="1"/>
      <c r="D37" s="1"/>
      <c r="E37" s="1"/>
      <c r="F37" s="1"/>
      <c r="G37" s="1"/>
      <c r="H37" s="1"/>
      <c r="I37" s="2"/>
      <c r="J37" s="2"/>
      <c r="K37" s="2"/>
      <c r="L37" s="2"/>
      <c r="M37" s="2"/>
      <c r="N37" s="3"/>
      <c r="O37" s="6"/>
      <c r="P37" s="3"/>
      <c r="Q37" s="3"/>
      <c r="R37" s="3"/>
      <c r="S37" s="7"/>
    </row>
    <row r="38" spans="1:19" x14ac:dyDescent="0.3">
      <c r="A38" s="1">
        <v>8</v>
      </c>
      <c r="B38" s="5">
        <v>0.67708333333333337</v>
      </c>
      <c r="C38" s="1" t="s">
        <v>73</v>
      </c>
      <c r="D38" s="1">
        <v>6</v>
      </c>
      <c r="E38" s="1">
        <v>3</v>
      </c>
      <c r="F38" s="1" t="s">
        <v>46</v>
      </c>
      <c r="G38" s="1">
        <v>66.260000000000005</v>
      </c>
      <c r="H38" s="1">
        <f>1+COUNTIFS(A:A,A38,G:G,"&gt;"&amp;G38)</f>
        <v>1</v>
      </c>
      <c r="I38" s="2">
        <f>AVERAGEIF(A:A,A38,G:G)</f>
        <v>52.09375</v>
      </c>
      <c r="J38" s="2">
        <f t="shared" ref="J38:J47" si="16">G38-I38</f>
        <v>14.166250000000005</v>
      </c>
      <c r="K38" s="2">
        <f t="shared" ref="K38:K47" si="17">90+J38</f>
        <v>104.16625000000001</v>
      </c>
      <c r="L38" s="2">
        <f t="shared" ref="L38:L47" si="18">EXP(0.06*K38)</f>
        <v>517.99987450960305</v>
      </c>
      <c r="M38" s="2">
        <f>SUMIF(A:A,A38,L:L)</f>
        <v>2160.9452353754782</v>
      </c>
      <c r="N38" s="3">
        <f t="shared" ref="N38:N47" si="19">L38/M38</f>
        <v>0.23970985753352386</v>
      </c>
      <c r="O38" s="6">
        <f t="shared" ref="O38:O47" si="20">1/N38</f>
        <v>4.171709959237484</v>
      </c>
      <c r="P38" s="3">
        <f t="shared" ref="P38:P47" si="21">IF(O38&gt;21,"",N38)</f>
        <v>0.23970985753352386</v>
      </c>
      <c r="Q38" s="3">
        <f>IF(ISNUMBER(P38),SUMIF(A:A,A38,P:P),"")</f>
        <v>0.92218677630335433</v>
      </c>
      <c r="R38" s="3">
        <f t="shared" ref="R38:R47" si="22">IFERROR(P38*(1/Q38),"")</f>
        <v>0.25993634228243484</v>
      </c>
      <c r="S38" s="7">
        <f t="shared" ref="S38:S47" si="23">IFERROR(1/R38,"")</f>
        <v>3.8470957589818129</v>
      </c>
    </row>
    <row r="39" spans="1:19" x14ac:dyDescent="0.3">
      <c r="A39" s="1">
        <v>8</v>
      </c>
      <c r="B39" s="5">
        <v>0.67708333333333337</v>
      </c>
      <c r="C39" s="1" t="s">
        <v>73</v>
      </c>
      <c r="D39" s="1">
        <v>6</v>
      </c>
      <c r="E39" s="1">
        <v>1</v>
      </c>
      <c r="F39" s="1" t="s">
        <v>45</v>
      </c>
      <c r="G39" s="1">
        <v>63.72</v>
      </c>
      <c r="H39" s="1">
        <f>1+COUNTIFS(A:A,A39,G:G,"&gt;"&amp;G39)</f>
        <v>2</v>
      </c>
      <c r="I39" s="2">
        <f>AVERAGEIF(A:A,A39,G:G)</f>
        <v>52.09375</v>
      </c>
      <c r="J39" s="2">
        <f t="shared" si="16"/>
        <v>11.626249999999999</v>
      </c>
      <c r="K39" s="2">
        <f t="shared" si="17"/>
        <v>101.62625</v>
      </c>
      <c r="L39" s="2">
        <f t="shared" si="18"/>
        <v>444.77787489218991</v>
      </c>
      <c r="M39" s="2">
        <f>SUMIF(A:A,A39,L:L)</f>
        <v>2160.9452353754782</v>
      </c>
      <c r="N39" s="3">
        <f t="shared" si="19"/>
        <v>0.20582561168650204</v>
      </c>
      <c r="O39" s="6">
        <f t="shared" si="20"/>
        <v>4.8584818565880132</v>
      </c>
      <c r="P39" s="3">
        <f t="shared" si="21"/>
        <v>0.20582561168650204</v>
      </c>
      <c r="Q39" s="3">
        <f>IF(ISNUMBER(P39),SUMIF(A:A,A39,P:P),"")</f>
        <v>0.92218677630335433</v>
      </c>
      <c r="R39" s="3">
        <f t="shared" si="22"/>
        <v>0.22319297671082144</v>
      </c>
      <c r="S39" s="7">
        <f t="shared" si="23"/>
        <v>4.4804277210552357</v>
      </c>
    </row>
    <row r="40" spans="1:19" x14ac:dyDescent="0.3">
      <c r="A40" s="1">
        <v>8</v>
      </c>
      <c r="B40" s="5">
        <v>0.67708333333333337</v>
      </c>
      <c r="C40" s="1" t="s">
        <v>73</v>
      </c>
      <c r="D40" s="1">
        <v>6</v>
      </c>
      <c r="E40" s="1">
        <v>5</v>
      </c>
      <c r="F40" s="1" t="s">
        <v>48</v>
      </c>
      <c r="G40" s="1">
        <v>57.68</v>
      </c>
      <c r="H40" s="1">
        <f>1+COUNTIFS(A:A,A40,G:G,"&gt;"&amp;G40)</f>
        <v>3</v>
      </c>
      <c r="I40" s="2">
        <f>AVERAGEIF(A:A,A40,G:G)</f>
        <v>52.09375</v>
      </c>
      <c r="J40" s="2">
        <f t="shared" si="16"/>
        <v>5.5862499999999997</v>
      </c>
      <c r="K40" s="2">
        <f t="shared" si="17"/>
        <v>95.586250000000007</v>
      </c>
      <c r="L40" s="2">
        <f t="shared" si="18"/>
        <v>309.56714026878382</v>
      </c>
      <c r="M40" s="2">
        <f>SUMIF(A:A,A40,L:L)</f>
        <v>2160.9452353754782</v>
      </c>
      <c r="N40" s="3">
        <f t="shared" si="19"/>
        <v>0.14325543063334251</v>
      </c>
      <c r="O40" s="6">
        <f t="shared" si="20"/>
        <v>6.9805381588602158</v>
      </c>
      <c r="P40" s="3">
        <f t="shared" si="21"/>
        <v>0.14325543063334251</v>
      </c>
      <c r="Q40" s="3">
        <f>IF(ISNUMBER(P40),SUMIF(A:A,A40,P:P),"")</f>
        <v>0.92218677630335433</v>
      </c>
      <c r="R40" s="3">
        <f t="shared" si="22"/>
        <v>0.15534318460690927</v>
      </c>
      <c r="S40" s="7">
        <f t="shared" si="23"/>
        <v>6.4373599815818539</v>
      </c>
    </row>
    <row r="41" spans="1:19" x14ac:dyDescent="0.3">
      <c r="A41" s="1">
        <v>8</v>
      </c>
      <c r="B41" s="5">
        <v>0.67708333333333337</v>
      </c>
      <c r="C41" s="1" t="s">
        <v>73</v>
      </c>
      <c r="D41" s="1">
        <v>6</v>
      </c>
      <c r="E41" s="1">
        <v>4</v>
      </c>
      <c r="F41" s="1" t="s">
        <v>47</v>
      </c>
      <c r="G41" s="1">
        <v>56.9</v>
      </c>
      <c r="H41" s="1">
        <f>1+COUNTIFS(A:A,A41,G:G,"&gt;"&amp;G41)</f>
        <v>4</v>
      </c>
      <c r="I41" s="2">
        <f>AVERAGEIF(A:A,A41,G:G)</f>
        <v>52.09375</v>
      </c>
      <c r="J41" s="2">
        <f t="shared" si="16"/>
        <v>4.8062499999999986</v>
      </c>
      <c r="K41" s="2">
        <f t="shared" si="17"/>
        <v>94.806250000000006</v>
      </c>
      <c r="L41" s="2">
        <f t="shared" si="18"/>
        <v>295.41318396746101</v>
      </c>
      <c r="M41" s="2">
        <f>SUMIF(A:A,A41,L:L)</f>
        <v>2160.9452353754782</v>
      </c>
      <c r="N41" s="3">
        <f t="shared" si="19"/>
        <v>0.13670553937760069</v>
      </c>
      <c r="O41" s="6">
        <f t="shared" si="20"/>
        <v>7.3149925347052234</v>
      </c>
      <c r="P41" s="3">
        <f t="shared" si="21"/>
        <v>0.13670553937760069</v>
      </c>
      <c r="Q41" s="3">
        <f>IF(ISNUMBER(P41),SUMIF(A:A,A41,P:P),"")</f>
        <v>0.92218677630335433</v>
      </c>
      <c r="R41" s="3">
        <f t="shared" si="22"/>
        <v>0.14824061989437079</v>
      </c>
      <c r="S41" s="7">
        <f t="shared" si="23"/>
        <v>6.7457893842629124</v>
      </c>
    </row>
    <row r="42" spans="1:19" x14ac:dyDescent="0.3">
      <c r="A42" s="1">
        <v>8</v>
      </c>
      <c r="B42" s="5">
        <v>0.67708333333333337</v>
      </c>
      <c r="C42" s="1" t="s">
        <v>73</v>
      </c>
      <c r="D42" s="1">
        <v>6</v>
      </c>
      <c r="E42" s="1">
        <v>6</v>
      </c>
      <c r="F42" s="1" t="s">
        <v>49</v>
      </c>
      <c r="G42" s="1">
        <v>56.36</v>
      </c>
      <c r="H42" s="1">
        <f>1+COUNTIFS(A:A,A42,G:G,"&gt;"&amp;G42)</f>
        <v>5</v>
      </c>
      <c r="I42" s="2">
        <f>AVERAGEIF(A:A,A42,G:G)</f>
        <v>52.09375</v>
      </c>
      <c r="J42" s="2">
        <f t="shared" si="16"/>
        <v>4.2662499999999994</v>
      </c>
      <c r="K42" s="2">
        <f t="shared" si="17"/>
        <v>94.266249999999999</v>
      </c>
      <c r="L42" s="2">
        <f t="shared" si="18"/>
        <v>285.9951921459342</v>
      </c>
      <c r="M42" s="2">
        <f>SUMIF(A:A,A42,L:L)</f>
        <v>2160.9452353754782</v>
      </c>
      <c r="N42" s="3">
        <f t="shared" si="19"/>
        <v>0.13234726519862067</v>
      </c>
      <c r="O42" s="6">
        <f t="shared" si="20"/>
        <v>7.5558795907059064</v>
      </c>
      <c r="P42" s="3">
        <f t="shared" si="21"/>
        <v>0.13234726519862067</v>
      </c>
      <c r="Q42" s="3">
        <f>IF(ISNUMBER(P42),SUMIF(A:A,A42,P:P),"")</f>
        <v>0.92218677630335433</v>
      </c>
      <c r="R42" s="3">
        <f t="shared" si="22"/>
        <v>0.14351459877698886</v>
      </c>
      <c r="S42" s="7">
        <f t="shared" si="23"/>
        <v>6.9679322418893879</v>
      </c>
    </row>
    <row r="43" spans="1:19" x14ac:dyDescent="0.3">
      <c r="A43" s="1">
        <v>8</v>
      </c>
      <c r="B43" s="5">
        <v>0.67708333333333337</v>
      </c>
      <c r="C43" s="1" t="s">
        <v>73</v>
      </c>
      <c r="D43" s="1">
        <v>6</v>
      </c>
      <c r="E43" s="1">
        <v>7</v>
      </c>
      <c r="F43" s="1" t="s">
        <v>50</v>
      </c>
      <c r="G43" s="1">
        <v>44.34</v>
      </c>
      <c r="H43" s="1">
        <f>1+COUNTIFS(A:A,A43,G:G,"&gt;"&amp;G43)</f>
        <v>6</v>
      </c>
      <c r="I43" s="2">
        <f>AVERAGEIF(A:A,A43,G:G)</f>
        <v>52.09375</v>
      </c>
      <c r="J43" s="2">
        <f t="shared" si="16"/>
        <v>-7.7537499999999966</v>
      </c>
      <c r="K43" s="2">
        <f t="shared" si="17"/>
        <v>82.246250000000003</v>
      </c>
      <c r="L43" s="2">
        <f t="shared" si="18"/>
        <v>139.04185459503367</v>
      </c>
      <c r="M43" s="2">
        <f>SUMIF(A:A,A43,L:L)</f>
        <v>2160.9452353754782</v>
      </c>
      <c r="N43" s="3">
        <f t="shared" si="19"/>
        <v>6.434307187376466E-2</v>
      </c>
      <c r="O43" s="6">
        <f t="shared" si="20"/>
        <v>15.541688807800634</v>
      </c>
      <c r="P43" s="3">
        <f t="shared" si="21"/>
        <v>6.434307187376466E-2</v>
      </c>
      <c r="Q43" s="3">
        <f>IF(ISNUMBER(P43),SUMIF(A:A,A43,P:P),"")</f>
        <v>0.92218677630335433</v>
      </c>
      <c r="R43" s="3">
        <f t="shared" si="22"/>
        <v>6.9772277728474982E-2</v>
      </c>
      <c r="S43" s="7">
        <f t="shared" si="23"/>
        <v>14.332339899975587</v>
      </c>
    </row>
    <row r="44" spans="1:19" x14ac:dyDescent="0.3">
      <c r="A44" s="1">
        <v>8</v>
      </c>
      <c r="B44" s="5">
        <v>0.67708333333333337</v>
      </c>
      <c r="C44" s="1" t="s">
        <v>73</v>
      </c>
      <c r="D44" s="1">
        <v>6</v>
      </c>
      <c r="E44" s="1">
        <v>9</v>
      </c>
      <c r="F44" s="1" t="s">
        <v>51</v>
      </c>
      <c r="G44" s="1">
        <v>38.4</v>
      </c>
      <c r="H44" s="1">
        <f>1+COUNTIFS(A:A,A44,G:G,"&gt;"&amp;G44)</f>
        <v>7</v>
      </c>
      <c r="I44" s="2">
        <f>AVERAGEIF(A:A,A44,G:G)</f>
        <v>52.09375</v>
      </c>
      <c r="J44" s="2">
        <f t="shared" si="16"/>
        <v>-13.693750000000001</v>
      </c>
      <c r="K44" s="2">
        <f t="shared" si="17"/>
        <v>76.306250000000006</v>
      </c>
      <c r="L44" s="2">
        <f t="shared" si="18"/>
        <v>97.356061996230196</v>
      </c>
      <c r="M44" s="2">
        <f>SUMIF(A:A,A44,L:L)</f>
        <v>2160.9452353754782</v>
      </c>
      <c r="N44" s="3">
        <f t="shared" si="19"/>
        <v>4.505253553050545E-2</v>
      </c>
      <c r="O44" s="6">
        <f t="shared" si="20"/>
        <v>22.196309002917086</v>
      </c>
      <c r="P44" s="3" t="str">
        <f t="shared" si="21"/>
        <v/>
      </c>
      <c r="Q44" s="3" t="str">
        <f>IF(ISNUMBER(P44),SUMIF(A:A,A44,P:P),"")</f>
        <v/>
      </c>
      <c r="R44" s="3" t="str">
        <f t="shared" si="22"/>
        <v/>
      </c>
      <c r="S44" s="7" t="str">
        <f t="shared" si="23"/>
        <v/>
      </c>
    </row>
    <row r="45" spans="1:19" x14ac:dyDescent="0.3">
      <c r="A45" s="1">
        <v>8</v>
      </c>
      <c r="B45" s="5">
        <v>0.67708333333333337</v>
      </c>
      <c r="C45" s="1" t="s">
        <v>73</v>
      </c>
      <c r="D45" s="1">
        <v>6</v>
      </c>
      <c r="E45" s="1">
        <v>11</v>
      </c>
      <c r="F45" s="1" t="s">
        <v>52</v>
      </c>
      <c r="G45" s="1">
        <v>33.090000000000003</v>
      </c>
      <c r="H45" s="1">
        <f>1+COUNTIFS(A:A,A45,G:G,"&gt;"&amp;G45)</f>
        <v>8</v>
      </c>
      <c r="I45" s="2">
        <f>AVERAGEIF(A:A,A45,G:G)</f>
        <v>52.09375</v>
      </c>
      <c r="J45" s="2">
        <f t="shared" si="16"/>
        <v>-19.003749999999997</v>
      </c>
      <c r="K45" s="2">
        <f t="shared" si="17"/>
        <v>70.996250000000003</v>
      </c>
      <c r="L45" s="2">
        <f t="shared" si="18"/>
        <v>70.79405300024267</v>
      </c>
      <c r="M45" s="2">
        <f>SUMIF(A:A,A45,L:L)</f>
        <v>2160.9452353754782</v>
      </c>
      <c r="N45" s="3">
        <f t="shared" si="19"/>
        <v>3.2760688166140292E-2</v>
      </c>
      <c r="O45" s="6">
        <f t="shared" si="20"/>
        <v>30.524389320781939</v>
      </c>
      <c r="P45" s="3" t="str">
        <f t="shared" si="21"/>
        <v/>
      </c>
      <c r="Q45" s="3" t="str">
        <f>IF(ISNUMBER(P45),SUMIF(A:A,A45,P:P),"")</f>
        <v/>
      </c>
      <c r="R45" s="3" t="str">
        <f t="shared" si="22"/>
        <v/>
      </c>
      <c r="S45" s="7" t="str">
        <f t="shared" si="23"/>
        <v/>
      </c>
    </row>
    <row r="46" spans="1:19" x14ac:dyDescent="0.3">
      <c r="A46" s="1"/>
      <c r="B46" s="5"/>
      <c r="C46" s="1"/>
      <c r="D46" s="1"/>
      <c r="E46" s="1"/>
      <c r="F46" s="1"/>
      <c r="G46" s="1"/>
      <c r="H46" s="1"/>
      <c r="I46" s="2"/>
      <c r="J46" s="2"/>
      <c r="K46" s="2"/>
      <c r="L46" s="2"/>
      <c r="M46" s="2"/>
      <c r="N46" s="3"/>
      <c r="O46" s="6"/>
      <c r="P46" s="3"/>
      <c r="Q46" s="3"/>
      <c r="R46" s="3"/>
      <c r="S46" s="7"/>
    </row>
    <row r="47" spans="1:19" x14ac:dyDescent="0.3">
      <c r="A47" s="1">
        <v>10</v>
      </c>
      <c r="B47" s="5">
        <v>0.70138888888888884</v>
      </c>
      <c r="C47" s="1" t="s">
        <v>73</v>
      </c>
      <c r="D47" s="1">
        <v>7</v>
      </c>
      <c r="E47" s="1">
        <v>2</v>
      </c>
      <c r="F47" s="1" t="s">
        <v>54</v>
      </c>
      <c r="G47" s="1">
        <v>76.19</v>
      </c>
      <c r="H47" s="1">
        <f>1+COUNTIFS(A:A,A47,G:G,"&gt;"&amp;G47)</f>
        <v>1</v>
      </c>
      <c r="I47" s="2">
        <f>AVERAGEIF(A:A,A47,G:G)</f>
        <v>45.550000000000004</v>
      </c>
      <c r="J47" s="2">
        <f t="shared" si="16"/>
        <v>30.639999999999993</v>
      </c>
      <c r="K47" s="2">
        <f t="shared" si="17"/>
        <v>120.63999999999999</v>
      </c>
      <c r="L47" s="2">
        <f t="shared" si="18"/>
        <v>1391.8652040020299</v>
      </c>
      <c r="M47" s="2">
        <f>SUMIF(A:A,A47,L:L)</f>
        <v>3839.5480673114721</v>
      </c>
      <c r="N47" s="3">
        <f t="shared" si="19"/>
        <v>0.36250756068191164</v>
      </c>
      <c r="O47" s="6">
        <f t="shared" si="20"/>
        <v>2.7585631541557469</v>
      </c>
      <c r="P47" s="3">
        <f t="shared" si="21"/>
        <v>0.36250756068191164</v>
      </c>
      <c r="Q47" s="3">
        <f>IF(ISNUMBER(P47),SUMIF(A:A,A47,P:P),"")</f>
        <v>0.86381084967332533</v>
      </c>
      <c r="R47" s="3">
        <f t="shared" si="22"/>
        <v>0.41966080979302844</v>
      </c>
      <c r="S47" s="7">
        <f t="shared" si="23"/>
        <v>2.3828767820688039</v>
      </c>
    </row>
    <row r="48" spans="1:19" x14ac:dyDescent="0.3">
      <c r="A48" s="1">
        <v>10</v>
      </c>
      <c r="B48" s="5">
        <v>0.70138888888888884</v>
      </c>
      <c r="C48" s="1" t="s">
        <v>73</v>
      </c>
      <c r="D48" s="1">
        <v>7</v>
      </c>
      <c r="E48" s="1">
        <v>7</v>
      </c>
      <c r="F48" s="1" t="s">
        <v>59</v>
      </c>
      <c r="G48" s="1">
        <v>60.71</v>
      </c>
      <c r="H48" s="1">
        <f>1+COUNTIFS(A:A,A48,G:G,"&gt;"&amp;G48)</f>
        <v>2</v>
      </c>
      <c r="I48" s="2">
        <f>AVERAGEIF(A:A,A48,G:G)</f>
        <v>45.550000000000004</v>
      </c>
      <c r="J48" s="2">
        <f t="shared" ref="J48:J63" si="24">G48-I48</f>
        <v>15.159999999999997</v>
      </c>
      <c r="K48" s="2">
        <f t="shared" ref="K48:K63" si="25">90+J48</f>
        <v>105.16</v>
      </c>
      <c r="L48" s="2">
        <f t="shared" ref="L48:L63" si="26">EXP(0.06*K48)</f>
        <v>549.82497483024349</v>
      </c>
      <c r="M48" s="2">
        <f>SUMIF(A:A,A48,L:L)</f>
        <v>3839.5480673114721</v>
      </c>
      <c r="N48" s="3">
        <f t="shared" ref="N48:N63" si="27">L48/M48</f>
        <v>0.14320044057040335</v>
      </c>
      <c r="O48" s="6">
        <f t="shared" ref="O48:O63" si="28">1/N48</f>
        <v>6.983218738830332</v>
      </c>
      <c r="P48" s="3">
        <f t="shared" ref="P48:P63" si="29">IF(O48&gt;21,"",N48)</f>
        <v>0.14320044057040335</v>
      </c>
      <c r="Q48" s="3">
        <f>IF(ISNUMBER(P48),SUMIF(A:A,A48,P:P),"")</f>
        <v>0.86381084967332533</v>
      </c>
      <c r="R48" s="3">
        <f t="shared" ref="R48:R63" si="30">IFERROR(P48*(1/Q48),"")</f>
        <v>0.16577754334129824</v>
      </c>
      <c r="S48" s="7">
        <f t="shared" ref="S48:S63" si="31">IFERROR(1/R48,"")</f>
        <v>6.0321801122437169</v>
      </c>
    </row>
    <row r="49" spans="1:19" x14ac:dyDescent="0.3">
      <c r="A49" s="1">
        <v>10</v>
      </c>
      <c r="B49" s="5">
        <v>0.70138888888888884</v>
      </c>
      <c r="C49" s="1" t="s">
        <v>73</v>
      </c>
      <c r="D49" s="1">
        <v>7</v>
      </c>
      <c r="E49" s="1">
        <v>5</v>
      </c>
      <c r="F49" s="1" t="s">
        <v>57</v>
      </c>
      <c r="G49" s="1">
        <v>56.41</v>
      </c>
      <c r="H49" s="1">
        <f>1+COUNTIFS(A:A,A49,G:G,"&gt;"&amp;G49)</f>
        <v>3</v>
      </c>
      <c r="I49" s="2">
        <f>AVERAGEIF(A:A,A49,G:G)</f>
        <v>45.550000000000004</v>
      </c>
      <c r="J49" s="2">
        <f t="shared" si="24"/>
        <v>10.859999999999992</v>
      </c>
      <c r="K49" s="2">
        <f t="shared" si="25"/>
        <v>100.85999999999999</v>
      </c>
      <c r="L49" s="2">
        <f t="shared" si="26"/>
        <v>424.79215404715745</v>
      </c>
      <c r="M49" s="2">
        <f>SUMIF(A:A,A49,L:L)</f>
        <v>3839.5480673114721</v>
      </c>
      <c r="N49" s="3">
        <f t="shared" si="27"/>
        <v>0.11063597762030503</v>
      </c>
      <c r="O49" s="6">
        <f t="shared" si="28"/>
        <v>9.0386510926122998</v>
      </c>
      <c r="P49" s="3">
        <f t="shared" si="29"/>
        <v>0.11063597762030503</v>
      </c>
      <c r="Q49" s="3">
        <f>IF(ISNUMBER(P49),SUMIF(A:A,A49,P:P),"")</f>
        <v>0.86381084967332533</v>
      </c>
      <c r="R49" s="3">
        <f t="shared" si="30"/>
        <v>0.12807893957588654</v>
      </c>
      <c r="S49" s="7">
        <f t="shared" si="31"/>
        <v>7.8076848802101599</v>
      </c>
    </row>
    <row r="50" spans="1:19" x14ac:dyDescent="0.3">
      <c r="A50" s="1">
        <v>10</v>
      </c>
      <c r="B50" s="5">
        <v>0.70138888888888884</v>
      </c>
      <c r="C50" s="1" t="s">
        <v>73</v>
      </c>
      <c r="D50" s="1">
        <v>7</v>
      </c>
      <c r="E50" s="1">
        <v>10</v>
      </c>
      <c r="F50" s="1" t="s">
        <v>62</v>
      </c>
      <c r="G50" s="1">
        <v>54.67</v>
      </c>
      <c r="H50" s="1">
        <f>1+COUNTIFS(A:A,A50,G:G,"&gt;"&amp;G50)</f>
        <v>4</v>
      </c>
      <c r="I50" s="2">
        <f>AVERAGEIF(A:A,A50,G:G)</f>
        <v>45.550000000000004</v>
      </c>
      <c r="J50" s="2">
        <f t="shared" si="24"/>
        <v>9.1199999999999974</v>
      </c>
      <c r="K50" s="2">
        <f t="shared" si="25"/>
        <v>99.12</v>
      </c>
      <c r="L50" s="2">
        <f t="shared" si="26"/>
        <v>382.68033262178676</v>
      </c>
      <c r="M50" s="2">
        <f>SUMIF(A:A,A50,L:L)</f>
        <v>3839.5480673114721</v>
      </c>
      <c r="N50" s="3">
        <f t="shared" si="27"/>
        <v>9.9668066635182698E-2</v>
      </c>
      <c r="O50" s="6">
        <f t="shared" si="28"/>
        <v>10.033303883181791</v>
      </c>
      <c r="P50" s="3">
        <f t="shared" si="29"/>
        <v>9.9668066635182698E-2</v>
      </c>
      <c r="Q50" s="3">
        <f>IF(ISNUMBER(P50),SUMIF(A:A,A50,P:P),"")</f>
        <v>0.86381084967332533</v>
      </c>
      <c r="R50" s="3">
        <f t="shared" si="30"/>
        <v>0.11538181845351331</v>
      </c>
      <c r="S50" s="7">
        <f t="shared" si="31"/>
        <v>8.6668767523619366</v>
      </c>
    </row>
    <row r="51" spans="1:19" x14ac:dyDescent="0.3">
      <c r="A51" s="1">
        <v>10</v>
      </c>
      <c r="B51" s="5">
        <v>0.70138888888888884</v>
      </c>
      <c r="C51" s="1" t="s">
        <v>73</v>
      </c>
      <c r="D51" s="1">
        <v>7</v>
      </c>
      <c r="E51" s="1">
        <v>1</v>
      </c>
      <c r="F51" s="1" t="s">
        <v>53</v>
      </c>
      <c r="G51" s="1">
        <v>50.72</v>
      </c>
      <c r="H51" s="1">
        <f>1+COUNTIFS(A:A,A51,G:G,"&gt;"&amp;G51)</f>
        <v>5</v>
      </c>
      <c r="I51" s="2">
        <f>AVERAGEIF(A:A,A51,G:G)</f>
        <v>45.550000000000004</v>
      </c>
      <c r="J51" s="2">
        <f t="shared" si="24"/>
        <v>5.1699999999999946</v>
      </c>
      <c r="K51" s="2">
        <f t="shared" si="25"/>
        <v>95.169999999999987</v>
      </c>
      <c r="L51" s="2">
        <f t="shared" si="26"/>
        <v>301.93144853427026</v>
      </c>
      <c r="M51" s="2">
        <f>SUMIF(A:A,A51,L:L)</f>
        <v>3839.5480673114721</v>
      </c>
      <c r="N51" s="3">
        <f t="shared" si="27"/>
        <v>7.8637236268717603E-2</v>
      </c>
      <c r="O51" s="6">
        <f t="shared" si="28"/>
        <v>12.716621888679045</v>
      </c>
      <c r="P51" s="3">
        <f t="shared" si="29"/>
        <v>7.8637236268717603E-2</v>
      </c>
      <c r="Q51" s="3">
        <f>IF(ISNUMBER(P51),SUMIF(A:A,A51,P:P),"")</f>
        <v>0.86381084967332533</v>
      </c>
      <c r="R51" s="3">
        <f t="shared" si="30"/>
        <v>9.1035249555451309E-2</v>
      </c>
      <c r="S51" s="7">
        <f t="shared" si="31"/>
        <v>10.984755958634253</v>
      </c>
    </row>
    <row r="52" spans="1:19" x14ac:dyDescent="0.3">
      <c r="A52" s="1">
        <v>10</v>
      </c>
      <c r="B52" s="5">
        <v>0.70138888888888884</v>
      </c>
      <c r="C52" s="1" t="s">
        <v>73</v>
      </c>
      <c r="D52" s="1">
        <v>7</v>
      </c>
      <c r="E52" s="1">
        <v>6</v>
      </c>
      <c r="F52" s="1" t="s">
        <v>58</v>
      </c>
      <c r="G52" s="1">
        <v>48.58</v>
      </c>
      <c r="H52" s="1">
        <f>1+COUNTIFS(A:A,A52,G:G,"&gt;"&amp;G52)</f>
        <v>6</v>
      </c>
      <c r="I52" s="2">
        <f>AVERAGEIF(A:A,A52,G:G)</f>
        <v>45.550000000000004</v>
      </c>
      <c r="J52" s="2">
        <f t="shared" si="24"/>
        <v>3.029999999999994</v>
      </c>
      <c r="K52" s="2">
        <f t="shared" si="25"/>
        <v>93.03</v>
      </c>
      <c r="L52" s="2">
        <f t="shared" si="26"/>
        <v>265.54916435040889</v>
      </c>
      <c r="M52" s="2">
        <f>SUMIF(A:A,A52,L:L)</f>
        <v>3839.5480673114721</v>
      </c>
      <c r="N52" s="3">
        <f t="shared" si="27"/>
        <v>6.9161567896805026E-2</v>
      </c>
      <c r="O52" s="6">
        <f t="shared" si="28"/>
        <v>14.458897194061382</v>
      </c>
      <c r="P52" s="3">
        <f t="shared" si="29"/>
        <v>6.9161567896805026E-2</v>
      </c>
      <c r="Q52" s="3">
        <f>IF(ISNUMBER(P52),SUMIF(A:A,A52,P:P),"")</f>
        <v>0.86381084967332533</v>
      </c>
      <c r="R52" s="3">
        <f t="shared" si="30"/>
        <v>8.0065639280822234E-2</v>
      </c>
      <c r="S52" s="7">
        <f t="shared" si="31"/>
        <v>12.489752270541423</v>
      </c>
    </row>
    <row r="53" spans="1:19" x14ac:dyDescent="0.3">
      <c r="A53" s="1">
        <v>10</v>
      </c>
      <c r="B53" s="5">
        <v>0.70138888888888884</v>
      </c>
      <c r="C53" s="1" t="s">
        <v>73</v>
      </c>
      <c r="D53" s="1">
        <v>7</v>
      </c>
      <c r="E53" s="1">
        <v>3</v>
      </c>
      <c r="F53" s="1" t="s">
        <v>55</v>
      </c>
      <c r="G53" s="1">
        <v>42.26</v>
      </c>
      <c r="H53" s="1">
        <f>1+COUNTIFS(A:A,A53,G:G,"&gt;"&amp;G53)</f>
        <v>7</v>
      </c>
      <c r="I53" s="2">
        <f>AVERAGEIF(A:A,A53,G:G)</f>
        <v>45.550000000000004</v>
      </c>
      <c r="J53" s="2">
        <f t="shared" si="24"/>
        <v>-3.2900000000000063</v>
      </c>
      <c r="K53" s="2">
        <f t="shared" si="25"/>
        <v>86.71</v>
      </c>
      <c r="L53" s="2">
        <f t="shared" si="26"/>
        <v>181.74416293555618</v>
      </c>
      <c r="M53" s="2">
        <f>SUMIF(A:A,A53,L:L)</f>
        <v>3839.5480673114721</v>
      </c>
      <c r="N53" s="3">
        <f t="shared" si="27"/>
        <v>4.733477996612686E-2</v>
      </c>
      <c r="O53" s="6">
        <f t="shared" si="28"/>
        <v>21.126114893015409</v>
      </c>
      <c r="P53" s="3" t="str">
        <f t="shared" si="29"/>
        <v/>
      </c>
      <c r="Q53" s="3" t="str">
        <f>IF(ISNUMBER(P53),SUMIF(A:A,A53,P:P),"")</f>
        <v/>
      </c>
      <c r="R53" s="3" t="str">
        <f t="shared" si="30"/>
        <v/>
      </c>
      <c r="S53" s="7" t="str">
        <f t="shared" si="31"/>
        <v/>
      </c>
    </row>
    <row r="54" spans="1:19" x14ac:dyDescent="0.3">
      <c r="A54" s="1">
        <v>10</v>
      </c>
      <c r="B54" s="5">
        <v>0.70138888888888884</v>
      </c>
      <c r="C54" s="1" t="s">
        <v>73</v>
      </c>
      <c r="D54" s="1">
        <v>7</v>
      </c>
      <c r="E54" s="1">
        <v>12</v>
      </c>
      <c r="F54" s="1" t="s">
        <v>64</v>
      </c>
      <c r="G54" s="1">
        <v>38.04</v>
      </c>
      <c r="H54" s="1">
        <f>1+COUNTIFS(A:A,A54,G:G,"&gt;"&amp;G54)</f>
        <v>8</v>
      </c>
      <c r="I54" s="2">
        <f>AVERAGEIF(A:A,A54,G:G)</f>
        <v>45.550000000000004</v>
      </c>
      <c r="J54" s="2">
        <f t="shared" si="24"/>
        <v>-7.5100000000000051</v>
      </c>
      <c r="K54" s="2">
        <f t="shared" si="25"/>
        <v>82.49</v>
      </c>
      <c r="L54" s="2">
        <f t="shared" si="26"/>
        <v>141.09028434953589</v>
      </c>
      <c r="M54" s="2">
        <f>SUMIF(A:A,A54,L:L)</f>
        <v>3839.5480673114721</v>
      </c>
      <c r="N54" s="3">
        <f t="shared" si="27"/>
        <v>3.6746586284653576E-2</v>
      </c>
      <c r="O54" s="6">
        <f t="shared" si="28"/>
        <v>27.213412213412287</v>
      </c>
      <c r="P54" s="3" t="str">
        <f t="shared" si="29"/>
        <v/>
      </c>
      <c r="Q54" s="3" t="str">
        <f>IF(ISNUMBER(P54),SUMIF(A:A,A54,P:P),"")</f>
        <v/>
      </c>
      <c r="R54" s="3" t="str">
        <f t="shared" si="30"/>
        <v/>
      </c>
      <c r="S54" s="7" t="str">
        <f t="shared" si="31"/>
        <v/>
      </c>
    </row>
    <row r="55" spans="1:19" x14ac:dyDescent="0.3">
      <c r="A55" s="1">
        <v>10</v>
      </c>
      <c r="B55" s="5">
        <v>0.70138888888888884</v>
      </c>
      <c r="C55" s="1" t="s">
        <v>73</v>
      </c>
      <c r="D55" s="1">
        <v>7</v>
      </c>
      <c r="E55" s="1">
        <v>9</v>
      </c>
      <c r="F55" s="1" t="s">
        <v>61</v>
      </c>
      <c r="G55" s="1">
        <v>31.87</v>
      </c>
      <c r="H55" s="1">
        <f>1+COUNTIFS(A:A,A55,G:G,"&gt;"&amp;G55)</f>
        <v>9</v>
      </c>
      <c r="I55" s="2">
        <f>AVERAGEIF(A:A,A55,G:G)</f>
        <v>45.550000000000004</v>
      </c>
      <c r="J55" s="2">
        <f t="shared" si="24"/>
        <v>-13.680000000000003</v>
      </c>
      <c r="K55" s="2">
        <f t="shared" si="25"/>
        <v>76.319999999999993</v>
      </c>
      <c r="L55" s="2">
        <f t="shared" si="26"/>
        <v>97.436413887974865</v>
      </c>
      <c r="M55" s="2">
        <f>SUMIF(A:A,A55,L:L)</f>
        <v>3839.5480673114721</v>
      </c>
      <c r="N55" s="3">
        <f t="shared" si="27"/>
        <v>2.5377052762410597E-2</v>
      </c>
      <c r="O55" s="6">
        <f t="shared" si="28"/>
        <v>39.405679192236065</v>
      </c>
      <c r="P55" s="3" t="str">
        <f t="shared" si="29"/>
        <v/>
      </c>
      <c r="Q55" s="3" t="str">
        <f>IF(ISNUMBER(P55),SUMIF(A:A,A55,P:P),"")</f>
        <v/>
      </c>
      <c r="R55" s="3" t="str">
        <f t="shared" si="30"/>
        <v/>
      </c>
      <c r="S55" s="7" t="str">
        <f t="shared" si="31"/>
        <v/>
      </c>
    </row>
    <row r="56" spans="1:19" x14ac:dyDescent="0.3">
      <c r="A56" s="1">
        <v>10</v>
      </c>
      <c r="B56" s="5">
        <v>0.70138888888888884</v>
      </c>
      <c r="C56" s="1" t="s">
        <v>73</v>
      </c>
      <c r="D56" s="1">
        <v>7</v>
      </c>
      <c r="E56" s="1">
        <v>11</v>
      </c>
      <c r="F56" s="1" t="s">
        <v>63</v>
      </c>
      <c r="G56" s="1">
        <v>24.39</v>
      </c>
      <c r="H56" s="1">
        <f>1+COUNTIFS(A:A,A56,G:G,"&gt;"&amp;G56)</f>
        <v>10</v>
      </c>
      <c r="I56" s="2">
        <f>AVERAGEIF(A:A,A56,G:G)</f>
        <v>45.550000000000004</v>
      </c>
      <c r="J56" s="2">
        <f t="shared" si="24"/>
        <v>-21.160000000000004</v>
      </c>
      <c r="K56" s="2">
        <f t="shared" si="25"/>
        <v>68.84</v>
      </c>
      <c r="L56" s="2">
        <f t="shared" si="26"/>
        <v>62.202799078831831</v>
      </c>
      <c r="M56" s="2">
        <f>SUMIF(A:A,A56,L:L)</f>
        <v>3839.5480673114721</v>
      </c>
      <c r="N56" s="3">
        <f t="shared" si="27"/>
        <v>1.6200552249470201E-2</v>
      </c>
      <c r="O56" s="6">
        <f t="shared" si="28"/>
        <v>61.72629084497428</v>
      </c>
      <c r="P56" s="3" t="str">
        <f t="shared" si="29"/>
        <v/>
      </c>
      <c r="Q56" s="3" t="str">
        <f>IF(ISNUMBER(P56),SUMIF(A:A,A56,P:P),"")</f>
        <v/>
      </c>
      <c r="R56" s="3" t="str">
        <f t="shared" si="30"/>
        <v/>
      </c>
      <c r="S56" s="7" t="str">
        <f t="shared" si="31"/>
        <v/>
      </c>
    </row>
    <row r="57" spans="1:19" x14ac:dyDescent="0.3">
      <c r="A57" s="1">
        <v>10</v>
      </c>
      <c r="B57" s="5">
        <v>0.70138888888888884</v>
      </c>
      <c r="C57" s="1" t="s">
        <v>73</v>
      </c>
      <c r="D57" s="1">
        <v>7</v>
      </c>
      <c r="E57" s="1">
        <v>8</v>
      </c>
      <c r="F57" s="1" t="s">
        <v>60</v>
      </c>
      <c r="G57" s="1">
        <v>17.21</v>
      </c>
      <c r="H57" s="1">
        <f>1+COUNTIFS(A:A,A57,G:G,"&gt;"&amp;G57)</f>
        <v>11</v>
      </c>
      <c r="I57" s="2">
        <f>AVERAGEIF(A:A,A57,G:G)</f>
        <v>45.550000000000004</v>
      </c>
      <c r="J57" s="2">
        <f t="shared" si="24"/>
        <v>-28.340000000000003</v>
      </c>
      <c r="K57" s="2">
        <f t="shared" si="25"/>
        <v>61.66</v>
      </c>
      <c r="L57" s="2">
        <f t="shared" si="26"/>
        <v>40.431128673676305</v>
      </c>
      <c r="M57" s="2">
        <f>SUMIF(A:A,A57,L:L)</f>
        <v>3839.5480673114721</v>
      </c>
      <c r="N57" s="3">
        <f t="shared" si="27"/>
        <v>1.0530179064013382E-2</v>
      </c>
      <c r="O57" s="6">
        <f t="shared" si="28"/>
        <v>94.965146738812308</v>
      </c>
      <c r="P57" s="3" t="str">
        <f t="shared" si="29"/>
        <v/>
      </c>
      <c r="Q57" s="3" t="str">
        <f>IF(ISNUMBER(P57),SUMIF(A:A,A57,P:P),"")</f>
        <v/>
      </c>
      <c r="R57" s="3" t="str">
        <f t="shared" si="30"/>
        <v/>
      </c>
      <c r="S57" s="7" t="str">
        <f t="shared" si="31"/>
        <v/>
      </c>
    </row>
    <row r="58" spans="1:19" x14ac:dyDescent="0.3">
      <c r="A58" s="1"/>
      <c r="B58" s="5"/>
      <c r="C58" s="1"/>
      <c r="D58" s="1"/>
      <c r="E58" s="1"/>
      <c r="F58" s="1"/>
      <c r="G58" s="1"/>
      <c r="H58" s="1"/>
      <c r="I58" s="2"/>
      <c r="J58" s="2"/>
      <c r="K58" s="2"/>
      <c r="L58" s="2"/>
      <c r="M58" s="2"/>
      <c r="N58" s="3"/>
      <c r="O58" s="6"/>
      <c r="P58" s="3"/>
      <c r="Q58" s="3"/>
      <c r="R58" s="3"/>
      <c r="S58" s="7"/>
    </row>
    <row r="59" spans="1:19" x14ac:dyDescent="0.3">
      <c r="A59" s="1">
        <v>12</v>
      </c>
      <c r="B59" s="5">
        <v>0.72916666666666663</v>
      </c>
      <c r="C59" s="1" t="s">
        <v>73</v>
      </c>
      <c r="D59" s="1">
        <v>8</v>
      </c>
      <c r="E59" s="1">
        <v>7</v>
      </c>
      <c r="F59" s="1" t="s">
        <v>68</v>
      </c>
      <c r="G59" s="1">
        <v>74.239999999999995</v>
      </c>
      <c r="H59" s="1">
        <f>1+COUNTIFS(A:A,A59,G:G,"&gt;"&amp;G59)</f>
        <v>1</v>
      </c>
      <c r="I59" s="2">
        <f>AVERAGEIF(A:A,A59,G:G)</f>
        <v>50.675555555555555</v>
      </c>
      <c r="J59" s="2">
        <f t="shared" si="24"/>
        <v>23.56444444444444</v>
      </c>
      <c r="K59" s="2">
        <f t="shared" si="25"/>
        <v>113.56444444444443</v>
      </c>
      <c r="L59" s="2">
        <f t="shared" si="26"/>
        <v>910.38416217716667</v>
      </c>
      <c r="M59" s="2">
        <f>SUMIF(A:A,A59,L:L)</f>
        <v>2873.4709173508495</v>
      </c>
      <c r="N59" s="3">
        <f t="shared" si="27"/>
        <v>0.31682386506158927</v>
      </c>
      <c r="O59" s="6">
        <f t="shared" si="28"/>
        <v>3.1563278852292393</v>
      </c>
      <c r="P59" s="3">
        <f t="shared" si="29"/>
        <v>0.31682386506158927</v>
      </c>
      <c r="Q59" s="3">
        <f>IF(ISNUMBER(P59),SUMIF(A:A,A59,P:P),"")</f>
        <v>0.91578064352800614</v>
      </c>
      <c r="R59" s="3">
        <f t="shared" si="30"/>
        <v>0.34596042982633785</v>
      </c>
      <c r="S59" s="7">
        <f t="shared" si="31"/>
        <v>2.8905039819206237</v>
      </c>
    </row>
    <row r="60" spans="1:19" x14ac:dyDescent="0.3">
      <c r="A60" s="1">
        <v>12</v>
      </c>
      <c r="B60" s="5">
        <v>0.72916666666666663</v>
      </c>
      <c r="C60" s="1" t="s">
        <v>73</v>
      </c>
      <c r="D60" s="1">
        <v>8</v>
      </c>
      <c r="E60" s="1">
        <v>6</v>
      </c>
      <c r="F60" s="1" t="s">
        <v>67</v>
      </c>
      <c r="G60" s="1">
        <v>64.64</v>
      </c>
      <c r="H60" s="1">
        <f>1+COUNTIFS(A:A,A60,G:G,"&gt;"&amp;G60)</f>
        <v>2</v>
      </c>
      <c r="I60" s="2">
        <f>AVERAGEIF(A:A,A60,G:G)</f>
        <v>50.675555555555555</v>
      </c>
      <c r="J60" s="2">
        <f t="shared" si="24"/>
        <v>13.964444444444446</v>
      </c>
      <c r="K60" s="2">
        <f t="shared" si="25"/>
        <v>103.96444444444444</v>
      </c>
      <c r="L60" s="2">
        <f t="shared" si="26"/>
        <v>511.76557899473318</v>
      </c>
      <c r="M60" s="2">
        <f>SUMIF(A:A,A60,L:L)</f>
        <v>2873.4709173508495</v>
      </c>
      <c r="N60" s="3">
        <f t="shared" si="27"/>
        <v>0.17810014220242995</v>
      </c>
      <c r="O60" s="6">
        <f t="shared" si="28"/>
        <v>5.6148186499671207</v>
      </c>
      <c r="P60" s="3">
        <f t="shared" si="29"/>
        <v>0.17810014220242995</v>
      </c>
      <c r="Q60" s="3">
        <f>IF(ISNUMBER(P60),SUMIF(A:A,A60,P:P),"")</f>
        <v>0.91578064352800614</v>
      </c>
      <c r="R60" s="3">
        <f t="shared" si="30"/>
        <v>0.1944790419639213</v>
      </c>
      <c r="S60" s="7">
        <f t="shared" si="31"/>
        <v>5.1419422365599408</v>
      </c>
    </row>
    <row r="61" spans="1:19" x14ac:dyDescent="0.3">
      <c r="A61" s="1">
        <v>12</v>
      </c>
      <c r="B61" s="5">
        <v>0.72916666666666663</v>
      </c>
      <c r="C61" s="1" t="s">
        <v>73</v>
      </c>
      <c r="D61" s="1">
        <v>8</v>
      </c>
      <c r="E61" s="1">
        <v>1</v>
      </c>
      <c r="F61" s="1" t="s">
        <v>56</v>
      </c>
      <c r="G61" s="1">
        <v>61.48</v>
      </c>
      <c r="H61" s="1">
        <f>1+COUNTIFS(A:A,A61,G:G,"&gt;"&amp;G61)</f>
        <v>3</v>
      </c>
      <c r="I61" s="2">
        <f>AVERAGEIF(A:A,A61,G:G)</f>
        <v>50.675555555555555</v>
      </c>
      <c r="J61" s="2">
        <f t="shared" si="24"/>
        <v>10.804444444444442</v>
      </c>
      <c r="K61" s="2">
        <f t="shared" si="25"/>
        <v>100.80444444444444</v>
      </c>
      <c r="L61" s="2">
        <f t="shared" si="26"/>
        <v>423.3785375367554</v>
      </c>
      <c r="M61" s="2">
        <f>SUMIF(A:A,A61,L:L)</f>
        <v>2873.4709173508495</v>
      </c>
      <c r="N61" s="3">
        <f t="shared" si="27"/>
        <v>0.14734046375074589</v>
      </c>
      <c r="O61" s="6">
        <f t="shared" si="28"/>
        <v>6.7870018496187718</v>
      </c>
      <c r="P61" s="3">
        <f t="shared" si="29"/>
        <v>0.14734046375074589</v>
      </c>
      <c r="Q61" s="3">
        <f>IF(ISNUMBER(P61),SUMIF(A:A,A61,P:P),"")</f>
        <v>0.91578064352800614</v>
      </c>
      <c r="R61" s="3">
        <f t="shared" si="30"/>
        <v>0.16089056346847755</v>
      </c>
      <c r="S61" s="7">
        <f t="shared" si="31"/>
        <v>6.2154049214696476</v>
      </c>
    </row>
    <row r="62" spans="1:19" x14ac:dyDescent="0.3">
      <c r="A62" s="1">
        <v>12</v>
      </c>
      <c r="B62" s="5">
        <v>0.72916666666666663</v>
      </c>
      <c r="C62" s="1" t="s">
        <v>73</v>
      </c>
      <c r="D62" s="1">
        <v>8</v>
      </c>
      <c r="E62" s="1">
        <v>3</v>
      </c>
      <c r="F62" s="1" t="s">
        <v>65</v>
      </c>
      <c r="G62" s="1">
        <v>59.9</v>
      </c>
      <c r="H62" s="1">
        <f>1+COUNTIFS(A:A,A62,G:G,"&gt;"&amp;G62)</f>
        <v>4</v>
      </c>
      <c r="I62" s="2">
        <f>AVERAGEIF(A:A,A62,G:G)</f>
        <v>50.675555555555555</v>
      </c>
      <c r="J62" s="2">
        <f t="shared" si="24"/>
        <v>9.224444444444444</v>
      </c>
      <c r="K62" s="2">
        <f t="shared" si="25"/>
        <v>99.224444444444444</v>
      </c>
      <c r="L62" s="2">
        <f t="shared" si="26"/>
        <v>385.08599256797464</v>
      </c>
      <c r="M62" s="2">
        <f>SUMIF(A:A,A62,L:L)</f>
        <v>2873.4709173508495</v>
      </c>
      <c r="N62" s="3">
        <f t="shared" si="27"/>
        <v>0.1340142300528305</v>
      </c>
      <c r="O62" s="6">
        <f t="shared" si="28"/>
        <v>7.4618941556115672</v>
      </c>
      <c r="P62" s="3">
        <f t="shared" si="29"/>
        <v>0.1340142300528305</v>
      </c>
      <c r="Q62" s="3">
        <f>IF(ISNUMBER(P62),SUMIF(A:A,A62,P:P),"")</f>
        <v>0.91578064352800614</v>
      </c>
      <c r="R62" s="3">
        <f t="shared" si="30"/>
        <v>0.14633878866072814</v>
      </c>
      <c r="S62" s="7">
        <f t="shared" si="31"/>
        <v>6.8334582317638297</v>
      </c>
    </row>
    <row r="63" spans="1:19" x14ac:dyDescent="0.3">
      <c r="A63" s="1">
        <v>12</v>
      </c>
      <c r="B63" s="5">
        <v>0.72916666666666663</v>
      </c>
      <c r="C63" s="1" t="s">
        <v>73</v>
      </c>
      <c r="D63" s="1">
        <v>8</v>
      </c>
      <c r="E63" s="1">
        <v>5</v>
      </c>
      <c r="F63" s="1" t="s">
        <v>66</v>
      </c>
      <c r="G63" s="1">
        <v>49.74</v>
      </c>
      <c r="H63" s="1">
        <f>1+COUNTIFS(A:A,A63,G:G,"&gt;"&amp;G63)</f>
        <v>5</v>
      </c>
      <c r="I63" s="2">
        <f>AVERAGEIF(A:A,A63,G:G)</f>
        <v>50.675555555555555</v>
      </c>
      <c r="J63" s="2">
        <f t="shared" si="24"/>
        <v>-0.93555555555555259</v>
      </c>
      <c r="K63" s="2">
        <f t="shared" si="25"/>
        <v>89.064444444444447</v>
      </c>
      <c r="L63" s="2">
        <f t="shared" si="26"/>
        <v>209.32052019489436</v>
      </c>
      <c r="M63" s="2">
        <f>SUMIF(A:A,A63,L:L)</f>
        <v>2873.4709173508495</v>
      </c>
      <c r="N63" s="3">
        <f t="shared" si="27"/>
        <v>7.2845880893019119E-2</v>
      </c>
      <c r="O63" s="6">
        <f t="shared" si="28"/>
        <v>13.727612155155239</v>
      </c>
      <c r="P63" s="3">
        <f t="shared" si="29"/>
        <v>7.2845880893019119E-2</v>
      </c>
      <c r="Q63" s="3">
        <f>IF(ISNUMBER(P63),SUMIF(A:A,A63,P:P),"")</f>
        <v>0.91578064352800614</v>
      </c>
      <c r="R63" s="3">
        <f t="shared" si="30"/>
        <v>7.9545119683228332E-2</v>
      </c>
      <c r="S63" s="7">
        <f t="shared" si="31"/>
        <v>12.571481493550944</v>
      </c>
    </row>
    <row r="64" spans="1:19" x14ac:dyDescent="0.3">
      <c r="A64" s="1">
        <v>12</v>
      </c>
      <c r="B64" s="5">
        <v>0.72916666666666663</v>
      </c>
      <c r="C64" s="1" t="s">
        <v>73</v>
      </c>
      <c r="D64" s="1">
        <v>8</v>
      </c>
      <c r="E64" s="1">
        <v>9</v>
      </c>
      <c r="F64" s="1" t="s">
        <v>70</v>
      </c>
      <c r="G64" s="1">
        <v>48.26</v>
      </c>
      <c r="H64" s="1">
        <f>1+COUNTIFS(A:A,A64,G:G,"&gt;"&amp;G64)</f>
        <v>6</v>
      </c>
      <c r="I64" s="2">
        <f>AVERAGEIF(A:A,A64,G:G)</f>
        <v>50.675555555555555</v>
      </c>
      <c r="J64" s="2">
        <f t="shared" ref="J64:J67" si="32">G64-I64</f>
        <v>-2.4155555555555566</v>
      </c>
      <c r="K64" s="2">
        <f t="shared" ref="K64:K67" si="33">90+J64</f>
        <v>87.584444444444443</v>
      </c>
      <c r="L64" s="2">
        <f t="shared" ref="L64:L67" si="34">EXP(0.06*K64)</f>
        <v>191.5342543790467</v>
      </c>
      <c r="M64" s="2">
        <f>SUMIF(A:A,A64,L:L)</f>
        <v>2873.4709173508495</v>
      </c>
      <c r="N64" s="3">
        <f t="shared" ref="N64:N67" si="35">L64/M64</f>
        <v>6.6656061567391345E-2</v>
      </c>
      <c r="O64" s="6">
        <f t="shared" ref="O64:O67" si="36">1/N64</f>
        <v>15.002386526977281</v>
      </c>
      <c r="P64" s="3">
        <f t="shared" ref="P64:P67" si="37">IF(O64&gt;21,"",N64)</f>
        <v>6.6656061567391345E-2</v>
      </c>
      <c r="Q64" s="3">
        <f>IF(ISNUMBER(P64),SUMIF(A:A,A64,P:P),"")</f>
        <v>0.91578064352800614</v>
      </c>
      <c r="R64" s="3">
        <f t="shared" ref="R64:R67" si="38">IFERROR(P64*(1/Q64),"")</f>
        <v>7.2786056397306773E-2</v>
      </c>
      <c r="S64" s="7">
        <f t="shared" ref="S64:S67" si="39">IFERROR(1/R64,"")</f>
        <v>13.738895188131142</v>
      </c>
    </row>
    <row r="65" spans="1:19" x14ac:dyDescent="0.3">
      <c r="A65" s="1">
        <v>12</v>
      </c>
      <c r="B65" s="5">
        <v>0.72916666666666663</v>
      </c>
      <c r="C65" s="1" t="s">
        <v>73</v>
      </c>
      <c r="D65" s="1">
        <v>8</v>
      </c>
      <c r="E65" s="1">
        <v>10</v>
      </c>
      <c r="F65" s="1" t="s">
        <v>71</v>
      </c>
      <c r="G65" s="1">
        <v>39.85</v>
      </c>
      <c r="H65" s="1">
        <f>1+COUNTIFS(A:A,A65,G:G,"&gt;"&amp;G65)</f>
        <v>7</v>
      </c>
      <c r="I65" s="2">
        <f>AVERAGEIF(A:A,A65,G:G)</f>
        <v>50.675555555555555</v>
      </c>
      <c r="J65" s="2">
        <f t="shared" si="32"/>
        <v>-10.825555555555553</v>
      </c>
      <c r="K65" s="2">
        <f t="shared" si="33"/>
        <v>79.174444444444447</v>
      </c>
      <c r="L65" s="2">
        <f t="shared" si="34"/>
        <v>115.6382364477694</v>
      </c>
      <c r="M65" s="2">
        <f>SUMIF(A:A,A65,L:L)</f>
        <v>2873.4709173508495</v>
      </c>
      <c r="N65" s="3">
        <f t="shared" si="35"/>
        <v>4.0243398932459082E-2</v>
      </c>
      <c r="O65" s="6">
        <f t="shared" si="36"/>
        <v>24.848795741093102</v>
      </c>
      <c r="P65" s="3" t="str">
        <f t="shared" si="37"/>
        <v/>
      </c>
      <c r="Q65" s="3" t="str">
        <f>IF(ISNUMBER(P65),SUMIF(A:A,A65,P:P),"")</f>
        <v/>
      </c>
      <c r="R65" s="3" t="str">
        <f t="shared" si="38"/>
        <v/>
      </c>
      <c r="S65" s="7" t="str">
        <f t="shared" si="39"/>
        <v/>
      </c>
    </row>
    <row r="66" spans="1:19" x14ac:dyDescent="0.3">
      <c r="A66" s="1">
        <v>12</v>
      </c>
      <c r="B66" s="5">
        <v>0.72916666666666663</v>
      </c>
      <c r="C66" s="1" t="s">
        <v>73</v>
      </c>
      <c r="D66" s="1">
        <v>8</v>
      </c>
      <c r="E66" s="1">
        <v>11</v>
      </c>
      <c r="F66" s="1" t="s">
        <v>72</v>
      </c>
      <c r="G66" s="1">
        <v>34.159999999999997</v>
      </c>
      <c r="H66" s="1">
        <f>1+COUNTIFS(A:A,A66,G:G,"&gt;"&amp;G66)</f>
        <v>8</v>
      </c>
      <c r="I66" s="2">
        <f>AVERAGEIF(A:A,A66,G:G)</f>
        <v>50.675555555555555</v>
      </c>
      <c r="J66" s="2">
        <f t="shared" si="32"/>
        <v>-16.515555555555558</v>
      </c>
      <c r="K66" s="2">
        <f t="shared" si="33"/>
        <v>73.484444444444449</v>
      </c>
      <c r="L66" s="2">
        <f t="shared" si="34"/>
        <v>82.19271449337424</v>
      </c>
      <c r="M66" s="2">
        <f>SUMIF(A:A,A66,L:L)</f>
        <v>2873.4709173508495</v>
      </c>
      <c r="N66" s="3">
        <f t="shared" si="35"/>
        <v>2.860398342543536E-2</v>
      </c>
      <c r="O66" s="6">
        <f t="shared" si="36"/>
        <v>34.960165691844708</v>
      </c>
      <c r="P66" s="3" t="str">
        <f t="shared" si="37"/>
        <v/>
      </c>
      <c r="Q66" s="3" t="str">
        <f>IF(ISNUMBER(P66),SUMIF(A:A,A66,P:P),"")</f>
        <v/>
      </c>
      <c r="R66" s="3" t="str">
        <f t="shared" si="38"/>
        <v/>
      </c>
      <c r="S66" s="7" t="str">
        <f t="shared" si="39"/>
        <v/>
      </c>
    </row>
    <row r="67" spans="1:19" x14ac:dyDescent="0.3">
      <c r="A67" s="1">
        <v>12</v>
      </c>
      <c r="B67" s="5">
        <v>0.72916666666666663</v>
      </c>
      <c r="C67" s="1" t="s">
        <v>73</v>
      </c>
      <c r="D67" s="1">
        <v>8</v>
      </c>
      <c r="E67" s="1">
        <v>8</v>
      </c>
      <c r="F67" s="1" t="s">
        <v>69</v>
      </c>
      <c r="G67" s="1">
        <v>23.81</v>
      </c>
      <c r="H67" s="1">
        <f>1+COUNTIFS(A:A,A67,G:G,"&gt;"&amp;G67)</f>
        <v>9</v>
      </c>
      <c r="I67" s="2">
        <f>AVERAGEIF(A:A,A67,G:G)</f>
        <v>50.675555555555555</v>
      </c>
      <c r="J67" s="2">
        <f t="shared" si="32"/>
        <v>-26.865555555555556</v>
      </c>
      <c r="K67" s="2">
        <f t="shared" si="33"/>
        <v>63.134444444444441</v>
      </c>
      <c r="L67" s="2">
        <f t="shared" si="34"/>
        <v>44.170920559134757</v>
      </c>
      <c r="M67" s="2">
        <f>SUMIF(A:A,A67,L:L)</f>
        <v>2873.4709173508495</v>
      </c>
      <c r="N67" s="3">
        <f t="shared" si="35"/>
        <v>1.5371974114099414E-2</v>
      </c>
      <c r="O67" s="6">
        <f t="shared" si="36"/>
        <v>65.053453289567045</v>
      </c>
      <c r="P67" s="3" t="str">
        <f t="shared" si="37"/>
        <v/>
      </c>
      <c r="Q67" s="3" t="str">
        <f>IF(ISNUMBER(P67),SUMIF(A:A,A67,P:P),"")</f>
        <v/>
      </c>
      <c r="R67" s="3" t="str">
        <f t="shared" si="38"/>
        <v/>
      </c>
      <c r="S67" s="7" t="str">
        <f t="shared" si="39"/>
        <v/>
      </c>
    </row>
  </sheetData>
  <autoFilter ref="A7:S43" xr:uid="{00000000-0009-0000-0000-000000000000}"/>
  <sortState xmlns:xlrd2="http://schemas.microsoft.com/office/spreadsheetml/2017/richdata2" ref="A8:T67">
    <sortCondition ref="B8:B67"/>
    <sortCondition ref="H8:H67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47:G1048576 G7"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46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4" fitToHeight="0" orientation="portrait" r:id="rId1"/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20092022 -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2022-09-19T22:30:46Z</cp:lastPrinted>
  <dcterms:created xsi:type="dcterms:W3CDTF">2016-03-11T05:58:01Z</dcterms:created>
  <dcterms:modified xsi:type="dcterms:W3CDTF">2022-09-19T22:30:53Z</dcterms:modified>
</cp:coreProperties>
</file>