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13C587B-FE43-46E5-B793-ECBB2E4350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30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30082022 - PREMIUM'!$A$7:$S$22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1" l="1"/>
  <c r="I32" i="1"/>
  <c r="J32" i="1" s="1"/>
  <c r="K32" i="1" s="1"/>
  <c r="L32" i="1" s="1"/>
  <c r="H36" i="1"/>
  <c r="I36" i="1"/>
  <c r="J36" i="1" s="1"/>
  <c r="K36" i="1" s="1"/>
  <c r="L36" i="1" s="1"/>
  <c r="H35" i="1"/>
  <c r="I35" i="1"/>
  <c r="J35" i="1" s="1"/>
  <c r="K35" i="1" s="1"/>
  <c r="L35" i="1" s="1"/>
  <c r="H33" i="1"/>
  <c r="I33" i="1"/>
  <c r="J33" i="1" s="1"/>
  <c r="K33" i="1" s="1"/>
  <c r="L33" i="1" s="1"/>
  <c r="H34" i="1"/>
  <c r="I34" i="1"/>
  <c r="J34" i="1" s="1"/>
  <c r="K34" i="1" s="1"/>
  <c r="L34" i="1" s="1"/>
  <c r="H37" i="1"/>
  <c r="I37" i="1"/>
  <c r="J37" i="1" s="1"/>
  <c r="K37" i="1" s="1"/>
  <c r="L37" i="1" s="1"/>
  <c r="H38" i="1"/>
  <c r="I38" i="1"/>
  <c r="J38" i="1" s="1"/>
  <c r="K38" i="1" s="1"/>
  <c r="L38" i="1" s="1"/>
  <c r="H39" i="1"/>
  <c r="I39" i="1"/>
  <c r="J39" i="1" s="1"/>
  <c r="K39" i="1" s="1"/>
  <c r="L39" i="1" s="1"/>
  <c r="H8" i="1"/>
  <c r="I8" i="1"/>
  <c r="J8" i="1" s="1"/>
  <c r="K8" i="1" s="1"/>
  <c r="L8" i="1" s="1"/>
  <c r="H13" i="1"/>
  <c r="I13" i="1"/>
  <c r="J13" i="1" s="1"/>
  <c r="K13" i="1" s="1"/>
  <c r="L13" i="1" s="1"/>
  <c r="H9" i="1"/>
  <c r="I9" i="1"/>
  <c r="J9" i="1" s="1"/>
  <c r="K9" i="1" s="1"/>
  <c r="L9" i="1" s="1"/>
  <c r="H10" i="1"/>
  <c r="I10" i="1"/>
  <c r="J10" i="1" s="1"/>
  <c r="K10" i="1" s="1"/>
  <c r="L10" i="1" s="1"/>
  <c r="H12" i="1"/>
  <c r="I12" i="1"/>
  <c r="J12" i="1" s="1"/>
  <c r="K12" i="1" s="1"/>
  <c r="L12" i="1" s="1"/>
  <c r="H14" i="1"/>
  <c r="I14" i="1"/>
  <c r="J14" i="1" s="1"/>
  <c r="K14" i="1" s="1"/>
  <c r="L14" i="1" s="1"/>
  <c r="H11" i="1"/>
  <c r="I11" i="1"/>
  <c r="J11" i="1" s="1"/>
  <c r="K11" i="1" s="1"/>
  <c r="L11" i="1" s="1"/>
  <c r="H18" i="1"/>
  <c r="I18" i="1"/>
  <c r="J18" i="1" s="1"/>
  <c r="K18" i="1" s="1"/>
  <c r="L18" i="1" s="1"/>
  <c r="H19" i="1"/>
  <c r="I19" i="1"/>
  <c r="J19" i="1" s="1"/>
  <c r="K19" i="1" s="1"/>
  <c r="L19" i="1" s="1"/>
  <c r="H21" i="1"/>
  <c r="I21" i="1"/>
  <c r="J21" i="1" s="1"/>
  <c r="K21" i="1" s="1"/>
  <c r="L21" i="1" s="1"/>
  <c r="H16" i="1"/>
  <c r="I16" i="1"/>
  <c r="J16" i="1" s="1"/>
  <c r="K16" i="1" s="1"/>
  <c r="L16" i="1" s="1"/>
  <c r="H17" i="1"/>
  <c r="I17" i="1"/>
  <c r="J17" i="1" s="1"/>
  <c r="K17" i="1" s="1"/>
  <c r="L17" i="1" s="1"/>
  <c r="H20" i="1"/>
  <c r="I20" i="1"/>
  <c r="J20" i="1" s="1"/>
  <c r="K20" i="1" s="1"/>
  <c r="L20" i="1" s="1"/>
  <c r="H22" i="1"/>
  <c r="I22" i="1"/>
  <c r="J22" i="1" s="1"/>
  <c r="K22" i="1" s="1"/>
  <c r="L22" i="1" s="1"/>
  <c r="H25" i="1"/>
  <c r="I25" i="1"/>
  <c r="J25" i="1" s="1"/>
  <c r="K25" i="1" s="1"/>
  <c r="L25" i="1" s="1"/>
  <c r="H27" i="1"/>
  <c r="I27" i="1"/>
  <c r="J27" i="1" s="1"/>
  <c r="K27" i="1" s="1"/>
  <c r="L27" i="1" s="1"/>
  <c r="H24" i="1"/>
  <c r="I24" i="1"/>
  <c r="J24" i="1" s="1"/>
  <c r="K24" i="1" s="1"/>
  <c r="L24" i="1" s="1"/>
  <c r="H29" i="1"/>
  <c r="I29" i="1"/>
  <c r="J29" i="1" s="1"/>
  <c r="K29" i="1" s="1"/>
  <c r="L29" i="1" s="1"/>
  <c r="H26" i="1"/>
  <c r="I26" i="1"/>
  <c r="J26" i="1" s="1"/>
  <c r="K26" i="1" s="1"/>
  <c r="L26" i="1" s="1"/>
  <c r="H28" i="1"/>
  <c r="I28" i="1"/>
  <c r="J28" i="1" s="1"/>
  <c r="K28" i="1" s="1"/>
  <c r="L28" i="1" s="1"/>
  <c r="H30" i="1"/>
  <c r="I30" i="1"/>
  <c r="J30" i="1" s="1"/>
  <c r="K30" i="1" s="1"/>
  <c r="L30" i="1" s="1"/>
  <c r="M37" i="1" l="1"/>
  <c r="N37" i="1" s="1"/>
  <c r="O37" i="1" s="1"/>
  <c r="P37" i="1" s="1"/>
  <c r="M35" i="1"/>
  <c r="N35" i="1" s="1"/>
  <c r="O35" i="1" s="1"/>
  <c r="P35" i="1" s="1"/>
  <c r="M32" i="1"/>
  <c r="N32" i="1" s="1"/>
  <c r="O32" i="1" s="1"/>
  <c r="P32" i="1" s="1"/>
  <c r="M33" i="1"/>
  <c r="N33" i="1" s="1"/>
  <c r="O33" i="1" s="1"/>
  <c r="P33" i="1" s="1"/>
  <c r="M36" i="1"/>
  <c r="N36" i="1" s="1"/>
  <c r="O36" i="1" s="1"/>
  <c r="P36" i="1" s="1"/>
  <c r="M34" i="1"/>
  <c r="N34" i="1" s="1"/>
  <c r="O34" i="1" s="1"/>
  <c r="P34" i="1" s="1"/>
  <c r="M38" i="1"/>
  <c r="N38" i="1" s="1"/>
  <c r="O38" i="1" s="1"/>
  <c r="P38" i="1" s="1"/>
  <c r="M39" i="1"/>
  <c r="N39" i="1" s="1"/>
  <c r="O39" i="1" s="1"/>
  <c r="P39" i="1" s="1"/>
  <c r="M27" i="1"/>
  <c r="N27" i="1" s="1"/>
  <c r="O27" i="1" s="1"/>
  <c r="P27" i="1" s="1"/>
  <c r="M29" i="1"/>
  <c r="N29" i="1" s="1"/>
  <c r="O29" i="1" s="1"/>
  <c r="P29" i="1" s="1"/>
  <c r="M25" i="1"/>
  <c r="N25" i="1" s="1"/>
  <c r="O25" i="1" s="1"/>
  <c r="P25" i="1" s="1"/>
  <c r="M24" i="1"/>
  <c r="N24" i="1" s="1"/>
  <c r="O24" i="1" s="1"/>
  <c r="P24" i="1" s="1"/>
  <c r="M26" i="1"/>
  <c r="N26" i="1" s="1"/>
  <c r="O26" i="1" s="1"/>
  <c r="P26" i="1" s="1"/>
  <c r="M20" i="1"/>
  <c r="N20" i="1" s="1"/>
  <c r="O20" i="1" s="1"/>
  <c r="P20" i="1" s="1"/>
  <c r="M22" i="1"/>
  <c r="N22" i="1" s="1"/>
  <c r="O22" i="1" s="1"/>
  <c r="P22" i="1" s="1"/>
  <c r="M30" i="1"/>
  <c r="N30" i="1" s="1"/>
  <c r="O30" i="1" s="1"/>
  <c r="P30" i="1" s="1"/>
  <c r="M28" i="1"/>
  <c r="N28" i="1" s="1"/>
  <c r="O28" i="1" s="1"/>
  <c r="P28" i="1" s="1"/>
  <c r="M21" i="1"/>
  <c r="N21" i="1" s="1"/>
  <c r="O21" i="1" s="1"/>
  <c r="P21" i="1" s="1"/>
  <c r="M19" i="1"/>
  <c r="N19" i="1" s="1"/>
  <c r="O19" i="1" s="1"/>
  <c r="P19" i="1" s="1"/>
  <c r="M17" i="1"/>
  <c r="N17" i="1" s="1"/>
  <c r="O17" i="1" s="1"/>
  <c r="P17" i="1" s="1"/>
  <c r="M18" i="1"/>
  <c r="N18" i="1" s="1"/>
  <c r="O18" i="1" s="1"/>
  <c r="P18" i="1" s="1"/>
  <c r="M16" i="1"/>
  <c r="N16" i="1" s="1"/>
  <c r="O16" i="1" s="1"/>
  <c r="P16" i="1" s="1"/>
  <c r="M13" i="1"/>
  <c r="N13" i="1" s="1"/>
  <c r="O13" i="1" s="1"/>
  <c r="P13" i="1" s="1"/>
  <c r="M12" i="1"/>
  <c r="N12" i="1" s="1"/>
  <c r="O12" i="1" s="1"/>
  <c r="P12" i="1" s="1"/>
  <c r="M8" i="1"/>
  <c r="N8" i="1" s="1"/>
  <c r="O8" i="1" s="1"/>
  <c r="P8" i="1" s="1"/>
  <c r="M10" i="1"/>
  <c r="N10" i="1" s="1"/>
  <c r="O10" i="1" s="1"/>
  <c r="P10" i="1" s="1"/>
  <c r="M11" i="1"/>
  <c r="N11" i="1" s="1"/>
  <c r="O11" i="1" s="1"/>
  <c r="P11" i="1" s="1"/>
  <c r="M9" i="1"/>
  <c r="N9" i="1" s="1"/>
  <c r="O9" i="1" s="1"/>
  <c r="P9" i="1" s="1"/>
  <c r="M14" i="1"/>
  <c r="N14" i="1" s="1"/>
  <c r="O14" i="1" s="1"/>
  <c r="P14" i="1" s="1"/>
  <c r="Q39" i="1" l="1"/>
  <c r="R39" i="1" s="1"/>
  <c r="S39" i="1" s="1"/>
  <c r="Q35" i="1"/>
  <c r="R35" i="1" s="1"/>
  <c r="S35" i="1" s="1"/>
  <c r="Q34" i="1"/>
  <c r="R34" i="1" s="1"/>
  <c r="S34" i="1" s="1"/>
  <c r="Q32" i="1"/>
  <c r="R32" i="1" s="1"/>
  <c r="S32" i="1" s="1"/>
  <c r="Q38" i="1"/>
  <c r="R38" i="1" s="1"/>
  <c r="S38" i="1" s="1"/>
  <c r="Q37" i="1"/>
  <c r="R37" i="1" s="1"/>
  <c r="S37" i="1" s="1"/>
  <c r="Q33" i="1"/>
  <c r="R33" i="1" s="1"/>
  <c r="S33" i="1" s="1"/>
  <c r="Q36" i="1"/>
  <c r="R36" i="1" s="1"/>
  <c r="S36" i="1" s="1"/>
  <c r="Q14" i="1"/>
  <c r="R14" i="1" s="1"/>
  <c r="S14" i="1" s="1"/>
  <c r="Q12" i="1"/>
  <c r="R12" i="1" s="1"/>
  <c r="S12" i="1" s="1"/>
  <c r="Q9" i="1"/>
  <c r="R9" i="1" s="1"/>
  <c r="S9" i="1" s="1"/>
  <c r="Q25" i="1"/>
  <c r="R25" i="1" s="1"/>
  <c r="S25" i="1" s="1"/>
  <c r="Q27" i="1"/>
  <c r="R27" i="1" s="1"/>
  <c r="S27" i="1" s="1"/>
  <c r="Q21" i="1"/>
  <c r="R21" i="1" s="1"/>
  <c r="S21" i="1" s="1"/>
  <c r="Q20" i="1"/>
  <c r="R20" i="1" s="1"/>
  <c r="S20" i="1" s="1"/>
  <c r="Q19" i="1"/>
  <c r="R19" i="1" s="1"/>
  <c r="S19" i="1" s="1"/>
  <c r="Q28" i="1"/>
  <c r="R28" i="1" s="1"/>
  <c r="S28" i="1" s="1"/>
  <c r="Q22" i="1"/>
  <c r="R22" i="1" s="1"/>
  <c r="S22" i="1" s="1"/>
  <c r="Q30" i="1"/>
  <c r="R30" i="1" s="1"/>
  <c r="S30" i="1" s="1"/>
  <c r="Q26" i="1"/>
  <c r="R26" i="1" s="1"/>
  <c r="S26" i="1" s="1"/>
  <c r="Q17" i="1"/>
  <c r="R17" i="1" s="1"/>
  <c r="S17" i="1" s="1"/>
  <c r="Q18" i="1"/>
  <c r="R18" i="1" s="1"/>
  <c r="S18" i="1" s="1"/>
  <c r="Q13" i="1"/>
  <c r="R13" i="1" s="1"/>
  <c r="S13" i="1" s="1"/>
  <c r="Q24" i="1"/>
  <c r="R24" i="1" s="1"/>
  <c r="S24" i="1" s="1"/>
  <c r="Q10" i="1"/>
  <c r="R10" i="1" s="1"/>
  <c r="S10" i="1" s="1"/>
  <c r="Q8" i="1"/>
  <c r="R8" i="1" s="1"/>
  <c r="S8" i="1" s="1"/>
  <c r="Q16" i="1"/>
  <c r="R16" i="1" s="1"/>
  <c r="S16" i="1" s="1"/>
  <c r="Q11" i="1"/>
  <c r="R11" i="1" s="1"/>
  <c r="S11" i="1" s="1"/>
  <c r="Q29" i="1"/>
  <c r="R29" i="1" s="1"/>
  <c r="S29" i="1" s="1"/>
</calcChain>
</file>

<file path=xl/sharedStrings.xml><?xml version="1.0" encoding="utf-8"?>
<sst xmlns="http://schemas.openxmlformats.org/spreadsheetml/2006/main" count="77" uniqueCount="49">
  <si>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</si>
  <si>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</si>
  <si>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</si>
  <si>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</si>
  <si>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</si>
  <si>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</si>
  <si>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</si>
  <si>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</si>
  <si>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</si>
  <si>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</si>
  <si>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</si>
  <si>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</si>
  <si>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</si>
  <si>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</si>
  <si>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</si>
  <si>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</si>
  <si>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</si>
  <si>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</si>
  <si>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</si>
  <si>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Rockhampton</t>
  </si>
  <si>
    <t xml:space="preserve">Bayerische          </t>
  </si>
  <si>
    <t xml:space="preserve">Five Star Decanter  </t>
  </si>
  <si>
    <t xml:space="preserve">Main De Foi         </t>
  </si>
  <si>
    <t xml:space="preserve">Matador             </t>
  </si>
  <si>
    <t xml:space="preserve">Kellers Shelter     </t>
  </si>
  <si>
    <t xml:space="preserve">Marto               </t>
  </si>
  <si>
    <t xml:space="preserve">Phoenix Flyer       </t>
  </si>
  <si>
    <t xml:space="preserve">Starhattan          </t>
  </si>
  <si>
    <t xml:space="preserve">Captain Fox         </t>
  </si>
  <si>
    <t xml:space="preserve">Bigger Than Thorn   </t>
  </si>
  <si>
    <t xml:space="preserve">In Order            </t>
  </si>
  <si>
    <t xml:space="preserve">Age Of Innocence    </t>
  </si>
  <si>
    <t xml:space="preserve">The Graduate        </t>
  </si>
  <si>
    <t xml:space="preserve">Astral Odyssey      </t>
  </si>
  <si>
    <t xml:space="preserve">Peter The Piper     </t>
  </si>
  <si>
    <t xml:space="preserve">Jamesatelli         </t>
  </si>
  <si>
    <t xml:space="preserve">Just Super          </t>
  </si>
  <si>
    <t xml:space="preserve">Top Ceedee          </t>
  </si>
  <si>
    <t xml:space="preserve">Meridas Bow         </t>
  </si>
  <si>
    <t xml:space="preserve">Gypsy Rozay         </t>
  </si>
  <si>
    <t xml:space="preserve">Last Laugh          </t>
  </si>
  <si>
    <t xml:space="preserve">Sergeant Hulka      </t>
  </si>
  <si>
    <t xml:space="preserve">Velaro              </t>
  </si>
  <si>
    <t xml:space="preserve">Aerial Combat       </t>
  </si>
  <si>
    <t xml:space="preserve">Knights Sword       </t>
  </si>
  <si>
    <t xml:space="preserve">Dawson Diamond      </t>
  </si>
  <si>
    <t xml:space="preserve">The Crown           </t>
  </si>
  <si>
    <t xml:space="preserve">Native Bee          </t>
  </si>
  <si>
    <t xml:space="preserve">Hyperion Star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</si>
</sst>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153010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DC02B3-473A-CDFA-37BB-DE8C179D0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06540" cy="1067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3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G10" sqref="G10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88671875" style="9" bestFit="1" customWidth="1"/>
    <col min="4" max="4" width="6.44140625" style="9" bestFit="1" customWidth="1"/>
    <col min="5" max="5" width="6.33203125" style="9" bestFit="1" customWidth="1"/>
    <col min="6" max="6" width="23.77734375" style="9" bestFit="1" customWidth="1"/>
    <col min="7" max="7" width="12.5546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5</v>
      </c>
      <c r="B8" s="5">
        <v>0.61249999999999993</v>
      </c>
      <c r="C8" s="1" t="s">
        <v>19</v>
      </c>
      <c r="D8" s="1">
        <v>3</v>
      </c>
      <c r="E8" s="1">
        <v>2</v>
      </c>
      <c r="F8" s="1" t="s">
        <v>20</v>
      </c>
      <c r="G8" s="1">
        <v>52.18</v>
      </c>
      <c r="H8" s="1">
        <f>1+COUNTIFS(A:A,A8,G:G,"&gt;"&amp;G8)</f>
        <v>1</v>
      </c>
      <c r="I8" s="2">
        <f>AVERAGEIF(A:A,A8,G:G)</f>
        <v>46.17285714285714</v>
      </c>
      <c r="J8" s="2">
        <f t="shared" ref="J8:J14" si="0">G8-I8</f>
        <v>6.0071428571428598</v>
      </c>
      <c r="K8" s="2">
        <f t="shared" ref="K8:K14" si="1">90+J8</f>
        <v>96.007142857142867</v>
      </c>
      <c r="L8" s="2">
        <f t="shared" ref="L8:L14" si="2">EXP(0.06*K8)</f>
        <v>317.48436449292802</v>
      </c>
      <c r="M8" s="2">
        <f>SUMIF(A:A,A8,L:L)</f>
        <v>1671.1386811804673</v>
      </c>
      <c r="N8" s="3">
        <f t="shared" ref="N8:N14" si="3">L8/M8</f>
        <v>0.1899808603967337</v>
      </c>
      <c r="O8" s="6">
        <f t="shared" ref="O8:O14" si="4">1/N8</f>
        <v>5.2636881310660319</v>
      </c>
      <c r="P8" s="3">
        <f t="shared" ref="P8:P14" si="5">IF(O8&gt;21,"",N8)</f>
        <v>0.1899808603967337</v>
      </c>
      <c r="Q8" s="3">
        <f>IF(ISNUMBER(P8),SUMIF(A:A,A8,P:P),"")</f>
        <v>1.0000000000000002</v>
      </c>
      <c r="R8" s="3">
        <f t="shared" ref="R8:R14" si="6">IFERROR(P8*(1/Q8),"")</f>
        <v>0.18998086039673365</v>
      </c>
      <c r="S8" s="7">
        <f t="shared" ref="S8:S14" si="7">IFERROR(1/R8,"")</f>
        <v>5.2636881310660337</v>
      </c>
    </row>
    <row r="9" spans="1:19" x14ac:dyDescent="0.3">
      <c r="A9" s="1">
        <v>5</v>
      </c>
      <c r="B9" s="5">
        <v>0.61249999999999993</v>
      </c>
      <c r="C9" s="1" t="s">
        <v>19</v>
      </c>
      <c r="D9" s="1">
        <v>3</v>
      </c>
      <c r="E9" s="1">
        <v>4</v>
      </c>
      <c r="F9" s="1" t="s">
        <v>22</v>
      </c>
      <c r="G9" s="1">
        <v>51.98</v>
      </c>
      <c r="H9" s="1">
        <f>1+COUNTIFS(A:A,A9,G:G,"&gt;"&amp;G9)</f>
        <v>2</v>
      </c>
      <c r="I9" s="2">
        <f>AVERAGEIF(A:A,A9,G:G)</f>
        <v>46.17285714285714</v>
      </c>
      <c r="J9" s="2">
        <f t="shared" si="0"/>
        <v>5.8071428571428569</v>
      </c>
      <c r="K9" s="2">
        <f t="shared" si="1"/>
        <v>95.80714285714285</v>
      </c>
      <c r="L9" s="2">
        <f t="shared" si="2"/>
        <v>313.69731983140844</v>
      </c>
      <c r="M9" s="2">
        <f>SUMIF(A:A,A9,L:L)</f>
        <v>1671.1386811804673</v>
      </c>
      <c r="N9" s="3">
        <f t="shared" si="3"/>
        <v>0.18771471414318372</v>
      </c>
      <c r="O9" s="6">
        <f t="shared" si="4"/>
        <v>5.3272328946852134</v>
      </c>
      <c r="P9" s="3">
        <f t="shared" si="5"/>
        <v>0.18771471414318372</v>
      </c>
      <c r="Q9" s="3">
        <f>IF(ISNUMBER(P9),SUMIF(A:A,A9,P:P),"")</f>
        <v>1.0000000000000002</v>
      </c>
      <c r="R9" s="3">
        <f t="shared" si="6"/>
        <v>0.18771471414318366</v>
      </c>
      <c r="S9" s="7">
        <f t="shared" si="7"/>
        <v>5.3272328946852152</v>
      </c>
    </row>
    <row r="10" spans="1:19" x14ac:dyDescent="0.3">
      <c r="A10" s="1">
        <v>5</v>
      </c>
      <c r="B10" s="5">
        <v>0.61249999999999993</v>
      </c>
      <c r="C10" s="1" t="s">
        <v>19</v>
      </c>
      <c r="D10" s="1">
        <v>3</v>
      </c>
      <c r="E10" s="1">
        <v>5</v>
      </c>
      <c r="F10" s="1" t="s">
        <v>23</v>
      </c>
      <c r="G10" s="1">
        <v>51.95</v>
      </c>
      <c r="H10" s="1">
        <f>1+COUNTIFS(A:A,A10,G:G,"&gt;"&amp;G10)</f>
        <v>3</v>
      </c>
      <c r="I10" s="2">
        <f>AVERAGEIF(A:A,A10,G:G)</f>
        <v>46.17285714285714</v>
      </c>
      <c r="J10" s="2">
        <f t="shared" si="0"/>
        <v>5.7771428571428629</v>
      </c>
      <c r="K10" s="2">
        <f t="shared" si="1"/>
        <v>95.777142857142863</v>
      </c>
      <c r="L10" s="2">
        <f t="shared" si="2"/>
        <v>313.13317254059359</v>
      </c>
      <c r="M10" s="2">
        <f>SUMIF(A:A,A10,L:L)</f>
        <v>1671.1386811804673</v>
      </c>
      <c r="N10" s="3">
        <f t="shared" si="3"/>
        <v>0.18737713157318639</v>
      </c>
      <c r="O10" s="6">
        <f t="shared" si="4"/>
        <v>5.3368305491933343</v>
      </c>
      <c r="P10" s="3">
        <f t="shared" si="5"/>
        <v>0.18737713157318639</v>
      </c>
      <c r="Q10" s="3">
        <f>IF(ISNUMBER(P10),SUMIF(A:A,A10,P:P),"")</f>
        <v>1.0000000000000002</v>
      </c>
      <c r="R10" s="3">
        <f t="shared" si="6"/>
        <v>0.18737713157318636</v>
      </c>
      <c r="S10" s="7">
        <f t="shared" si="7"/>
        <v>5.3368305491933352</v>
      </c>
    </row>
    <row r="11" spans="1:19" x14ac:dyDescent="0.3">
      <c r="A11" s="1">
        <v>5</v>
      </c>
      <c r="B11" s="5">
        <v>0.61249999999999993</v>
      </c>
      <c r="C11" s="1" t="s">
        <v>19</v>
      </c>
      <c r="D11" s="1">
        <v>3</v>
      </c>
      <c r="E11" s="1">
        <v>8</v>
      </c>
      <c r="F11" s="1" t="s">
        <v>26</v>
      </c>
      <c r="G11" s="1">
        <v>50.53</v>
      </c>
      <c r="H11" s="1">
        <f>1+COUNTIFS(A:A,A11,G:G,"&gt;"&amp;G11)</f>
        <v>4</v>
      </c>
      <c r="I11" s="2">
        <f>AVERAGEIF(A:A,A11,G:G)</f>
        <v>46.17285714285714</v>
      </c>
      <c r="J11" s="2">
        <f t="shared" si="0"/>
        <v>4.3571428571428612</v>
      </c>
      <c r="K11" s="2">
        <f t="shared" si="1"/>
        <v>94.357142857142861</v>
      </c>
      <c r="L11" s="2">
        <f t="shared" si="2"/>
        <v>287.55914805095961</v>
      </c>
      <c r="M11" s="2">
        <f>SUMIF(A:A,A11,L:L)</f>
        <v>1671.1386811804673</v>
      </c>
      <c r="N11" s="3">
        <f t="shared" si="3"/>
        <v>0.17207377896838108</v>
      </c>
      <c r="O11" s="6">
        <f t="shared" si="4"/>
        <v>5.811460676898089</v>
      </c>
      <c r="P11" s="3">
        <f t="shared" si="5"/>
        <v>0.17207377896838108</v>
      </c>
      <c r="Q11" s="3">
        <f>IF(ISNUMBER(P11),SUMIF(A:A,A11,P:P),"")</f>
        <v>1.0000000000000002</v>
      </c>
      <c r="R11" s="3">
        <f t="shared" si="6"/>
        <v>0.17207377896838105</v>
      </c>
      <c r="S11" s="7">
        <f t="shared" si="7"/>
        <v>5.8114606768980899</v>
      </c>
    </row>
    <row r="12" spans="1:19" x14ac:dyDescent="0.3">
      <c r="A12" s="1">
        <v>5</v>
      </c>
      <c r="B12" s="5">
        <v>0.61249999999999993</v>
      </c>
      <c r="C12" s="1" t="s">
        <v>19</v>
      </c>
      <c r="D12" s="1">
        <v>3</v>
      </c>
      <c r="E12" s="1">
        <v>6</v>
      </c>
      <c r="F12" s="1" t="s">
        <v>24</v>
      </c>
      <c r="G12" s="1">
        <v>41.86</v>
      </c>
      <c r="H12" s="1">
        <f>1+COUNTIFS(A:A,A12,G:G,"&gt;"&amp;G12)</f>
        <v>5</v>
      </c>
      <c r="I12" s="2">
        <f>AVERAGEIF(A:A,A12,G:G)</f>
        <v>46.17285714285714</v>
      </c>
      <c r="J12" s="2">
        <f t="shared" si="0"/>
        <v>-4.3128571428571405</v>
      </c>
      <c r="K12" s="2">
        <f t="shared" si="1"/>
        <v>85.687142857142859</v>
      </c>
      <c r="L12" s="2">
        <f t="shared" si="2"/>
        <v>170.92563372761265</v>
      </c>
      <c r="M12" s="2">
        <f>SUMIF(A:A,A12,L:L)</f>
        <v>1671.1386811804673</v>
      </c>
      <c r="N12" s="3">
        <f t="shared" si="3"/>
        <v>0.10228093913000287</v>
      </c>
      <c r="O12" s="6">
        <f t="shared" si="4"/>
        <v>9.776992746702911</v>
      </c>
      <c r="P12" s="3">
        <f t="shared" si="5"/>
        <v>0.10228093913000287</v>
      </c>
      <c r="Q12" s="3">
        <f>IF(ISNUMBER(P12),SUMIF(A:A,A12,P:P),"")</f>
        <v>1.0000000000000002</v>
      </c>
      <c r="R12" s="3">
        <f t="shared" si="6"/>
        <v>0.10228093913000284</v>
      </c>
      <c r="S12" s="7">
        <f t="shared" si="7"/>
        <v>9.7769927467029127</v>
      </c>
    </row>
    <row r="13" spans="1:19" x14ac:dyDescent="0.3">
      <c r="A13" s="1">
        <v>5</v>
      </c>
      <c r="B13" s="5">
        <v>0.61249999999999993</v>
      </c>
      <c r="C13" s="1" t="s">
        <v>19</v>
      </c>
      <c r="D13" s="1">
        <v>3</v>
      </c>
      <c r="E13" s="1">
        <v>3</v>
      </c>
      <c r="F13" s="1" t="s">
        <v>21</v>
      </c>
      <c r="G13" s="1">
        <v>41.33</v>
      </c>
      <c r="H13" s="1">
        <f>1+COUNTIFS(A:A,A13,G:G,"&gt;"&amp;G13)</f>
        <v>6</v>
      </c>
      <c r="I13" s="2">
        <f>AVERAGEIF(A:A,A13,G:G)</f>
        <v>46.17285714285714</v>
      </c>
      <c r="J13" s="2">
        <f t="shared" si="0"/>
        <v>-4.8428571428571416</v>
      </c>
      <c r="K13" s="2">
        <f t="shared" si="1"/>
        <v>85.157142857142858</v>
      </c>
      <c r="L13" s="2">
        <f t="shared" si="2"/>
        <v>165.57571314258601</v>
      </c>
      <c r="M13" s="2">
        <f>SUMIF(A:A,A13,L:L)</f>
        <v>1671.1386811804673</v>
      </c>
      <c r="N13" s="3">
        <f t="shared" si="3"/>
        <v>9.9079576702530647E-2</v>
      </c>
      <c r="O13" s="6">
        <f t="shared" si="4"/>
        <v>10.092897378864745</v>
      </c>
      <c r="P13" s="3">
        <f t="shared" si="5"/>
        <v>9.9079576702530647E-2</v>
      </c>
      <c r="Q13" s="3">
        <f>IF(ISNUMBER(P13),SUMIF(A:A,A13,P:P),"")</f>
        <v>1.0000000000000002</v>
      </c>
      <c r="R13" s="3">
        <f t="shared" si="6"/>
        <v>9.907957670253062E-2</v>
      </c>
      <c r="S13" s="7">
        <f t="shared" si="7"/>
        <v>10.092897378864748</v>
      </c>
    </row>
    <row r="14" spans="1:19" x14ac:dyDescent="0.3">
      <c r="A14" s="1">
        <v>5</v>
      </c>
      <c r="B14" s="5">
        <v>0.61249999999999993</v>
      </c>
      <c r="C14" s="1" t="s">
        <v>19</v>
      </c>
      <c r="D14" s="1">
        <v>3</v>
      </c>
      <c r="E14" s="1">
        <v>7</v>
      </c>
      <c r="F14" s="1" t="s">
        <v>25</v>
      </c>
      <c r="G14" s="1">
        <v>33.380000000000003</v>
      </c>
      <c r="H14" s="1">
        <f>1+COUNTIFS(A:A,A14,G:G,"&gt;"&amp;G14)</f>
        <v>7</v>
      </c>
      <c r="I14" s="2">
        <f>AVERAGEIF(A:A,A14,G:G)</f>
        <v>46.17285714285714</v>
      </c>
      <c r="J14" s="2">
        <f t="shared" si="0"/>
        <v>-12.792857142857137</v>
      </c>
      <c r="K14" s="2">
        <f t="shared" si="1"/>
        <v>77.207142857142856</v>
      </c>
      <c r="L14" s="2">
        <f t="shared" si="2"/>
        <v>102.76332939437918</v>
      </c>
      <c r="M14" s="2">
        <f>SUMIF(A:A,A14,L:L)</f>
        <v>1671.1386811804673</v>
      </c>
      <c r="N14" s="3">
        <f t="shared" si="3"/>
        <v>6.1492999085981728E-2</v>
      </c>
      <c r="O14" s="6">
        <f t="shared" si="4"/>
        <v>16.262013804234268</v>
      </c>
      <c r="P14" s="3">
        <f t="shared" si="5"/>
        <v>6.1492999085981728E-2</v>
      </c>
      <c r="Q14" s="3">
        <f>IF(ISNUMBER(P14),SUMIF(A:A,A14,P:P),"")</f>
        <v>1.0000000000000002</v>
      </c>
      <c r="R14" s="3">
        <f t="shared" si="6"/>
        <v>6.1492999085981714E-2</v>
      </c>
      <c r="S14" s="7">
        <f t="shared" si="7"/>
        <v>16.262013804234272</v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8</v>
      </c>
      <c r="B16" s="5">
        <v>0.63680555555555551</v>
      </c>
      <c r="C16" s="1" t="s">
        <v>19</v>
      </c>
      <c r="D16" s="1">
        <v>4</v>
      </c>
      <c r="E16" s="1">
        <v>4</v>
      </c>
      <c r="F16" s="1" t="s">
        <v>30</v>
      </c>
      <c r="G16" s="1">
        <v>68.17</v>
      </c>
      <c r="H16" s="1">
        <f>1+COUNTIFS(A:A,A16,G:G,"&gt;"&amp;G16)</f>
        <v>1</v>
      </c>
      <c r="I16" s="2">
        <f>AVERAGEIF(A:A,A16,G:G)</f>
        <v>50.550000000000004</v>
      </c>
      <c r="J16" s="2">
        <f t="shared" ref="J16:J27" si="8">G16-I16</f>
        <v>17.619999999999997</v>
      </c>
      <c r="K16" s="2">
        <f t="shared" ref="K16:K27" si="9">90+J16</f>
        <v>107.62</v>
      </c>
      <c r="L16" s="2">
        <f t="shared" ref="L16:L27" si="10">EXP(0.06*K16)</f>
        <v>637.27418839402435</v>
      </c>
      <c r="M16" s="2">
        <f>SUMIF(A:A,A16,L:L)</f>
        <v>2051.8556623457248</v>
      </c>
      <c r="N16" s="3">
        <f t="shared" ref="N16:N27" si="11">L16/M16</f>
        <v>0.31058431647452189</v>
      </c>
      <c r="O16" s="6">
        <f t="shared" ref="O16:O27" si="12">1/N16</f>
        <v>3.2197375944513698</v>
      </c>
      <c r="P16" s="3">
        <f t="shared" ref="P16:P27" si="13">IF(O16&gt;21,"",N16)</f>
        <v>0.31058431647452189</v>
      </c>
      <c r="Q16" s="3">
        <f>IF(ISNUMBER(P16),SUMIF(A:A,A16,P:P),"")</f>
        <v>0.96253319222005917</v>
      </c>
      <c r="R16" s="3">
        <f t="shared" ref="R16:R27" si="14">IFERROR(P16*(1/Q16),"")</f>
        <v>0.32267387658410701</v>
      </c>
      <c r="S16" s="7">
        <f t="shared" ref="S16:S27" si="15">IFERROR(1/R16,"")</f>
        <v>3.0991043048982108</v>
      </c>
    </row>
    <row r="17" spans="1:19" x14ac:dyDescent="0.3">
      <c r="A17" s="1">
        <v>8</v>
      </c>
      <c r="B17" s="5">
        <v>0.63680555555555551</v>
      </c>
      <c r="C17" s="1" t="s">
        <v>19</v>
      </c>
      <c r="D17" s="1">
        <v>4</v>
      </c>
      <c r="E17" s="1">
        <v>5</v>
      </c>
      <c r="F17" s="1" t="s">
        <v>31</v>
      </c>
      <c r="G17" s="1">
        <v>66.58</v>
      </c>
      <c r="H17" s="1">
        <f>1+COUNTIFS(A:A,A17,G:G,"&gt;"&amp;G17)</f>
        <v>2</v>
      </c>
      <c r="I17" s="2">
        <f>AVERAGEIF(A:A,A17,G:G)</f>
        <v>50.550000000000004</v>
      </c>
      <c r="J17" s="2">
        <f t="shared" si="8"/>
        <v>16.029999999999994</v>
      </c>
      <c r="K17" s="2">
        <f t="shared" si="9"/>
        <v>106.03</v>
      </c>
      <c r="L17" s="2">
        <f t="shared" si="10"/>
        <v>579.2881371566408</v>
      </c>
      <c r="M17" s="2">
        <f>SUMIF(A:A,A17,L:L)</f>
        <v>2051.8556623457248</v>
      </c>
      <c r="N17" s="3">
        <f t="shared" si="11"/>
        <v>0.28232401907568211</v>
      </c>
      <c r="O17" s="6">
        <f t="shared" si="12"/>
        <v>3.5420294853904433</v>
      </c>
      <c r="P17" s="3">
        <f t="shared" si="13"/>
        <v>0.28232401907568211</v>
      </c>
      <c r="Q17" s="3">
        <f>IF(ISNUMBER(P17),SUMIF(A:A,A17,P:P),"")</f>
        <v>0.96253319222005917</v>
      </c>
      <c r="R17" s="3">
        <f t="shared" si="14"/>
        <v>0.2933135411408605</v>
      </c>
      <c r="S17" s="7">
        <f t="shared" si="15"/>
        <v>3.4093209475104369</v>
      </c>
    </row>
    <row r="18" spans="1:19" x14ac:dyDescent="0.3">
      <c r="A18" s="1">
        <v>8</v>
      </c>
      <c r="B18" s="5">
        <v>0.63680555555555551</v>
      </c>
      <c r="C18" s="1" t="s">
        <v>19</v>
      </c>
      <c r="D18" s="1">
        <v>4</v>
      </c>
      <c r="E18" s="1">
        <v>1</v>
      </c>
      <c r="F18" s="1" t="s">
        <v>27</v>
      </c>
      <c r="G18" s="1">
        <v>55.41</v>
      </c>
      <c r="H18" s="1">
        <f>1+COUNTIFS(A:A,A18,G:G,"&gt;"&amp;G18)</f>
        <v>3</v>
      </c>
      <c r="I18" s="2">
        <f>AVERAGEIF(A:A,A18,G:G)</f>
        <v>50.550000000000004</v>
      </c>
      <c r="J18" s="2">
        <f t="shared" si="8"/>
        <v>4.8599999999999923</v>
      </c>
      <c r="K18" s="2">
        <f t="shared" si="9"/>
        <v>94.859999999999985</v>
      </c>
      <c r="L18" s="2">
        <f t="shared" si="10"/>
        <v>296.36742937942046</v>
      </c>
      <c r="M18" s="2">
        <f>SUMIF(A:A,A18,L:L)</f>
        <v>2051.8556623457248</v>
      </c>
      <c r="N18" s="3">
        <f t="shared" si="11"/>
        <v>0.14443873164090254</v>
      </c>
      <c r="O18" s="6">
        <f t="shared" si="12"/>
        <v>6.9233507428336996</v>
      </c>
      <c r="P18" s="3">
        <f t="shared" si="13"/>
        <v>0.14443873164090254</v>
      </c>
      <c r="Q18" s="3">
        <f>IF(ISNUMBER(P18),SUMIF(A:A,A18,P:P),"")</f>
        <v>0.96253319222005917</v>
      </c>
      <c r="R18" s="3">
        <f t="shared" si="14"/>
        <v>0.15006103977334864</v>
      </c>
      <c r="S18" s="7">
        <f t="shared" si="15"/>
        <v>6.6639548913588396</v>
      </c>
    </row>
    <row r="19" spans="1:19" x14ac:dyDescent="0.3">
      <c r="A19" s="1">
        <v>8</v>
      </c>
      <c r="B19" s="5">
        <v>0.63680555555555551</v>
      </c>
      <c r="C19" s="1" t="s">
        <v>19</v>
      </c>
      <c r="D19" s="1">
        <v>4</v>
      </c>
      <c r="E19" s="1">
        <v>2</v>
      </c>
      <c r="F19" s="1" t="s">
        <v>28</v>
      </c>
      <c r="G19" s="1">
        <v>51.15</v>
      </c>
      <c r="H19" s="1">
        <f>1+COUNTIFS(A:A,A19,G:G,"&gt;"&amp;G19)</f>
        <v>4</v>
      </c>
      <c r="I19" s="2">
        <f>AVERAGEIF(A:A,A19,G:G)</f>
        <v>50.550000000000004</v>
      </c>
      <c r="J19" s="2">
        <f t="shared" si="8"/>
        <v>0.59999999999999432</v>
      </c>
      <c r="K19" s="2">
        <f t="shared" si="9"/>
        <v>90.6</v>
      </c>
      <c r="L19" s="2">
        <f t="shared" si="10"/>
        <v>229.52225580867312</v>
      </c>
      <c r="M19" s="2">
        <f>SUMIF(A:A,A19,L:L)</f>
        <v>2051.8556623457248</v>
      </c>
      <c r="N19" s="3">
        <f t="shared" si="11"/>
        <v>0.11186081946245596</v>
      </c>
      <c r="O19" s="6">
        <f t="shared" si="12"/>
        <v>8.939680621020587</v>
      </c>
      <c r="P19" s="3">
        <f t="shared" si="13"/>
        <v>0.11186081946245596</v>
      </c>
      <c r="Q19" s="3">
        <f>IF(ISNUMBER(P19),SUMIF(A:A,A19,P:P),"")</f>
        <v>0.96253319222005917</v>
      </c>
      <c r="R19" s="3">
        <f t="shared" si="14"/>
        <v>0.11621502548338279</v>
      </c>
      <c r="S19" s="7">
        <f t="shared" si="15"/>
        <v>8.6047393255787465</v>
      </c>
    </row>
    <row r="20" spans="1:19" x14ac:dyDescent="0.3">
      <c r="A20" s="1">
        <v>8</v>
      </c>
      <c r="B20" s="5">
        <v>0.63680555555555551</v>
      </c>
      <c r="C20" s="1" t="s">
        <v>19</v>
      </c>
      <c r="D20" s="1">
        <v>4</v>
      </c>
      <c r="E20" s="1">
        <v>6</v>
      </c>
      <c r="F20" s="1" t="s">
        <v>32</v>
      </c>
      <c r="G20" s="1">
        <v>40.19</v>
      </c>
      <c r="H20" s="1">
        <f>1+COUNTIFS(A:A,A20,G:G,"&gt;"&amp;G20)</f>
        <v>5</v>
      </c>
      <c r="I20" s="2">
        <f>AVERAGEIF(A:A,A20,G:G)</f>
        <v>50.550000000000004</v>
      </c>
      <c r="J20" s="2">
        <f t="shared" si="8"/>
        <v>-10.360000000000007</v>
      </c>
      <c r="K20" s="2">
        <f t="shared" si="9"/>
        <v>79.639999999999986</v>
      </c>
      <c r="L20" s="2">
        <f t="shared" si="10"/>
        <v>118.91393545703399</v>
      </c>
      <c r="M20" s="2">
        <f>SUMIF(A:A,A20,L:L)</f>
        <v>2051.8556623457248</v>
      </c>
      <c r="N20" s="3">
        <f t="shared" si="11"/>
        <v>5.7954337451343464E-2</v>
      </c>
      <c r="O20" s="6">
        <f t="shared" si="12"/>
        <v>17.254963890141386</v>
      </c>
      <c r="P20" s="3">
        <f t="shared" si="13"/>
        <v>5.7954337451343464E-2</v>
      </c>
      <c r="Q20" s="3">
        <f>IF(ISNUMBER(P20),SUMIF(A:A,A20,P:P),"")</f>
        <v>0.96253319222005917</v>
      </c>
      <c r="R20" s="3">
        <f t="shared" si="14"/>
        <v>6.0210222275735976E-2</v>
      </c>
      <c r="S20" s="7">
        <f t="shared" si="15"/>
        <v>16.608475474819638</v>
      </c>
    </row>
    <row r="21" spans="1:19" x14ac:dyDescent="0.3">
      <c r="A21" s="1">
        <v>8</v>
      </c>
      <c r="B21" s="5">
        <v>0.63680555555555551</v>
      </c>
      <c r="C21" s="1" t="s">
        <v>19</v>
      </c>
      <c r="D21" s="1">
        <v>4</v>
      </c>
      <c r="E21" s="1">
        <v>3</v>
      </c>
      <c r="F21" s="1" t="s">
        <v>29</v>
      </c>
      <c r="G21" s="1">
        <v>39.43</v>
      </c>
      <c r="H21" s="1">
        <f>1+COUNTIFS(A:A,A21,G:G,"&gt;"&amp;G21)</f>
        <v>6</v>
      </c>
      <c r="I21" s="2">
        <f>AVERAGEIF(A:A,A21,G:G)</f>
        <v>50.550000000000004</v>
      </c>
      <c r="J21" s="2">
        <f t="shared" si="8"/>
        <v>-11.120000000000005</v>
      </c>
      <c r="K21" s="2">
        <f t="shared" si="9"/>
        <v>78.88</v>
      </c>
      <c r="L21" s="2">
        <f t="shared" si="10"/>
        <v>113.61323445664145</v>
      </c>
      <c r="M21" s="2">
        <f>SUMIF(A:A,A21,L:L)</f>
        <v>2051.8556623457248</v>
      </c>
      <c r="N21" s="3">
        <f t="shared" si="11"/>
        <v>5.5370968115153088E-2</v>
      </c>
      <c r="O21" s="6">
        <f t="shared" si="12"/>
        <v>18.060005704078257</v>
      </c>
      <c r="P21" s="3">
        <f t="shared" si="13"/>
        <v>5.5370968115153088E-2</v>
      </c>
      <c r="Q21" s="3">
        <f>IF(ISNUMBER(P21),SUMIF(A:A,A21,P:P),"")</f>
        <v>0.96253319222005917</v>
      </c>
      <c r="R21" s="3">
        <f t="shared" si="14"/>
        <v>5.7526294742564994E-2</v>
      </c>
      <c r="S21" s="7">
        <f t="shared" si="15"/>
        <v>17.383354941858919</v>
      </c>
    </row>
    <row r="22" spans="1:19" x14ac:dyDescent="0.3">
      <c r="A22" s="1">
        <v>8</v>
      </c>
      <c r="B22" s="5">
        <v>0.63680555555555551</v>
      </c>
      <c r="C22" s="1" t="s">
        <v>19</v>
      </c>
      <c r="D22" s="1">
        <v>4</v>
      </c>
      <c r="E22" s="1">
        <v>7</v>
      </c>
      <c r="F22" s="1" t="s">
        <v>33</v>
      </c>
      <c r="G22" s="1">
        <v>32.92</v>
      </c>
      <c r="H22" s="1">
        <f>1+COUNTIFS(A:A,A22,G:G,"&gt;"&amp;G22)</f>
        <v>7</v>
      </c>
      <c r="I22" s="2">
        <f>AVERAGEIF(A:A,A22,G:G)</f>
        <v>50.550000000000004</v>
      </c>
      <c r="J22" s="2">
        <f t="shared" si="8"/>
        <v>-17.630000000000003</v>
      </c>
      <c r="K22" s="2">
        <f t="shared" si="9"/>
        <v>72.37</v>
      </c>
      <c r="L22" s="2">
        <f t="shared" si="10"/>
        <v>76.876481693290273</v>
      </c>
      <c r="M22" s="2">
        <f>SUMIF(A:A,A22,L:L)</f>
        <v>2051.8556623457248</v>
      </c>
      <c r="N22" s="3">
        <f t="shared" si="11"/>
        <v>3.7466807779940749E-2</v>
      </c>
      <c r="O22" s="6">
        <f t="shared" si="12"/>
        <v>26.690290933603031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/>
      <c r="B23" s="5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3"/>
      <c r="O23" s="6"/>
      <c r="P23" s="3"/>
      <c r="Q23" s="3"/>
      <c r="R23" s="3"/>
      <c r="S23" s="7"/>
    </row>
    <row r="24" spans="1:19" x14ac:dyDescent="0.3">
      <c r="A24" s="1">
        <v>11</v>
      </c>
      <c r="B24" s="5">
        <v>0.6645833333333333</v>
      </c>
      <c r="C24" s="1" t="s">
        <v>19</v>
      </c>
      <c r="D24" s="1">
        <v>5</v>
      </c>
      <c r="E24" s="1">
        <v>5</v>
      </c>
      <c r="F24" s="1" t="s">
        <v>36</v>
      </c>
      <c r="G24" s="1">
        <v>67.14</v>
      </c>
      <c r="H24" s="1">
        <f>1+COUNTIFS(A:A,A24,G:G,"&gt;"&amp;G24)</f>
        <v>1</v>
      </c>
      <c r="I24" s="2">
        <f>AVERAGEIF(A:A,A24,G:G)</f>
        <v>52.745714285714293</v>
      </c>
      <c r="J24" s="2">
        <f t="shared" si="8"/>
        <v>14.394285714285708</v>
      </c>
      <c r="K24" s="2">
        <f t="shared" si="9"/>
        <v>104.3942857142857</v>
      </c>
      <c r="L24" s="2">
        <f t="shared" si="10"/>
        <v>525.13592973340042</v>
      </c>
      <c r="M24" s="2">
        <f>SUMIF(A:A,A24,L:L)</f>
        <v>1885.1282291704347</v>
      </c>
      <c r="N24" s="3">
        <f t="shared" si="11"/>
        <v>0.27856775025033209</v>
      </c>
      <c r="O24" s="6">
        <f t="shared" si="12"/>
        <v>3.5897909901679577</v>
      </c>
      <c r="P24" s="3">
        <f t="shared" si="13"/>
        <v>0.27856775025033209</v>
      </c>
      <c r="Q24" s="3">
        <f>IF(ISNUMBER(P24),SUMIF(A:A,A24,P:P),"")</f>
        <v>0.96721204251305926</v>
      </c>
      <c r="R24" s="3">
        <f t="shared" si="14"/>
        <v>0.28801104412073203</v>
      </c>
      <c r="S24" s="7">
        <f t="shared" si="15"/>
        <v>3.4720890757953282</v>
      </c>
    </row>
    <row r="25" spans="1:19" x14ac:dyDescent="0.3">
      <c r="A25" s="1">
        <v>11</v>
      </c>
      <c r="B25" s="5">
        <v>0.6645833333333333</v>
      </c>
      <c r="C25" s="1" t="s">
        <v>19</v>
      </c>
      <c r="D25" s="1">
        <v>5</v>
      </c>
      <c r="E25" s="1">
        <v>2</v>
      </c>
      <c r="F25" s="1" t="s">
        <v>34</v>
      </c>
      <c r="G25" s="1">
        <v>64.95</v>
      </c>
      <c r="H25" s="1">
        <f>1+COUNTIFS(A:A,A25,G:G,"&gt;"&amp;G25)</f>
        <v>2</v>
      </c>
      <c r="I25" s="2">
        <f>AVERAGEIF(A:A,A25,G:G)</f>
        <v>52.745714285714293</v>
      </c>
      <c r="J25" s="2">
        <f t="shared" si="8"/>
        <v>12.20428571428571</v>
      </c>
      <c r="K25" s="2">
        <f t="shared" si="9"/>
        <v>102.2042857142857</v>
      </c>
      <c r="L25" s="2">
        <f t="shared" si="10"/>
        <v>460.47434495266435</v>
      </c>
      <c r="M25" s="2">
        <f>SUMIF(A:A,A25,L:L)</f>
        <v>1885.1282291704347</v>
      </c>
      <c r="N25" s="3">
        <f t="shared" si="11"/>
        <v>0.24426685560552008</v>
      </c>
      <c r="O25" s="6">
        <f t="shared" si="12"/>
        <v>4.0938832962870526</v>
      </c>
      <c r="P25" s="3">
        <f t="shared" si="13"/>
        <v>0.24426685560552008</v>
      </c>
      <c r="Q25" s="3">
        <f>IF(ISNUMBER(P25),SUMIF(A:A,A25,P:P),"")</f>
        <v>0.96721204251305926</v>
      </c>
      <c r="R25" s="3">
        <f t="shared" si="14"/>
        <v>0.2525473679699578</v>
      </c>
      <c r="S25" s="7">
        <f t="shared" si="15"/>
        <v>3.9596532248118961</v>
      </c>
    </row>
    <row r="26" spans="1:19" x14ac:dyDescent="0.3">
      <c r="A26" s="1">
        <v>11</v>
      </c>
      <c r="B26" s="5">
        <v>0.6645833333333333</v>
      </c>
      <c r="C26" s="1" t="s">
        <v>19</v>
      </c>
      <c r="D26" s="1">
        <v>5</v>
      </c>
      <c r="E26" s="1">
        <v>7</v>
      </c>
      <c r="F26" s="1" t="s">
        <v>38</v>
      </c>
      <c r="G26" s="1">
        <v>56.01</v>
      </c>
      <c r="H26" s="1">
        <f>1+COUNTIFS(A:A,A26,G:G,"&gt;"&amp;G26)</f>
        <v>3</v>
      </c>
      <c r="I26" s="2">
        <f>AVERAGEIF(A:A,A26,G:G)</f>
        <v>52.745714285714293</v>
      </c>
      <c r="J26" s="2">
        <f t="shared" si="8"/>
        <v>3.2642857142857054</v>
      </c>
      <c r="K26" s="2">
        <f t="shared" si="9"/>
        <v>93.264285714285705</v>
      </c>
      <c r="L26" s="2">
        <f t="shared" si="10"/>
        <v>269.30838695115807</v>
      </c>
      <c r="M26" s="2">
        <f>SUMIF(A:A,A26,L:L)</f>
        <v>1885.1282291704347</v>
      </c>
      <c r="N26" s="3">
        <f t="shared" si="11"/>
        <v>0.14285945262708696</v>
      </c>
      <c r="O26" s="6">
        <f t="shared" si="12"/>
        <v>6.999886823102627</v>
      </c>
      <c r="P26" s="3">
        <f t="shared" si="13"/>
        <v>0.14285945262708696</v>
      </c>
      <c r="Q26" s="3">
        <f>IF(ISNUMBER(P26),SUMIF(A:A,A26,P:P),"")</f>
        <v>0.96721204251305926</v>
      </c>
      <c r="R26" s="3">
        <f t="shared" si="14"/>
        <v>0.14770230967751632</v>
      </c>
      <c r="S26" s="7">
        <f t="shared" si="15"/>
        <v>6.7703748315333412</v>
      </c>
    </row>
    <row r="27" spans="1:19" x14ac:dyDescent="0.3">
      <c r="A27" s="1">
        <v>11</v>
      </c>
      <c r="B27" s="5">
        <v>0.6645833333333333</v>
      </c>
      <c r="C27" s="1" t="s">
        <v>19</v>
      </c>
      <c r="D27" s="1">
        <v>5</v>
      </c>
      <c r="E27" s="1">
        <v>3</v>
      </c>
      <c r="F27" s="1" t="s">
        <v>35</v>
      </c>
      <c r="G27" s="1">
        <v>52.7</v>
      </c>
      <c r="H27" s="1">
        <f>1+COUNTIFS(A:A,A27,G:G,"&gt;"&amp;G27)</f>
        <v>4</v>
      </c>
      <c r="I27" s="2">
        <f>AVERAGEIF(A:A,A27,G:G)</f>
        <v>52.745714285714293</v>
      </c>
      <c r="J27" s="2">
        <f t="shared" si="8"/>
        <v>-4.5714285714289815E-2</v>
      </c>
      <c r="K27" s="2">
        <f t="shared" si="9"/>
        <v>89.954285714285703</v>
      </c>
      <c r="L27" s="2">
        <f t="shared" si="10"/>
        <v>220.79996212269097</v>
      </c>
      <c r="M27" s="2">
        <f>SUMIF(A:A,A27,L:L)</f>
        <v>1885.1282291704347</v>
      </c>
      <c r="N27" s="3">
        <f t="shared" si="11"/>
        <v>0.11712729070947907</v>
      </c>
      <c r="O27" s="6">
        <f t="shared" si="12"/>
        <v>8.5377198938237751</v>
      </c>
      <c r="P27" s="3">
        <f t="shared" si="13"/>
        <v>0.11712729070947907</v>
      </c>
      <c r="Q27" s="3">
        <f>IF(ISNUMBER(P27),SUMIF(A:A,A27,P:P),"")</f>
        <v>0.96721204251305926</v>
      </c>
      <c r="R27" s="3">
        <f t="shared" si="14"/>
        <v>0.12109784159133608</v>
      </c>
      <c r="S27" s="7">
        <f t="shared" si="15"/>
        <v>8.2577854969096727</v>
      </c>
    </row>
    <row r="28" spans="1:19" x14ac:dyDescent="0.3">
      <c r="A28" s="1">
        <v>11</v>
      </c>
      <c r="B28" s="5">
        <v>0.6645833333333333</v>
      </c>
      <c r="C28" s="1" t="s">
        <v>19</v>
      </c>
      <c r="D28" s="1">
        <v>5</v>
      </c>
      <c r="E28" s="1">
        <v>9</v>
      </c>
      <c r="F28" s="1" t="s">
        <v>39</v>
      </c>
      <c r="G28" s="1">
        <v>51.31</v>
      </c>
      <c r="H28" s="1">
        <f>1+COUNTIFS(A:A,A28,G:G,"&gt;"&amp;G28)</f>
        <v>5</v>
      </c>
      <c r="I28" s="2">
        <f>AVERAGEIF(A:A,A28,G:G)</f>
        <v>52.745714285714293</v>
      </c>
      <c r="J28" s="2">
        <f t="shared" ref="J28:J30" si="16">G28-I28</f>
        <v>-1.4357142857142904</v>
      </c>
      <c r="K28" s="2">
        <f t="shared" ref="K28:K30" si="17">90+J28</f>
        <v>88.564285714285717</v>
      </c>
      <c r="L28" s="2">
        <f t="shared" ref="L28:L30" si="18">EXP(0.06*K28)</f>
        <v>203.13222930131303</v>
      </c>
      <c r="M28" s="2">
        <f>SUMIF(A:A,A28,L:L)</f>
        <v>1885.1282291704347</v>
      </c>
      <c r="N28" s="3">
        <f t="shared" ref="N28:N30" si="19">L28/M28</f>
        <v>0.10775512570341327</v>
      </c>
      <c r="O28" s="6">
        <f t="shared" ref="O28:O30" si="20">1/N28</f>
        <v>9.2803009923854027</v>
      </c>
      <c r="P28" s="3">
        <f t="shared" ref="P28:P30" si="21">IF(O28&gt;21,"",N28)</f>
        <v>0.10775512570341327</v>
      </c>
      <c r="Q28" s="3">
        <f>IF(ISNUMBER(P28),SUMIF(A:A,A28,P:P),"")</f>
        <v>0.96721204251305926</v>
      </c>
      <c r="R28" s="3">
        <f t="shared" ref="R28:R30" si="22">IFERROR(P28*(1/Q28),"")</f>
        <v>0.11140796533450766</v>
      </c>
      <c r="S28" s="7">
        <f t="shared" ref="S28:S30" si="23">IFERROR(1/R28,"")</f>
        <v>8.9760188779810584</v>
      </c>
    </row>
    <row r="29" spans="1:19" x14ac:dyDescent="0.3">
      <c r="A29" s="1">
        <v>11</v>
      </c>
      <c r="B29" s="5">
        <v>0.6645833333333333</v>
      </c>
      <c r="C29" s="1" t="s">
        <v>19</v>
      </c>
      <c r="D29" s="1">
        <v>5</v>
      </c>
      <c r="E29" s="1">
        <v>6</v>
      </c>
      <c r="F29" s="1" t="s">
        <v>37</v>
      </c>
      <c r="G29" s="1">
        <v>45.63</v>
      </c>
      <c r="H29" s="1">
        <f>1+COUNTIFS(A:A,A29,G:G,"&gt;"&amp;G29)</f>
        <v>6</v>
      </c>
      <c r="I29" s="2">
        <f>AVERAGEIF(A:A,A29,G:G)</f>
        <v>52.745714285714293</v>
      </c>
      <c r="J29" s="2">
        <f t="shared" si="16"/>
        <v>-7.1157142857142901</v>
      </c>
      <c r="K29" s="2">
        <f t="shared" si="17"/>
        <v>82.88428571428571</v>
      </c>
      <c r="L29" s="2">
        <f t="shared" si="18"/>
        <v>144.46787187373567</v>
      </c>
      <c r="M29" s="2">
        <f>SUMIF(A:A,A29,L:L)</f>
        <v>1885.1282291704347</v>
      </c>
      <c r="N29" s="3">
        <f t="shared" si="19"/>
        <v>7.6635567617227757E-2</v>
      </c>
      <c r="O29" s="6">
        <f t="shared" si="20"/>
        <v>13.048771361552477</v>
      </c>
      <c r="P29" s="3">
        <f t="shared" si="21"/>
        <v>7.6635567617227757E-2</v>
      </c>
      <c r="Q29" s="3">
        <f>IF(ISNUMBER(P29),SUMIF(A:A,A29,P:P),"")</f>
        <v>0.96721204251305926</v>
      </c>
      <c r="R29" s="3">
        <f t="shared" si="22"/>
        <v>7.9233471305949973E-2</v>
      </c>
      <c r="S29" s="7">
        <f t="shared" si="23"/>
        <v>12.620928800893086</v>
      </c>
    </row>
    <row r="30" spans="1:19" x14ac:dyDescent="0.3">
      <c r="A30" s="1">
        <v>11</v>
      </c>
      <c r="B30" s="5">
        <v>0.6645833333333333</v>
      </c>
      <c r="C30" s="1" t="s">
        <v>19</v>
      </c>
      <c r="D30" s="1">
        <v>5</v>
      </c>
      <c r="E30" s="1">
        <v>11</v>
      </c>
      <c r="F30" s="1" t="s">
        <v>40</v>
      </c>
      <c r="G30" s="1">
        <v>31.48</v>
      </c>
      <c r="H30" s="1">
        <f>1+COUNTIFS(A:A,A30,G:G,"&gt;"&amp;G30)</f>
        <v>7</v>
      </c>
      <c r="I30" s="2">
        <f>AVERAGEIF(A:A,A30,G:G)</f>
        <v>52.745714285714293</v>
      </c>
      <c r="J30" s="2">
        <f t="shared" si="16"/>
        <v>-21.265714285714292</v>
      </c>
      <c r="K30" s="2">
        <f t="shared" si="17"/>
        <v>68.734285714285704</v>
      </c>
      <c r="L30" s="2">
        <f t="shared" si="18"/>
        <v>61.809504235472396</v>
      </c>
      <c r="M30" s="2">
        <f>SUMIF(A:A,A30,L:L)</f>
        <v>1885.1282291704347</v>
      </c>
      <c r="N30" s="3">
        <f t="shared" si="19"/>
        <v>3.2787957486940904E-2</v>
      </c>
      <c r="O30" s="6">
        <f t="shared" si="20"/>
        <v>30.49900258039219</v>
      </c>
      <c r="P30" s="3" t="str">
        <f t="shared" si="21"/>
        <v/>
      </c>
      <c r="Q30" s="3" t="str">
        <f>IF(ISNUMBER(P30),SUMIF(A:A,A30,P:P),"")</f>
        <v/>
      </c>
      <c r="R30" s="3" t="str">
        <f t="shared" si="22"/>
        <v/>
      </c>
      <c r="S30" s="7" t="str">
        <f t="shared" si="23"/>
        <v/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15</v>
      </c>
      <c r="B32" s="5">
        <v>0.69027777777777777</v>
      </c>
      <c r="C32" s="1" t="s">
        <v>19</v>
      </c>
      <c r="D32" s="1">
        <v>6</v>
      </c>
      <c r="E32" s="1">
        <v>1</v>
      </c>
      <c r="F32" s="1" t="s">
        <v>41</v>
      </c>
      <c r="G32" s="1">
        <v>82.11</v>
      </c>
      <c r="H32" s="1">
        <f>1+COUNTIFS(A:A,A32,G:G,"&gt;"&amp;G32)</f>
        <v>1</v>
      </c>
      <c r="I32" s="2">
        <f>AVERAGEIF(A:A,A32,G:G)</f>
        <v>52.589999999999996</v>
      </c>
      <c r="J32" s="2">
        <f t="shared" ref="J32:J39" si="24">G32-I32</f>
        <v>29.520000000000003</v>
      </c>
      <c r="K32" s="2">
        <f t="shared" ref="K32:K39" si="25">90+J32</f>
        <v>119.52000000000001</v>
      </c>
      <c r="L32" s="2">
        <f t="shared" ref="L32:L39" si="26">EXP(0.06*K32)</f>
        <v>1301.4053525899742</v>
      </c>
      <c r="M32" s="2">
        <f>SUMIF(A:A,A32,L:L)</f>
        <v>2714.0251359157087</v>
      </c>
      <c r="N32" s="3">
        <f t="shared" ref="N32:N39" si="27">L32/M32</f>
        <v>0.47951116419962031</v>
      </c>
      <c r="O32" s="6">
        <f t="shared" ref="O32:O39" si="28">1/N32</f>
        <v>2.0854571794363905</v>
      </c>
      <c r="P32" s="3">
        <f t="shared" ref="P32:P39" si="29">IF(O32&gt;21,"",N32)</f>
        <v>0.47951116419962031</v>
      </c>
      <c r="Q32" s="3">
        <f>IF(ISNUMBER(P32),SUMIF(A:A,A32,P:P),"")</f>
        <v>0.93996814776536097</v>
      </c>
      <c r="R32" s="3">
        <f t="shared" ref="R32:R39" si="30">IFERROR(P32*(1/Q32),"")</f>
        <v>0.51013554591141108</v>
      </c>
      <c r="S32" s="7">
        <f t="shared" ref="S32:S39" si="31">IFERROR(1/R32,"")</f>
        <v>1.9602633221987977</v>
      </c>
    </row>
    <row r="33" spans="1:19" x14ac:dyDescent="0.3">
      <c r="A33" s="1">
        <v>15</v>
      </c>
      <c r="B33" s="5">
        <v>0.69027777777777777</v>
      </c>
      <c r="C33" s="1" t="s">
        <v>19</v>
      </c>
      <c r="D33" s="1">
        <v>6</v>
      </c>
      <c r="E33" s="1">
        <v>4</v>
      </c>
      <c r="F33" s="1" t="s">
        <v>44</v>
      </c>
      <c r="G33" s="1">
        <v>62.56</v>
      </c>
      <c r="H33" s="1">
        <f>1+COUNTIFS(A:A,A33,G:G,"&gt;"&amp;G33)</f>
        <v>2</v>
      </c>
      <c r="I33" s="2">
        <f>AVERAGEIF(A:A,A33,G:G)</f>
        <v>52.589999999999996</v>
      </c>
      <c r="J33" s="2">
        <f t="shared" si="24"/>
        <v>9.970000000000006</v>
      </c>
      <c r="K33" s="2">
        <f t="shared" si="25"/>
        <v>99.97</v>
      </c>
      <c r="L33" s="2">
        <f t="shared" si="26"/>
        <v>402.70327482713719</v>
      </c>
      <c r="M33" s="2">
        <f>SUMIF(A:A,A33,L:L)</f>
        <v>2714.0251359157087</v>
      </c>
      <c r="N33" s="3">
        <f t="shared" si="27"/>
        <v>0.14837860913593404</v>
      </c>
      <c r="O33" s="6">
        <f t="shared" si="28"/>
        <v>6.7395159303850223</v>
      </c>
      <c r="P33" s="3">
        <f t="shared" si="29"/>
        <v>0.14837860913593404</v>
      </c>
      <c r="Q33" s="3">
        <f>IF(ISNUMBER(P33),SUMIF(A:A,A33,P:P),"")</f>
        <v>0.93996814776536097</v>
      </c>
      <c r="R33" s="3">
        <f t="shared" si="30"/>
        <v>0.15785493315777011</v>
      </c>
      <c r="S33" s="7">
        <f t="shared" si="31"/>
        <v>6.3349303059191531</v>
      </c>
    </row>
    <row r="34" spans="1:19" x14ac:dyDescent="0.3">
      <c r="A34" s="1">
        <v>15</v>
      </c>
      <c r="B34" s="5">
        <v>0.69027777777777777</v>
      </c>
      <c r="C34" s="1" t="s">
        <v>19</v>
      </c>
      <c r="D34" s="1">
        <v>6</v>
      </c>
      <c r="E34" s="1">
        <v>5</v>
      </c>
      <c r="F34" s="1" t="s">
        <v>45</v>
      </c>
      <c r="G34" s="1">
        <v>55.63</v>
      </c>
      <c r="H34" s="1">
        <f>1+COUNTIFS(A:A,A34,G:G,"&gt;"&amp;G34)</f>
        <v>3</v>
      </c>
      <c r="I34" s="2">
        <f>AVERAGEIF(A:A,A34,G:G)</f>
        <v>52.589999999999996</v>
      </c>
      <c r="J34" s="2">
        <f t="shared" si="24"/>
        <v>3.0400000000000063</v>
      </c>
      <c r="K34" s="2">
        <f t="shared" si="25"/>
        <v>93.04</v>
      </c>
      <c r="L34" s="2">
        <f t="shared" si="26"/>
        <v>265.70854165743003</v>
      </c>
      <c r="M34" s="2">
        <f>SUMIF(A:A,A34,L:L)</f>
        <v>2714.0251359157087</v>
      </c>
      <c r="N34" s="3">
        <f t="shared" si="27"/>
        <v>9.7902019454871522E-2</v>
      </c>
      <c r="O34" s="6">
        <f t="shared" si="28"/>
        <v>10.214293898819477</v>
      </c>
      <c r="P34" s="3">
        <f t="shared" si="29"/>
        <v>9.7902019454871522E-2</v>
      </c>
      <c r="Q34" s="3">
        <f>IF(ISNUMBER(P34),SUMIF(A:A,A34,P:P),"")</f>
        <v>0.93996814776536097</v>
      </c>
      <c r="R34" s="3">
        <f t="shared" si="30"/>
        <v>0.10415461384262806</v>
      </c>
      <c r="S34" s="7">
        <f t="shared" si="31"/>
        <v>9.6011109168043713</v>
      </c>
    </row>
    <row r="35" spans="1:19" x14ac:dyDescent="0.3">
      <c r="A35" s="1">
        <v>15</v>
      </c>
      <c r="B35" s="5">
        <v>0.69027777777777777</v>
      </c>
      <c r="C35" s="1" t="s">
        <v>19</v>
      </c>
      <c r="D35" s="1">
        <v>6</v>
      </c>
      <c r="E35" s="1">
        <v>3</v>
      </c>
      <c r="F35" s="1" t="s">
        <v>43</v>
      </c>
      <c r="G35" s="1">
        <v>54.6</v>
      </c>
      <c r="H35" s="1">
        <f>1+COUNTIFS(A:A,A35,G:G,"&gt;"&amp;G35)</f>
        <v>4</v>
      </c>
      <c r="I35" s="2">
        <f>AVERAGEIF(A:A,A35,G:G)</f>
        <v>52.589999999999996</v>
      </c>
      <c r="J35" s="2">
        <f t="shared" si="24"/>
        <v>2.0100000000000051</v>
      </c>
      <c r="K35" s="2">
        <f t="shared" si="25"/>
        <v>92.01</v>
      </c>
      <c r="L35" s="2">
        <f t="shared" si="26"/>
        <v>249.7848631553025</v>
      </c>
      <c r="M35" s="2">
        <f>SUMIF(A:A,A35,L:L)</f>
        <v>2714.0251359157087</v>
      </c>
      <c r="N35" s="3">
        <f t="shared" si="27"/>
        <v>9.203483779490694E-2</v>
      </c>
      <c r="O35" s="6">
        <f t="shared" si="28"/>
        <v>10.865450778849945</v>
      </c>
      <c r="P35" s="3">
        <f t="shared" si="29"/>
        <v>9.203483779490694E-2</v>
      </c>
      <c r="Q35" s="3">
        <f>IF(ISNUMBER(P35),SUMIF(A:A,A35,P:P),"")</f>
        <v>0.93996814776536097</v>
      </c>
      <c r="R35" s="3">
        <f t="shared" si="30"/>
        <v>9.7912719716839902E-2</v>
      </c>
      <c r="S35" s="7">
        <f t="shared" si="31"/>
        <v>10.213177643231282</v>
      </c>
    </row>
    <row r="36" spans="1:19" x14ac:dyDescent="0.3">
      <c r="A36" s="1">
        <v>15</v>
      </c>
      <c r="B36" s="5">
        <v>0.69027777777777777</v>
      </c>
      <c r="C36" s="1" t="s">
        <v>19</v>
      </c>
      <c r="D36" s="1">
        <v>6</v>
      </c>
      <c r="E36" s="1">
        <v>2</v>
      </c>
      <c r="F36" s="1" t="s">
        <v>42</v>
      </c>
      <c r="G36" s="1">
        <v>48.55</v>
      </c>
      <c r="H36" s="1">
        <f>1+COUNTIFS(A:A,A36,G:G,"&gt;"&amp;G36)</f>
        <v>5</v>
      </c>
      <c r="I36" s="2">
        <f>AVERAGEIF(A:A,A36,G:G)</f>
        <v>52.589999999999996</v>
      </c>
      <c r="J36" s="2">
        <f t="shared" si="24"/>
        <v>-4.0399999999999991</v>
      </c>
      <c r="K36" s="2">
        <f t="shared" si="25"/>
        <v>85.960000000000008</v>
      </c>
      <c r="L36" s="2">
        <f t="shared" si="26"/>
        <v>173.74696210425648</v>
      </c>
      <c r="M36" s="2">
        <f>SUMIF(A:A,A36,L:L)</f>
        <v>2714.0251359157087</v>
      </c>
      <c r="N36" s="3">
        <f t="shared" si="27"/>
        <v>6.4018184579427068E-2</v>
      </c>
      <c r="O36" s="6">
        <f t="shared" si="28"/>
        <v>15.620561666495004</v>
      </c>
      <c r="P36" s="3">
        <f t="shared" si="29"/>
        <v>6.4018184579427068E-2</v>
      </c>
      <c r="Q36" s="3">
        <f>IF(ISNUMBER(P36),SUMIF(A:A,A36,P:P),"")</f>
        <v>0.93996814776536097</v>
      </c>
      <c r="R36" s="3">
        <f t="shared" si="30"/>
        <v>6.8106759502033223E-2</v>
      </c>
      <c r="S36" s="7">
        <f t="shared" si="31"/>
        <v>14.682830416709908</v>
      </c>
    </row>
    <row r="37" spans="1:19" x14ac:dyDescent="0.3">
      <c r="A37" s="1">
        <v>15</v>
      </c>
      <c r="B37" s="5">
        <v>0.69027777777777777</v>
      </c>
      <c r="C37" s="1" t="s">
        <v>19</v>
      </c>
      <c r="D37" s="1">
        <v>6</v>
      </c>
      <c r="E37" s="1">
        <v>8</v>
      </c>
      <c r="F37" s="1" t="s">
        <v>46</v>
      </c>
      <c r="G37" s="1">
        <v>46.94</v>
      </c>
      <c r="H37" s="1">
        <f>1+COUNTIFS(A:A,A37,G:G,"&gt;"&amp;G37)</f>
        <v>6</v>
      </c>
      <c r="I37" s="2">
        <f>AVERAGEIF(A:A,A37,G:G)</f>
        <v>52.589999999999996</v>
      </c>
      <c r="J37" s="2">
        <f t="shared" si="24"/>
        <v>-5.6499999999999986</v>
      </c>
      <c r="K37" s="2">
        <f t="shared" si="25"/>
        <v>84.35</v>
      </c>
      <c r="L37" s="2">
        <f t="shared" si="26"/>
        <v>157.74818566121999</v>
      </c>
      <c r="M37" s="2">
        <f>SUMIF(A:A,A37,L:L)</f>
        <v>2714.0251359157087</v>
      </c>
      <c r="N37" s="3">
        <f t="shared" si="27"/>
        <v>5.8123332600600972E-2</v>
      </c>
      <c r="O37" s="6">
        <f t="shared" si="28"/>
        <v>17.204794619599298</v>
      </c>
      <c r="P37" s="3">
        <f t="shared" si="29"/>
        <v>5.8123332600600972E-2</v>
      </c>
      <c r="Q37" s="3">
        <f>IF(ISNUMBER(P37),SUMIF(A:A,A37,P:P),"")</f>
        <v>0.93996814776536097</v>
      </c>
      <c r="R37" s="3">
        <f t="shared" si="30"/>
        <v>6.1835427869317519E-2</v>
      </c>
      <c r="S37" s="7">
        <f t="shared" si="31"/>
        <v>16.1719589312682</v>
      </c>
    </row>
    <row r="38" spans="1:19" x14ac:dyDescent="0.3">
      <c r="A38" s="1">
        <v>15</v>
      </c>
      <c r="B38" s="5">
        <v>0.69027777777777777</v>
      </c>
      <c r="C38" s="1" t="s">
        <v>19</v>
      </c>
      <c r="D38" s="1">
        <v>6</v>
      </c>
      <c r="E38" s="1">
        <v>9</v>
      </c>
      <c r="F38" s="1" t="s">
        <v>47</v>
      </c>
      <c r="G38" s="1">
        <v>40.24</v>
      </c>
      <c r="H38" s="1">
        <f>1+COUNTIFS(A:A,A38,G:G,"&gt;"&amp;G38)</f>
        <v>7</v>
      </c>
      <c r="I38" s="2">
        <f>AVERAGEIF(A:A,A38,G:G)</f>
        <v>52.589999999999996</v>
      </c>
      <c r="J38" s="2">
        <f t="shared" si="24"/>
        <v>-12.349999999999994</v>
      </c>
      <c r="K38" s="2">
        <f t="shared" si="25"/>
        <v>77.650000000000006</v>
      </c>
      <c r="L38" s="2">
        <f t="shared" si="26"/>
        <v>105.53049887494228</v>
      </c>
      <c r="M38" s="2">
        <f>SUMIF(A:A,A38,L:L)</f>
        <v>2714.0251359157087</v>
      </c>
      <c r="N38" s="3">
        <f t="shared" si="27"/>
        <v>3.8883390385158104E-2</v>
      </c>
      <c r="O38" s="6">
        <f t="shared" si="28"/>
        <v>25.717921973740818</v>
      </c>
      <c r="P38" s="3" t="str">
        <f t="shared" si="29"/>
        <v/>
      </c>
      <c r="Q38" s="3" t="str">
        <f>IF(ISNUMBER(P38),SUMIF(A:A,A38,P:P),"")</f>
        <v/>
      </c>
      <c r="R38" s="3" t="str">
        <f t="shared" si="30"/>
        <v/>
      </c>
      <c r="S38" s="7" t="str">
        <f t="shared" si="31"/>
        <v/>
      </c>
    </row>
    <row r="39" spans="1:19" x14ac:dyDescent="0.3">
      <c r="A39" s="1">
        <v>15</v>
      </c>
      <c r="B39" s="5">
        <v>0.69027777777777777</v>
      </c>
      <c r="C39" s="1" t="s">
        <v>19</v>
      </c>
      <c r="D39" s="1">
        <v>6</v>
      </c>
      <c r="E39" s="1">
        <v>11</v>
      </c>
      <c r="F39" s="1" t="s">
        <v>48</v>
      </c>
      <c r="G39" s="1">
        <v>30.09</v>
      </c>
      <c r="H39" s="1">
        <f>1+COUNTIFS(A:A,A39,G:G,"&gt;"&amp;G39)</f>
        <v>8</v>
      </c>
      <c r="I39" s="2">
        <f>AVERAGEIF(A:A,A39,G:G)</f>
        <v>52.589999999999996</v>
      </c>
      <c r="J39" s="2">
        <f t="shared" si="24"/>
        <v>-22.499999999999996</v>
      </c>
      <c r="K39" s="2">
        <f t="shared" si="25"/>
        <v>67.5</v>
      </c>
      <c r="L39" s="2">
        <f t="shared" si="26"/>
        <v>57.397457045446188</v>
      </c>
      <c r="M39" s="2">
        <f>SUMIF(A:A,A39,L:L)</f>
        <v>2714.0251359157087</v>
      </c>
      <c r="N39" s="3">
        <f t="shared" si="27"/>
        <v>2.1148461849481125E-2</v>
      </c>
      <c r="O39" s="6">
        <f t="shared" si="28"/>
        <v>47.284762698925782</v>
      </c>
      <c r="P39" s="3" t="str">
        <f t="shared" si="29"/>
        <v/>
      </c>
      <c r="Q39" s="3" t="str">
        <f>IF(ISNUMBER(P39),SUMIF(A:A,A39,P:P),"")</f>
        <v/>
      </c>
      <c r="R39" s="3" t="str">
        <f t="shared" si="30"/>
        <v/>
      </c>
      <c r="S39" s="7" t="str">
        <f t="shared" si="31"/>
        <v/>
      </c>
    </row>
  </sheetData>
  <autoFilter ref="A7:S22" xr:uid="{00000000-0009-0000-0000-000000000000}"/>
  <sortState xmlns:xlrd2="http://schemas.microsoft.com/office/spreadsheetml/2017/richdata2" ref="A8:T39">
    <sortCondition ref="B8:B39"/>
    <sortCondition ref="H8:H3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4:G1048576 G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3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30082022 -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2022-08-29T22:55:17Z</cp:lastPrinted>
  <dcterms:created xsi:type="dcterms:W3CDTF">2016-03-11T05:58:01Z</dcterms:created>
  <dcterms:modified xsi:type="dcterms:W3CDTF">2022-08-29T22:59:55Z</dcterms:modified>
</cp:coreProperties>
</file>