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BA7656C-2212-4CB9-9A19-2ABAC3FA6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1102022 - Newcast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11102022 - Newcastle'!$A$7:$S$26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I61" i="1"/>
  <c r="J61" i="1" s="1"/>
  <c r="K61" i="1" s="1"/>
  <c r="L61" i="1" s="1"/>
  <c r="H53" i="1"/>
  <c r="I53" i="1"/>
  <c r="J53" i="1" s="1"/>
  <c r="K53" i="1" s="1"/>
  <c r="L53" i="1" s="1"/>
  <c r="H57" i="1"/>
  <c r="I57" i="1"/>
  <c r="J57" i="1" s="1"/>
  <c r="K57" i="1" s="1"/>
  <c r="L57" i="1" s="1"/>
  <c r="H56" i="1"/>
  <c r="I56" i="1"/>
  <c r="J56" i="1" s="1"/>
  <c r="K56" i="1" s="1"/>
  <c r="L56" i="1" s="1"/>
  <c r="H55" i="1"/>
  <c r="I55" i="1"/>
  <c r="J55" i="1" s="1"/>
  <c r="K55" i="1" s="1"/>
  <c r="L55" i="1" s="1"/>
  <c r="H59" i="1"/>
  <c r="I59" i="1"/>
  <c r="J59" i="1" s="1"/>
  <c r="K59" i="1" s="1"/>
  <c r="L59" i="1" s="1"/>
  <c r="H58" i="1"/>
  <c r="I58" i="1"/>
  <c r="J58" i="1" s="1"/>
  <c r="K58" i="1" s="1"/>
  <c r="L58" i="1" s="1"/>
  <c r="H54" i="1"/>
  <c r="I54" i="1"/>
  <c r="J54" i="1" s="1"/>
  <c r="K54" i="1" s="1"/>
  <c r="L54" i="1" s="1"/>
  <c r="H62" i="1"/>
  <c r="I62" i="1"/>
  <c r="J62" i="1" s="1"/>
  <c r="K62" i="1" s="1"/>
  <c r="L62" i="1" s="1"/>
  <c r="H52" i="1"/>
  <c r="I52" i="1"/>
  <c r="J52" i="1" s="1"/>
  <c r="K52" i="1" s="1"/>
  <c r="L52" i="1" s="1"/>
  <c r="H60" i="1"/>
  <c r="I60" i="1"/>
  <c r="J60" i="1" s="1"/>
  <c r="K60" i="1" s="1"/>
  <c r="L60" i="1" s="1"/>
  <c r="H45" i="1"/>
  <c r="I45" i="1"/>
  <c r="J45" i="1" s="1"/>
  <c r="K45" i="1" s="1"/>
  <c r="L45" i="1" s="1"/>
  <c r="H46" i="1"/>
  <c r="I46" i="1"/>
  <c r="J46" i="1" s="1"/>
  <c r="K46" i="1" s="1"/>
  <c r="L46" i="1" s="1"/>
  <c r="H44" i="1"/>
  <c r="I44" i="1"/>
  <c r="J44" i="1" s="1"/>
  <c r="K44" i="1" s="1"/>
  <c r="L44" i="1" s="1"/>
  <c r="H43" i="1"/>
  <c r="I43" i="1"/>
  <c r="J43" i="1" s="1"/>
  <c r="K43" i="1" s="1"/>
  <c r="L43" i="1" s="1"/>
  <c r="H50" i="1"/>
  <c r="I50" i="1"/>
  <c r="J50" i="1" s="1"/>
  <c r="K50" i="1" s="1"/>
  <c r="L50" i="1" s="1"/>
  <c r="H42" i="1"/>
  <c r="I42" i="1"/>
  <c r="J42" i="1" s="1"/>
  <c r="K42" i="1" s="1"/>
  <c r="L42" i="1" s="1"/>
  <c r="H48" i="1"/>
  <c r="I48" i="1"/>
  <c r="J48" i="1" s="1"/>
  <c r="K48" i="1" s="1"/>
  <c r="L48" i="1" s="1"/>
  <c r="H47" i="1"/>
  <c r="I47" i="1"/>
  <c r="J47" i="1" s="1"/>
  <c r="K47" i="1" s="1"/>
  <c r="L47" i="1" s="1"/>
  <c r="H41" i="1"/>
  <c r="I41" i="1"/>
  <c r="J41" i="1" s="1"/>
  <c r="K41" i="1" s="1"/>
  <c r="L41" i="1" s="1"/>
  <c r="H49" i="1"/>
  <c r="I49" i="1"/>
  <c r="J49" i="1" s="1"/>
  <c r="K49" i="1" s="1"/>
  <c r="L49" i="1" s="1"/>
  <c r="H8" i="1"/>
  <c r="I8" i="1"/>
  <c r="J8" i="1" s="1"/>
  <c r="K8" i="1" s="1"/>
  <c r="L8" i="1" s="1"/>
  <c r="H9" i="1"/>
  <c r="I9" i="1"/>
  <c r="J9" i="1" s="1"/>
  <c r="K9" i="1" s="1"/>
  <c r="L9" i="1" s="1"/>
  <c r="H13" i="1"/>
  <c r="I13" i="1"/>
  <c r="J13" i="1" s="1"/>
  <c r="K13" i="1" s="1"/>
  <c r="L13" i="1" s="1"/>
  <c r="H17" i="1"/>
  <c r="I17" i="1"/>
  <c r="J17" i="1" s="1"/>
  <c r="K17" i="1" s="1"/>
  <c r="L17" i="1" s="1"/>
  <c r="H15" i="1"/>
  <c r="I15" i="1"/>
  <c r="J15" i="1" s="1"/>
  <c r="K15" i="1" s="1"/>
  <c r="L15" i="1" s="1"/>
  <c r="H10" i="1"/>
  <c r="I10" i="1"/>
  <c r="J10" i="1" s="1"/>
  <c r="K10" i="1" s="1"/>
  <c r="L10" i="1" s="1"/>
  <c r="H16" i="1"/>
  <c r="I16" i="1"/>
  <c r="J16" i="1" s="1"/>
  <c r="K16" i="1" s="1"/>
  <c r="L16" i="1" s="1"/>
  <c r="H11" i="1"/>
  <c r="I11" i="1"/>
  <c r="J11" i="1" s="1"/>
  <c r="K11" i="1" s="1"/>
  <c r="L11" i="1" s="1"/>
  <c r="H14" i="1"/>
  <c r="I14" i="1"/>
  <c r="J14" i="1" s="1"/>
  <c r="K14" i="1" s="1"/>
  <c r="L14" i="1" s="1"/>
  <c r="H18" i="1"/>
  <c r="I18" i="1"/>
  <c r="J18" i="1" s="1"/>
  <c r="K18" i="1" s="1"/>
  <c r="L18" i="1" s="1"/>
  <c r="H19" i="1"/>
  <c r="I19" i="1"/>
  <c r="J19" i="1" s="1"/>
  <c r="K19" i="1" s="1"/>
  <c r="L19" i="1" s="1"/>
  <c r="H12" i="1"/>
  <c r="I12" i="1"/>
  <c r="J12" i="1" s="1"/>
  <c r="K12" i="1" s="1"/>
  <c r="L12" i="1" s="1"/>
  <c r="H22" i="1"/>
  <c r="I22" i="1"/>
  <c r="J22" i="1" s="1"/>
  <c r="K22" i="1" s="1"/>
  <c r="L22" i="1" s="1"/>
  <c r="H21" i="1"/>
  <c r="I21" i="1"/>
  <c r="J21" i="1" s="1"/>
  <c r="K21" i="1" s="1"/>
  <c r="L21" i="1" s="1"/>
  <c r="H23" i="1"/>
  <c r="I23" i="1"/>
  <c r="J23" i="1" s="1"/>
  <c r="K23" i="1" s="1"/>
  <c r="L23" i="1" s="1"/>
  <c r="H24" i="1"/>
  <c r="I24" i="1"/>
  <c r="J24" i="1" s="1"/>
  <c r="K24" i="1" s="1"/>
  <c r="L24" i="1" s="1"/>
  <c r="H26" i="1"/>
  <c r="I26" i="1"/>
  <c r="J26" i="1" s="1"/>
  <c r="K26" i="1" s="1"/>
  <c r="L26" i="1" s="1"/>
  <c r="H25" i="1"/>
  <c r="I25" i="1"/>
  <c r="J25" i="1" s="1"/>
  <c r="K25" i="1" s="1"/>
  <c r="L25" i="1" s="1"/>
  <c r="H29" i="1"/>
  <c r="I29" i="1"/>
  <c r="J29" i="1" s="1"/>
  <c r="K29" i="1" s="1"/>
  <c r="L29" i="1" s="1"/>
  <c r="H31" i="1"/>
  <c r="I31" i="1"/>
  <c r="J31" i="1" s="1"/>
  <c r="K31" i="1" s="1"/>
  <c r="L31" i="1" s="1"/>
  <c r="H28" i="1"/>
  <c r="I28" i="1"/>
  <c r="J28" i="1" s="1"/>
  <c r="K28" i="1" s="1"/>
  <c r="L28" i="1" s="1"/>
  <c r="H33" i="1"/>
  <c r="I33" i="1"/>
  <c r="J33" i="1" s="1"/>
  <c r="K33" i="1" s="1"/>
  <c r="L33" i="1" s="1"/>
  <c r="H34" i="1"/>
  <c r="I34" i="1"/>
  <c r="J34" i="1" s="1"/>
  <c r="K34" i="1" s="1"/>
  <c r="L34" i="1" s="1"/>
  <c r="H30" i="1"/>
  <c r="I30" i="1"/>
  <c r="J30" i="1" s="1"/>
  <c r="K30" i="1" s="1"/>
  <c r="L30" i="1" s="1"/>
  <c r="H37" i="1"/>
  <c r="I37" i="1"/>
  <c r="J37" i="1" s="1"/>
  <c r="K37" i="1" s="1"/>
  <c r="L37" i="1" s="1"/>
  <c r="H32" i="1"/>
  <c r="I32" i="1"/>
  <c r="J32" i="1" s="1"/>
  <c r="K32" i="1" s="1"/>
  <c r="L32" i="1" s="1"/>
  <c r="H36" i="1"/>
  <c r="I36" i="1"/>
  <c r="J36" i="1" s="1"/>
  <c r="K36" i="1" s="1"/>
  <c r="L36" i="1" s="1"/>
  <c r="H39" i="1"/>
  <c r="I39" i="1"/>
  <c r="J39" i="1" s="1"/>
  <c r="K39" i="1" s="1"/>
  <c r="L39" i="1" s="1"/>
  <c r="H35" i="1"/>
  <c r="I35" i="1"/>
  <c r="J35" i="1" s="1"/>
  <c r="K35" i="1" s="1"/>
  <c r="L35" i="1" s="1"/>
  <c r="H38" i="1"/>
  <c r="I38" i="1"/>
  <c r="J38" i="1" s="1"/>
  <c r="K38" i="1" s="1"/>
  <c r="L38" i="1" s="1"/>
  <c r="M56" i="1" l="1"/>
  <c r="N56" i="1" s="1"/>
  <c r="O56" i="1" s="1"/>
  <c r="P56" i="1" s="1"/>
  <c r="M54" i="1"/>
  <c r="N54" i="1" s="1"/>
  <c r="O54" i="1" s="1"/>
  <c r="P54" i="1" s="1"/>
  <c r="M62" i="1"/>
  <c r="N62" i="1" s="1"/>
  <c r="O62" i="1" s="1"/>
  <c r="P62" i="1" s="1"/>
  <c r="M60" i="1"/>
  <c r="N60" i="1" s="1"/>
  <c r="O60" i="1" s="1"/>
  <c r="P60" i="1" s="1"/>
  <c r="M57" i="1"/>
  <c r="N57" i="1" s="1"/>
  <c r="O57" i="1" s="1"/>
  <c r="P57" i="1" s="1"/>
  <c r="M58" i="1"/>
  <c r="N58" i="1" s="1"/>
  <c r="O58" i="1" s="1"/>
  <c r="P58" i="1" s="1"/>
  <c r="M59" i="1"/>
  <c r="N59" i="1" s="1"/>
  <c r="O59" i="1" s="1"/>
  <c r="P59" i="1" s="1"/>
  <c r="M55" i="1"/>
  <c r="N55" i="1" s="1"/>
  <c r="O55" i="1" s="1"/>
  <c r="P55" i="1" s="1"/>
  <c r="M52" i="1"/>
  <c r="N52" i="1" s="1"/>
  <c r="O52" i="1" s="1"/>
  <c r="P52" i="1" s="1"/>
  <c r="M53" i="1"/>
  <c r="N53" i="1" s="1"/>
  <c r="O53" i="1" s="1"/>
  <c r="P53" i="1" s="1"/>
  <c r="M61" i="1"/>
  <c r="N61" i="1" s="1"/>
  <c r="O61" i="1" s="1"/>
  <c r="P61" i="1" s="1"/>
  <c r="M47" i="1"/>
  <c r="N47" i="1" s="1"/>
  <c r="O47" i="1" s="1"/>
  <c r="P47" i="1" s="1"/>
  <c r="M41" i="1"/>
  <c r="N41" i="1" s="1"/>
  <c r="O41" i="1" s="1"/>
  <c r="P41" i="1" s="1"/>
  <c r="M42" i="1"/>
  <c r="N42" i="1" s="1"/>
  <c r="O42" i="1" s="1"/>
  <c r="P42" i="1" s="1"/>
  <c r="M48" i="1"/>
  <c r="N48" i="1" s="1"/>
  <c r="O48" i="1" s="1"/>
  <c r="P48" i="1" s="1"/>
  <c r="M44" i="1"/>
  <c r="N44" i="1" s="1"/>
  <c r="O44" i="1" s="1"/>
  <c r="P44" i="1" s="1"/>
  <c r="M50" i="1"/>
  <c r="N50" i="1" s="1"/>
  <c r="O50" i="1" s="1"/>
  <c r="P50" i="1" s="1"/>
  <c r="M45" i="1"/>
  <c r="N45" i="1" s="1"/>
  <c r="O45" i="1" s="1"/>
  <c r="P45" i="1" s="1"/>
  <c r="M43" i="1"/>
  <c r="N43" i="1" s="1"/>
  <c r="O43" i="1" s="1"/>
  <c r="P43" i="1" s="1"/>
  <c r="M46" i="1"/>
  <c r="N46" i="1" s="1"/>
  <c r="O46" i="1" s="1"/>
  <c r="P46" i="1" s="1"/>
  <c r="M49" i="1"/>
  <c r="N49" i="1" s="1"/>
  <c r="O49" i="1" s="1"/>
  <c r="P49" i="1" s="1"/>
  <c r="M38" i="1"/>
  <c r="N38" i="1" s="1"/>
  <c r="O38" i="1" s="1"/>
  <c r="P38" i="1" s="1"/>
  <c r="M39" i="1"/>
  <c r="N39" i="1" s="1"/>
  <c r="O39" i="1" s="1"/>
  <c r="P39" i="1" s="1"/>
  <c r="M30" i="1"/>
  <c r="N30" i="1" s="1"/>
  <c r="O30" i="1" s="1"/>
  <c r="P30" i="1" s="1"/>
  <c r="M21" i="1"/>
  <c r="N21" i="1" s="1"/>
  <c r="O21" i="1" s="1"/>
  <c r="P21" i="1" s="1"/>
  <c r="M26" i="1"/>
  <c r="N26" i="1" s="1"/>
  <c r="O26" i="1" s="1"/>
  <c r="P26" i="1" s="1"/>
  <c r="M24" i="1"/>
  <c r="N24" i="1" s="1"/>
  <c r="O24" i="1" s="1"/>
  <c r="P24" i="1" s="1"/>
  <c r="M23" i="1"/>
  <c r="N23" i="1" s="1"/>
  <c r="O23" i="1" s="1"/>
  <c r="P23" i="1" s="1"/>
  <c r="M25" i="1"/>
  <c r="N25" i="1" s="1"/>
  <c r="O25" i="1" s="1"/>
  <c r="P25" i="1" s="1"/>
  <c r="M34" i="1"/>
  <c r="N34" i="1" s="1"/>
  <c r="O34" i="1" s="1"/>
  <c r="P34" i="1" s="1"/>
  <c r="M35" i="1"/>
  <c r="N35" i="1" s="1"/>
  <c r="O35" i="1" s="1"/>
  <c r="P35" i="1" s="1"/>
  <c r="M37" i="1"/>
  <c r="N37" i="1" s="1"/>
  <c r="O37" i="1" s="1"/>
  <c r="P37" i="1" s="1"/>
  <c r="M28" i="1"/>
  <c r="N28" i="1" s="1"/>
  <c r="O28" i="1" s="1"/>
  <c r="P28" i="1" s="1"/>
  <c r="M31" i="1"/>
  <c r="N31" i="1" s="1"/>
  <c r="O31" i="1" s="1"/>
  <c r="P31" i="1" s="1"/>
  <c r="M32" i="1"/>
  <c r="N32" i="1" s="1"/>
  <c r="O32" i="1" s="1"/>
  <c r="P32" i="1" s="1"/>
  <c r="M29" i="1"/>
  <c r="N29" i="1" s="1"/>
  <c r="O29" i="1" s="1"/>
  <c r="P29" i="1" s="1"/>
  <c r="M33" i="1"/>
  <c r="N33" i="1" s="1"/>
  <c r="O33" i="1" s="1"/>
  <c r="P33" i="1" s="1"/>
  <c r="M22" i="1"/>
  <c r="N22" i="1" s="1"/>
  <c r="O22" i="1" s="1"/>
  <c r="P22" i="1" s="1"/>
  <c r="M9" i="1"/>
  <c r="N9" i="1" s="1"/>
  <c r="O9" i="1" s="1"/>
  <c r="P9" i="1" s="1"/>
  <c r="M12" i="1"/>
  <c r="N12" i="1" s="1"/>
  <c r="O12" i="1" s="1"/>
  <c r="P12" i="1" s="1"/>
  <c r="M15" i="1"/>
  <c r="N15" i="1" s="1"/>
  <c r="O15" i="1" s="1"/>
  <c r="P15" i="1" s="1"/>
  <c r="M11" i="1"/>
  <c r="N11" i="1" s="1"/>
  <c r="O11" i="1" s="1"/>
  <c r="P11" i="1" s="1"/>
  <c r="M19" i="1"/>
  <c r="N19" i="1" s="1"/>
  <c r="O19" i="1" s="1"/>
  <c r="P19" i="1" s="1"/>
  <c r="M17" i="1"/>
  <c r="N17" i="1" s="1"/>
  <c r="O17" i="1" s="1"/>
  <c r="P17" i="1" s="1"/>
  <c r="M16" i="1"/>
  <c r="N16" i="1" s="1"/>
  <c r="O16" i="1" s="1"/>
  <c r="P16" i="1" s="1"/>
  <c r="M8" i="1"/>
  <c r="N8" i="1" s="1"/>
  <c r="O8" i="1" s="1"/>
  <c r="P8" i="1" s="1"/>
  <c r="M18" i="1"/>
  <c r="N18" i="1" s="1"/>
  <c r="O18" i="1" s="1"/>
  <c r="P18" i="1" s="1"/>
  <c r="M13" i="1"/>
  <c r="N13" i="1" s="1"/>
  <c r="O13" i="1" s="1"/>
  <c r="P13" i="1" s="1"/>
  <c r="M10" i="1"/>
  <c r="N10" i="1" s="1"/>
  <c r="O10" i="1" s="1"/>
  <c r="P10" i="1" s="1"/>
  <c r="M14" i="1"/>
  <c r="N14" i="1" s="1"/>
  <c r="O14" i="1" s="1"/>
  <c r="P14" i="1" s="1"/>
  <c r="M36" i="1"/>
  <c r="N36" i="1" s="1"/>
  <c r="O36" i="1" s="1"/>
  <c r="P36" i="1" s="1"/>
  <c r="Q62" i="1" l="1"/>
  <c r="R62" i="1" s="1"/>
  <c r="S62" i="1" s="1"/>
  <c r="Q57" i="1"/>
  <c r="R57" i="1" s="1"/>
  <c r="S57" i="1" s="1"/>
  <c r="Q56" i="1"/>
  <c r="R56" i="1" s="1"/>
  <c r="S56" i="1" s="1"/>
  <c r="Q52" i="1"/>
  <c r="R52" i="1" s="1"/>
  <c r="S52" i="1" s="1"/>
  <c r="Q54" i="1"/>
  <c r="R54" i="1" s="1"/>
  <c r="S54" i="1" s="1"/>
  <c r="Q61" i="1"/>
  <c r="R61" i="1" s="1"/>
  <c r="S61" i="1" s="1"/>
  <c r="Q60" i="1"/>
  <c r="R60" i="1" s="1"/>
  <c r="S60" i="1" s="1"/>
  <c r="Q55" i="1"/>
  <c r="R55" i="1" s="1"/>
  <c r="S55" i="1" s="1"/>
  <c r="Q59" i="1"/>
  <c r="R59" i="1" s="1"/>
  <c r="S59" i="1" s="1"/>
  <c r="Q53" i="1"/>
  <c r="R53" i="1" s="1"/>
  <c r="S53" i="1" s="1"/>
  <c r="Q58" i="1"/>
  <c r="R58" i="1" s="1"/>
  <c r="S58" i="1" s="1"/>
  <c r="Q49" i="1"/>
  <c r="R49" i="1" s="1"/>
  <c r="S49" i="1" s="1"/>
  <c r="Q48" i="1"/>
  <c r="R48" i="1" s="1"/>
  <c r="S48" i="1" s="1"/>
  <c r="Q50" i="1"/>
  <c r="R50" i="1" s="1"/>
  <c r="S50" i="1" s="1"/>
  <c r="Q44" i="1"/>
  <c r="R44" i="1" s="1"/>
  <c r="S44" i="1" s="1"/>
  <c r="Q45" i="1"/>
  <c r="R45" i="1" s="1"/>
  <c r="S45" i="1" s="1"/>
  <c r="Q47" i="1"/>
  <c r="R47" i="1" s="1"/>
  <c r="S47" i="1" s="1"/>
  <c r="Q43" i="1"/>
  <c r="R43" i="1" s="1"/>
  <c r="S43" i="1" s="1"/>
  <c r="Q42" i="1"/>
  <c r="R42" i="1" s="1"/>
  <c r="S42" i="1" s="1"/>
  <c r="Q46" i="1"/>
  <c r="R46" i="1" s="1"/>
  <c r="S46" i="1" s="1"/>
  <c r="Q41" i="1"/>
  <c r="R41" i="1" s="1"/>
  <c r="S41" i="1" s="1"/>
  <c r="Q16" i="1"/>
  <c r="R16" i="1" s="1"/>
  <c r="S16" i="1" s="1"/>
  <c r="Q33" i="1"/>
  <c r="R33" i="1" s="1"/>
  <c r="S33" i="1" s="1"/>
  <c r="Q32" i="1"/>
  <c r="R32" i="1" s="1"/>
  <c r="S32" i="1" s="1"/>
  <c r="Q10" i="1"/>
  <c r="R10" i="1" s="1"/>
  <c r="S10" i="1" s="1"/>
  <c r="Q9" i="1"/>
  <c r="R9" i="1" s="1"/>
  <c r="S9" i="1" s="1"/>
  <c r="Q25" i="1"/>
  <c r="R25" i="1" s="1"/>
  <c r="S25" i="1" s="1"/>
  <c r="Q15" i="1"/>
  <c r="R15" i="1" s="1"/>
  <c r="S15" i="1" s="1"/>
  <c r="Q18" i="1"/>
  <c r="R18" i="1" s="1"/>
  <c r="S18" i="1" s="1"/>
  <c r="Q23" i="1"/>
  <c r="R23" i="1" s="1"/>
  <c r="S23" i="1" s="1"/>
  <c r="Q13" i="1"/>
  <c r="R13" i="1" s="1"/>
  <c r="S13" i="1" s="1"/>
  <c r="Q24" i="1"/>
  <c r="R24" i="1" s="1"/>
  <c r="S24" i="1" s="1"/>
  <c r="Q17" i="1"/>
  <c r="R17" i="1" s="1"/>
  <c r="S17" i="1" s="1"/>
  <c r="Q36" i="1"/>
  <c r="R36" i="1" s="1"/>
  <c r="S36" i="1" s="1"/>
  <c r="Q26" i="1"/>
  <c r="R26" i="1" s="1"/>
  <c r="S26" i="1" s="1"/>
  <c r="Q21" i="1"/>
  <c r="R21" i="1" s="1"/>
  <c r="S21" i="1" s="1"/>
  <c r="Q30" i="1"/>
  <c r="R30" i="1" s="1"/>
  <c r="S30" i="1" s="1"/>
  <c r="Q29" i="1"/>
  <c r="R29" i="1" s="1"/>
  <c r="S29" i="1" s="1"/>
  <c r="Q38" i="1"/>
  <c r="R38" i="1" s="1"/>
  <c r="S38" i="1" s="1"/>
  <c r="Q28" i="1"/>
  <c r="R28" i="1" s="1"/>
  <c r="S28" i="1" s="1"/>
  <c r="Q11" i="1"/>
  <c r="R11" i="1" s="1"/>
  <c r="S11" i="1" s="1"/>
  <c r="Q37" i="1"/>
  <c r="R37" i="1" s="1"/>
  <c r="S37" i="1" s="1"/>
  <c r="Q34" i="1"/>
  <c r="R34" i="1" s="1"/>
  <c r="S34" i="1" s="1"/>
  <c r="Q12" i="1"/>
  <c r="R12" i="1" s="1"/>
  <c r="S12" i="1" s="1"/>
  <c r="Q39" i="1"/>
  <c r="R39" i="1" s="1"/>
  <c r="S39" i="1" s="1"/>
  <c r="Q19" i="1"/>
  <c r="R19" i="1" s="1"/>
  <c r="S19" i="1" s="1"/>
  <c r="Q22" i="1"/>
  <c r="R22" i="1" s="1"/>
  <c r="S22" i="1" s="1"/>
  <c r="Q14" i="1"/>
  <c r="R14" i="1" s="1"/>
  <c r="S14" i="1" s="1"/>
  <c r="Q8" i="1"/>
  <c r="R8" i="1" s="1"/>
  <c r="S8" i="1" s="1"/>
  <c r="Q35" i="1"/>
  <c r="R35" i="1" s="1"/>
  <c r="S35" i="1" s="1"/>
  <c r="Q31" i="1"/>
  <c r="R31" i="1" s="1"/>
  <c r="S31" i="1" s="1"/>
</calcChain>
</file>

<file path=xl/sharedStrings.xml><?xml version="1.0" encoding="utf-8"?>
<sst xmlns="http://schemas.openxmlformats.org/spreadsheetml/2006/main" count="121" uniqueCount="71">
  <si>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</si>
  <si>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</si>
  <si>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</si>
  <si>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</si>
  <si>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</si>
  <si>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</si>
  <si>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</si>
  <si>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</si>
  <si>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</si>
  <si>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</si>
  <si>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</si>
  <si>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</si>
  <si>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</si>
  <si>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</si>
  <si>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</si>
  <si>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</si>
  <si>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</si>
  <si>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</si>
  <si>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</si>
  <si>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Newcastle</t>
  </si>
  <si>
    <t xml:space="preserve">Tamar               </t>
  </si>
  <si>
    <t xml:space="preserve">Obverse             </t>
  </si>
  <si>
    <t xml:space="preserve">Youthfull           </t>
  </si>
  <si>
    <t xml:space="preserve">Another Sonette     </t>
  </si>
  <si>
    <t xml:space="preserve">Another Super       </t>
  </si>
  <si>
    <t xml:space="preserve">Balmain Lad         </t>
  </si>
  <si>
    <t xml:space="preserve">Dane Central        </t>
  </si>
  <si>
    <t xml:space="preserve">Gripping            </t>
  </si>
  <si>
    <t xml:space="preserve">Single Babe         </t>
  </si>
  <si>
    <t xml:space="preserve">Supreme Play        </t>
  </si>
  <si>
    <t xml:space="preserve">Volum Road          </t>
  </si>
  <si>
    <t xml:space="preserve">World Atlas         </t>
  </si>
  <si>
    <t xml:space="preserve">Our Belle Fille     </t>
  </si>
  <si>
    <t xml:space="preserve">Smart Little Miss   </t>
  </si>
  <si>
    <t xml:space="preserve">Rockbarton Ruby     </t>
  </si>
  <si>
    <t xml:space="preserve">Borrowed Luck       </t>
  </si>
  <si>
    <t xml:space="preserve">Nicka Narcells      </t>
  </si>
  <si>
    <t xml:space="preserve">Sparky Girl         </t>
  </si>
  <si>
    <t xml:space="preserve">Fuller              </t>
  </si>
  <si>
    <t xml:space="preserve">Mediaro             </t>
  </si>
  <si>
    <t xml:space="preserve">Sir Kerm            </t>
  </si>
  <si>
    <t xml:space="preserve">Fast Sagrado        </t>
  </si>
  <si>
    <t xml:space="preserve">Your Temptation     </t>
  </si>
  <si>
    <t xml:space="preserve">Czar                </t>
  </si>
  <si>
    <t xml:space="preserve">Mclellan            </t>
  </si>
  <si>
    <t xml:space="preserve">Trumpster           </t>
  </si>
  <si>
    <t xml:space="preserve">Iron Hat            </t>
  </si>
  <si>
    <t xml:space="preserve">Nomoretawq          </t>
  </si>
  <si>
    <t xml:space="preserve">Skye Banner         </t>
  </si>
  <si>
    <t xml:space="preserve">Trinity Missile     </t>
  </si>
  <si>
    <t xml:space="preserve">Concocted           </t>
  </si>
  <si>
    <t xml:space="preserve">Trust The Process   </t>
  </si>
  <si>
    <t xml:space="preserve">Mcgeehan            </t>
  </si>
  <si>
    <t xml:space="preserve">Annulus             </t>
  </si>
  <si>
    <t xml:space="preserve">Commander Bell      </t>
  </si>
  <si>
    <t xml:space="preserve">Cool Lad            </t>
  </si>
  <si>
    <t xml:space="preserve">Razment             </t>
  </si>
  <si>
    <t xml:space="preserve">Superargo           </t>
  </si>
  <si>
    <t xml:space="preserve">Perfect Thought     </t>
  </si>
  <si>
    <t xml:space="preserve">Salsa Man           </t>
  </si>
  <si>
    <t xml:space="preserve">Continuation        </t>
  </si>
  <si>
    <t xml:space="preserve">Sky Ace             </t>
  </si>
  <si>
    <t xml:space="preserve">Speedy Song         </t>
  </si>
  <si>
    <t xml:space="preserve">Endorsement         </t>
  </si>
  <si>
    <t xml:space="preserve">Martini Crusader    </t>
  </si>
  <si>
    <t xml:space="preserve">White Boots         </t>
  </si>
  <si>
    <t xml:space="preserve">Miracle Spin        </t>
  </si>
  <si>
    <t xml:space="preserve">Vanbari             </t>
  </si>
  <si>
    <t xml:space="preserve">Mauricently         </t>
  </si>
  <si>
    <t xml:space="preserve">So Dazzling         </t>
  </si>
  <si>
    <t xml:space="preserve">Domingo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</si>
</sst>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149316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FB2BA-A25B-A5B0-6689-8C8156C5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3680" cy="1063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46" sqref="G4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886718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2.77734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0.61458333333333337</v>
      </c>
      <c r="C8" s="1" t="s">
        <v>19</v>
      </c>
      <c r="D8" s="1">
        <v>3</v>
      </c>
      <c r="E8" s="1">
        <v>1</v>
      </c>
      <c r="F8" s="1" t="s">
        <v>20</v>
      </c>
      <c r="G8" s="1">
        <v>66.790000000000006</v>
      </c>
      <c r="H8" s="1">
        <f>1+COUNTIFS(A:A,A8,G:G,"&gt;"&amp;G8)</f>
        <v>1</v>
      </c>
      <c r="I8" s="2">
        <f>AVERAGEIF(A:A,A8,G:G)</f>
        <v>45.735833333333325</v>
      </c>
      <c r="J8" s="2">
        <f t="shared" ref="J8:J19" si="0">G8-I8</f>
        <v>21.054166666666681</v>
      </c>
      <c r="K8" s="2">
        <f t="shared" ref="K8:K19" si="1">90+J8</f>
        <v>111.05416666666667</v>
      </c>
      <c r="L8" s="2">
        <f t="shared" ref="L8:L19" si="2">EXP(0.06*K8)</f>
        <v>783.09185442654257</v>
      </c>
      <c r="M8" s="2">
        <f>SUMIF(A:A,A8,L:L)</f>
        <v>3544.7508939930558</v>
      </c>
      <c r="N8" s="3">
        <f t="shared" ref="N8:N19" si="3">L8/M8</f>
        <v>0.22091590575619069</v>
      </c>
      <c r="O8" s="6">
        <f t="shared" ref="O8:O19" si="4">1/N8</f>
        <v>4.5266093293600571</v>
      </c>
      <c r="P8" s="3">
        <f t="shared" ref="P8:P19" si="5">IF(O8&gt;21,"",N8)</f>
        <v>0.22091590575619069</v>
      </c>
      <c r="Q8" s="3">
        <f>IF(ISNUMBER(P8),SUMIF(A:A,A8,P:P),"")</f>
        <v>0.89950926964464073</v>
      </c>
      <c r="R8" s="3">
        <f t="shared" ref="R8:R19" si="6">IFERROR(P8*(1/Q8),"")</f>
        <v>0.24559603020374157</v>
      </c>
      <c r="S8" s="7">
        <f t="shared" ref="S8:S19" si="7">IFERROR(1/R8,"")</f>
        <v>4.0717270518192823</v>
      </c>
    </row>
    <row r="9" spans="1:19" x14ac:dyDescent="0.3">
      <c r="A9" s="1">
        <v>3</v>
      </c>
      <c r="B9" s="5">
        <v>0.61458333333333337</v>
      </c>
      <c r="C9" s="1" t="s">
        <v>19</v>
      </c>
      <c r="D9" s="1">
        <v>3</v>
      </c>
      <c r="E9" s="1">
        <v>3</v>
      </c>
      <c r="F9" s="1" t="s">
        <v>21</v>
      </c>
      <c r="G9" s="1">
        <v>62.58</v>
      </c>
      <c r="H9" s="1">
        <f>1+COUNTIFS(A:A,A9,G:G,"&gt;"&amp;G9)</f>
        <v>2</v>
      </c>
      <c r="I9" s="2">
        <f>AVERAGEIF(A:A,A9,G:G)</f>
        <v>45.735833333333325</v>
      </c>
      <c r="J9" s="2">
        <f t="shared" si="0"/>
        <v>16.844166666666673</v>
      </c>
      <c r="K9" s="2">
        <f t="shared" si="1"/>
        <v>106.84416666666667</v>
      </c>
      <c r="L9" s="2">
        <f t="shared" si="2"/>
        <v>608.28894039953207</v>
      </c>
      <c r="M9" s="2">
        <f>SUMIF(A:A,A9,L:L)</f>
        <v>3544.7508939930558</v>
      </c>
      <c r="N9" s="3">
        <f t="shared" si="3"/>
        <v>0.17160273277040147</v>
      </c>
      <c r="O9" s="6">
        <f t="shared" si="4"/>
        <v>5.8274130245814062</v>
      </c>
      <c r="P9" s="3">
        <f t="shared" si="5"/>
        <v>0.17160273277040147</v>
      </c>
      <c r="Q9" s="3">
        <f>IF(ISNUMBER(P9),SUMIF(A:A,A9,P:P),"")</f>
        <v>0.89950926964464073</v>
      </c>
      <c r="R9" s="3">
        <f t="shared" si="6"/>
        <v>0.19077372358618905</v>
      </c>
      <c r="S9" s="7">
        <f t="shared" si="7"/>
        <v>5.2418120336588867</v>
      </c>
    </row>
    <row r="10" spans="1:19" x14ac:dyDescent="0.3">
      <c r="A10" s="1">
        <v>3</v>
      </c>
      <c r="B10" s="5">
        <v>0.61458333333333337</v>
      </c>
      <c r="C10" s="1" t="s">
        <v>19</v>
      </c>
      <c r="D10" s="1">
        <v>3</v>
      </c>
      <c r="E10" s="1">
        <v>7</v>
      </c>
      <c r="F10" s="1" t="s">
        <v>25</v>
      </c>
      <c r="G10" s="1">
        <v>55.87</v>
      </c>
      <c r="H10" s="1">
        <f>1+COUNTIFS(A:A,A10,G:G,"&gt;"&amp;G10)</f>
        <v>3</v>
      </c>
      <c r="I10" s="2">
        <f>AVERAGEIF(A:A,A10,G:G)</f>
        <v>45.735833333333325</v>
      </c>
      <c r="J10" s="2">
        <f t="shared" si="0"/>
        <v>10.134166666666673</v>
      </c>
      <c r="K10" s="2">
        <f t="shared" si="1"/>
        <v>100.13416666666667</v>
      </c>
      <c r="L10" s="2">
        <f t="shared" si="2"/>
        <v>406.6895020237024</v>
      </c>
      <c r="M10" s="2">
        <f>SUMIF(A:A,A10,L:L)</f>
        <v>3544.7508939930558</v>
      </c>
      <c r="N10" s="3">
        <f t="shared" si="3"/>
        <v>0.11473006543643997</v>
      </c>
      <c r="O10" s="6">
        <f t="shared" si="4"/>
        <v>8.7161111274184382</v>
      </c>
      <c r="P10" s="3">
        <f t="shared" si="5"/>
        <v>0.11473006543643997</v>
      </c>
      <c r="Q10" s="3">
        <f>IF(ISNUMBER(P10),SUMIF(A:A,A10,P:P),"")</f>
        <v>0.89950926964464073</v>
      </c>
      <c r="R10" s="3">
        <f t="shared" si="6"/>
        <v>0.12754739646181204</v>
      </c>
      <c r="S10" s="7">
        <f t="shared" si="7"/>
        <v>7.8402227543656853</v>
      </c>
    </row>
    <row r="11" spans="1:19" x14ac:dyDescent="0.3">
      <c r="A11" s="1">
        <v>3</v>
      </c>
      <c r="B11" s="5">
        <v>0.61458333333333337</v>
      </c>
      <c r="C11" s="1" t="s">
        <v>19</v>
      </c>
      <c r="D11" s="1">
        <v>3</v>
      </c>
      <c r="E11" s="1">
        <v>9</v>
      </c>
      <c r="F11" s="1" t="s">
        <v>27</v>
      </c>
      <c r="G11" s="1">
        <v>54.07</v>
      </c>
      <c r="H11" s="1">
        <f>1+COUNTIFS(A:A,A11,G:G,"&gt;"&amp;G11)</f>
        <v>4</v>
      </c>
      <c r="I11" s="2">
        <f>AVERAGEIF(A:A,A11,G:G)</f>
        <v>45.735833333333325</v>
      </c>
      <c r="J11" s="2">
        <f t="shared" si="0"/>
        <v>8.3341666666666754</v>
      </c>
      <c r="K11" s="2">
        <f t="shared" si="1"/>
        <v>98.334166666666675</v>
      </c>
      <c r="L11" s="2">
        <f t="shared" si="2"/>
        <v>365.05572019502659</v>
      </c>
      <c r="M11" s="2">
        <f>SUMIF(A:A,A11,L:L)</f>
        <v>3544.7508939930558</v>
      </c>
      <c r="N11" s="3">
        <f t="shared" si="3"/>
        <v>0.10298487287601817</v>
      </c>
      <c r="O11" s="6">
        <f t="shared" si="4"/>
        <v>9.7101639500384103</v>
      </c>
      <c r="P11" s="3">
        <f t="shared" si="5"/>
        <v>0.10298487287601817</v>
      </c>
      <c r="Q11" s="3">
        <f>IF(ISNUMBER(P11),SUMIF(A:A,A11,P:P),"")</f>
        <v>0.89950926964464073</v>
      </c>
      <c r="R11" s="3">
        <f t="shared" si="6"/>
        <v>0.11449006291697614</v>
      </c>
      <c r="S11" s="7">
        <f t="shared" si="7"/>
        <v>8.7343824828287691</v>
      </c>
    </row>
    <row r="12" spans="1:19" x14ac:dyDescent="0.3">
      <c r="A12" s="1">
        <v>3</v>
      </c>
      <c r="B12" s="5">
        <v>0.61458333333333337</v>
      </c>
      <c r="C12" s="1" t="s">
        <v>19</v>
      </c>
      <c r="D12" s="1">
        <v>3</v>
      </c>
      <c r="E12" s="1">
        <v>13</v>
      </c>
      <c r="F12" s="1" t="s">
        <v>31</v>
      </c>
      <c r="G12" s="1">
        <v>50.22</v>
      </c>
      <c r="H12" s="1">
        <f>1+COUNTIFS(A:A,A12,G:G,"&gt;"&amp;G12)</f>
        <v>5</v>
      </c>
      <c r="I12" s="2">
        <f>AVERAGEIF(A:A,A12,G:G)</f>
        <v>45.735833333333325</v>
      </c>
      <c r="J12" s="2">
        <f t="shared" si="0"/>
        <v>4.484166666666674</v>
      </c>
      <c r="K12" s="2">
        <f t="shared" si="1"/>
        <v>94.484166666666681</v>
      </c>
      <c r="L12" s="2">
        <f t="shared" si="2"/>
        <v>289.75913242071141</v>
      </c>
      <c r="M12" s="2">
        <f>SUMIF(A:A,A12,L:L)</f>
        <v>3544.7508939930558</v>
      </c>
      <c r="N12" s="3">
        <f t="shared" si="3"/>
        <v>8.1743158006318012E-2</v>
      </c>
      <c r="O12" s="6">
        <f t="shared" si="4"/>
        <v>12.233439769022736</v>
      </c>
      <c r="P12" s="3">
        <f t="shared" si="5"/>
        <v>8.1743158006318012E-2</v>
      </c>
      <c r="Q12" s="3">
        <f>IF(ISNUMBER(P12),SUMIF(A:A,A12,P:P),"")</f>
        <v>0.89950926964464073</v>
      </c>
      <c r="R12" s="3">
        <f t="shared" si="6"/>
        <v>9.0875281406061992E-2</v>
      </c>
      <c r="S12" s="7">
        <f t="shared" si="7"/>
        <v>11.004092471875342</v>
      </c>
    </row>
    <row r="13" spans="1:19" x14ac:dyDescent="0.3">
      <c r="A13" s="1">
        <v>3</v>
      </c>
      <c r="B13" s="5">
        <v>0.61458333333333337</v>
      </c>
      <c r="C13" s="1" t="s">
        <v>19</v>
      </c>
      <c r="D13" s="1">
        <v>3</v>
      </c>
      <c r="E13" s="1">
        <v>4</v>
      </c>
      <c r="F13" s="1" t="s">
        <v>22</v>
      </c>
      <c r="G13" s="1">
        <v>48.66</v>
      </c>
      <c r="H13" s="1">
        <f>1+COUNTIFS(A:A,A13,G:G,"&gt;"&amp;G13)</f>
        <v>6</v>
      </c>
      <c r="I13" s="2">
        <f>AVERAGEIF(A:A,A13,G:G)</f>
        <v>45.735833333333325</v>
      </c>
      <c r="J13" s="2">
        <f t="shared" si="0"/>
        <v>2.9241666666666717</v>
      </c>
      <c r="K13" s="2">
        <f t="shared" si="1"/>
        <v>92.924166666666679</v>
      </c>
      <c r="L13" s="2">
        <f t="shared" si="2"/>
        <v>263.86826964562448</v>
      </c>
      <c r="M13" s="2">
        <f>SUMIF(A:A,A13,L:L)</f>
        <v>3544.7508939930558</v>
      </c>
      <c r="N13" s="3">
        <f t="shared" si="3"/>
        <v>7.4439157372885173E-2</v>
      </c>
      <c r="O13" s="6">
        <f t="shared" si="4"/>
        <v>13.433789893546738</v>
      </c>
      <c r="P13" s="3">
        <f t="shared" si="5"/>
        <v>7.4439157372885173E-2</v>
      </c>
      <c r="Q13" s="3">
        <f>IF(ISNUMBER(P13),SUMIF(A:A,A13,P:P),"")</f>
        <v>0.89950926964464073</v>
      </c>
      <c r="R13" s="3">
        <f t="shared" si="6"/>
        <v>8.2755297677246889E-2</v>
      </c>
      <c r="S13" s="7">
        <f t="shared" si="7"/>
        <v>12.083818535703781</v>
      </c>
    </row>
    <row r="14" spans="1:19" x14ac:dyDescent="0.3">
      <c r="A14" s="1">
        <v>3</v>
      </c>
      <c r="B14" s="5">
        <v>0.61458333333333337</v>
      </c>
      <c r="C14" s="1" t="s">
        <v>19</v>
      </c>
      <c r="D14" s="1">
        <v>3</v>
      </c>
      <c r="E14" s="1">
        <v>10</v>
      </c>
      <c r="F14" s="1" t="s">
        <v>28</v>
      </c>
      <c r="G14" s="1">
        <v>47.05</v>
      </c>
      <c r="H14" s="1">
        <f>1+COUNTIFS(A:A,A14,G:G,"&gt;"&amp;G14)</f>
        <v>7</v>
      </c>
      <c r="I14" s="2">
        <f>AVERAGEIF(A:A,A14,G:G)</f>
        <v>45.735833333333325</v>
      </c>
      <c r="J14" s="2">
        <f t="shared" si="0"/>
        <v>1.3141666666666723</v>
      </c>
      <c r="K14" s="2">
        <f t="shared" si="1"/>
        <v>91.314166666666665</v>
      </c>
      <c r="L14" s="2">
        <f t="shared" si="2"/>
        <v>239.57104219863135</v>
      </c>
      <c r="M14" s="2">
        <f>SUMIF(A:A,A14,L:L)</f>
        <v>3544.7508939930558</v>
      </c>
      <c r="N14" s="3">
        <f t="shared" si="3"/>
        <v>6.758473285234487E-2</v>
      </c>
      <c r="O14" s="6">
        <f t="shared" si="4"/>
        <v>14.796241070964072</v>
      </c>
      <c r="P14" s="3">
        <f t="shared" si="5"/>
        <v>6.758473285234487E-2</v>
      </c>
      <c r="Q14" s="3">
        <f>IF(ISNUMBER(P14),SUMIF(A:A,A14,P:P),"")</f>
        <v>0.89950926964464073</v>
      </c>
      <c r="R14" s="3">
        <f t="shared" si="6"/>
        <v>7.5135115482517292E-2</v>
      </c>
      <c r="S14" s="7">
        <f t="shared" si="7"/>
        <v>13.309355999228931</v>
      </c>
    </row>
    <row r="15" spans="1:19" x14ac:dyDescent="0.3">
      <c r="A15" s="1">
        <v>3</v>
      </c>
      <c r="B15" s="5">
        <v>0.61458333333333337</v>
      </c>
      <c r="C15" s="1" t="s">
        <v>19</v>
      </c>
      <c r="D15" s="1">
        <v>3</v>
      </c>
      <c r="E15" s="1">
        <v>6</v>
      </c>
      <c r="F15" s="1" t="s">
        <v>24</v>
      </c>
      <c r="G15" s="1">
        <v>46.53</v>
      </c>
      <c r="H15" s="1">
        <f>1+COUNTIFS(A:A,A15,G:G,"&gt;"&amp;G15)</f>
        <v>8</v>
      </c>
      <c r="I15" s="2">
        <f>AVERAGEIF(A:A,A15,G:G)</f>
        <v>45.735833333333325</v>
      </c>
      <c r="J15" s="2">
        <f t="shared" si="0"/>
        <v>0.79416666666667624</v>
      </c>
      <c r="K15" s="2">
        <f t="shared" si="1"/>
        <v>90.794166666666683</v>
      </c>
      <c r="L15" s="2">
        <f t="shared" si="2"/>
        <v>232.21182641810952</v>
      </c>
      <c r="M15" s="2">
        <f>SUMIF(A:A,A15,L:L)</f>
        <v>3544.7508939930558</v>
      </c>
      <c r="N15" s="3">
        <f t="shared" si="3"/>
        <v>6.5508644574042221E-2</v>
      </c>
      <c r="O15" s="6">
        <f t="shared" si="4"/>
        <v>15.265160903607669</v>
      </c>
      <c r="P15" s="3">
        <f t="shared" si="5"/>
        <v>6.5508644574042221E-2</v>
      </c>
      <c r="Q15" s="3">
        <f>IF(ISNUMBER(P15),SUMIF(A:A,A15,P:P),"")</f>
        <v>0.89950926964464073</v>
      </c>
      <c r="R15" s="3">
        <f t="shared" si="6"/>
        <v>7.2827092265454932E-2</v>
      </c>
      <c r="S15" s="7">
        <f t="shared" si="7"/>
        <v>13.731153735412057</v>
      </c>
    </row>
    <row r="16" spans="1:19" x14ac:dyDescent="0.3">
      <c r="A16" s="1">
        <v>3</v>
      </c>
      <c r="B16" s="5">
        <v>0.61458333333333337</v>
      </c>
      <c r="C16" s="1" t="s">
        <v>19</v>
      </c>
      <c r="D16" s="1">
        <v>3</v>
      </c>
      <c r="E16" s="1">
        <v>8</v>
      </c>
      <c r="F16" s="1" t="s">
        <v>26</v>
      </c>
      <c r="G16" s="1">
        <v>38.58</v>
      </c>
      <c r="H16" s="1">
        <f>1+COUNTIFS(A:A,A16,G:G,"&gt;"&amp;G16)</f>
        <v>9</v>
      </c>
      <c r="I16" s="2">
        <f>AVERAGEIF(A:A,A16,G:G)</f>
        <v>45.735833333333325</v>
      </c>
      <c r="J16" s="2">
        <f t="shared" si="0"/>
        <v>-7.1558333333333266</v>
      </c>
      <c r="K16" s="2">
        <f t="shared" si="1"/>
        <v>82.844166666666666</v>
      </c>
      <c r="L16" s="2">
        <f t="shared" si="2"/>
        <v>144.12053527998395</v>
      </c>
      <c r="M16" s="2">
        <f>SUMIF(A:A,A16,L:L)</f>
        <v>3544.7508939930558</v>
      </c>
      <c r="N16" s="3">
        <f t="shared" si="3"/>
        <v>4.0657450859018326E-2</v>
      </c>
      <c r="O16" s="6">
        <f t="shared" si="4"/>
        <v>24.595737776761958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3</v>
      </c>
      <c r="B17" s="5">
        <v>0.61458333333333337</v>
      </c>
      <c r="C17" s="1" t="s">
        <v>19</v>
      </c>
      <c r="D17" s="1">
        <v>3</v>
      </c>
      <c r="E17" s="1">
        <v>5</v>
      </c>
      <c r="F17" s="1" t="s">
        <v>23</v>
      </c>
      <c r="G17" s="1">
        <v>32.06</v>
      </c>
      <c r="H17" s="1">
        <f>1+COUNTIFS(A:A,A17,G:G,"&gt;"&amp;G17)</f>
        <v>10</v>
      </c>
      <c r="I17" s="2">
        <f>AVERAGEIF(A:A,A17,G:G)</f>
        <v>45.735833333333325</v>
      </c>
      <c r="J17" s="2">
        <f t="shared" si="0"/>
        <v>-13.675833333333323</v>
      </c>
      <c r="K17" s="2">
        <f t="shared" si="1"/>
        <v>76.324166666666684</v>
      </c>
      <c r="L17" s="2">
        <f t="shared" si="2"/>
        <v>97.460776036588669</v>
      </c>
      <c r="M17" s="2">
        <f>SUMIF(A:A,A17,L:L)</f>
        <v>3544.7508939930558</v>
      </c>
      <c r="N17" s="3">
        <f t="shared" si="3"/>
        <v>2.7494393527552518E-2</v>
      </c>
      <c r="O17" s="6">
        <f t="shared" si="4"/>
        <v>36.37105139263705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3</v>
      </c>
      <c r="B18" s="5">
        <v>0.61458333333333337</v>
      </c>
      <c r="C18" s="1" t="s">
        <v>19</v>
      </c>
      <c r="D18" s="1">
        <v>3</v>
      </c>
      <c r="E18" s="1">
        <v>11</v>
      </c>
      <c r="F18" s="1" t="s">
        <v>29</v>
      </c>
      <c r="G18" s="1">
        <v>23.49</v>
      </c>
      <c r="H18" s="1">
        <f>1+COUNTIFS(A:A,A18,G:G,"&gt;"&amp;G18)</f>
        <v>11</v>
      </c>
      <c r="I18" s="2">
        <f>AVERAGEIF(A:A,A18,G:G)</f>
        <v>45.735833333333325</v>
      </c>
      <c r="J18" s="2">
        <f t="shared" si="0"/>
        <v>-22.245833333333326</v>
      </c>
      <c r="K18" s="2">
        <f t="shared" si="1"/>
        <v>67.754166666666677</v>
      </c>
      <c r="L18" s="2">
        <f t="shared" si="2"/>
        <v>58.279476570612793</v>
      </c>
      <c r="M18" s="2">
        <f>SUMIF(A:A,A18,L:L)</f>
        <v>3544.7508939930558</v>
      </c>
      <c r="N18" s="3">
        <f t="shared" si="3"/>
        <v>1.6441064072900961E-2</v>
      </c>
      <c r="O18" s="6">
        <f t="shared" si="4"/>
        <v>60.823313841848794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3</v>
      </c>
      <c r="B19" s="5">
        <v>0.61458333333333337</v>
      </c>
      <c r="C19" s="1" t="s">
        <v>19</v>
      </c>
      <c r="D19" s="1">
        <v>3</v>
      </c>
      <c r="E19" s="1">
        <v>12</v>
      </c>
      <c r="F19" s="1" t="s">
        <v>30</v>
      </c>
      <c r="G19" s="1">
        <v>22.93</v>
      </c>
      <c r="H19" s="1">
        <f>1+COUNTIFS(A:A,A19,G:G,"&gt;"&amp;G19)</f>
        <v>12</v>
      </c>
      <c r="I19" s="2">
        <f>AVERAGEIF(A:A,A19,G:G)</f>
        <v>45.735833333333325</v>
      </c>
      <c r="J19" s="2">
        <f t="shared" si="0"/>
        <v>-22.805833333333325</v>
      </c>
      <c r="K19" s="2">
        <f t="shared" si="1"/>
        <v>67.194166666666675</v>
      </c>
      <c r="L19" s="2">
        <f t="shared" si="2"/>
        <v>56.353818377990251</v>
      </c>
      <c r="M19" s="2">
        <f>SUMIF(A:A,A19,L:L)</f>
        <v>3544.7508939930558</v>
      </c>
      <c r="N19" s="3">
        <f t="shared" si="3"/>
        <v>1.5897821895887686E-2</v>
      </c>
      <c r="O19" s="6">
        <f t="shared" si="4"/>
        <v>62.901698518755673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6</v>
      </c>
      <c r="B21" s="5">
        <v>0.63888888888888895</v>
      </c>
      <c r="C21" s="1" t="s">
        <v>19</v>
      </c>
      <c r="D21" s="1">
        <v>4</v>
      </c>
      <c r="E21" s="1">
        <v>5</v>
      </c>
      <c r="F21" s="1" t="s">
        <v>33</v>
      </c>
      <c r="G21" s="1">
        <v>60.19</v>
      </c>
      <c r="H21" s="1">
        <f>1+COUNTIFS(A:A,A21,G:G,"&gt;"&amp;G21)</f>
        <v>1</v>
      </c>
      <c r="I21" s="2">
        <f>AVERAGEIF(A:A,A21,G:G)</f>
        <v>41.658333333333331</v>
      </c>
      <c r="J21" s="2">
        <f t="shared" ref="J21:J39" si="8">G21-I21</f>
        <v>18.531666666666666</v>
      </c>
      <c r="K21" s="2">
        <f t="shared" ref="K21:K39" si="9">90+J21</f>
        <v>108.53166666666667</v>
      </c>
      <c r="L21" s="2">
        <f t="shared" ref="L21:L39" si="10">EXP(0.06*K21)</f>
        <v>673.10410119957533</v>
      </c>
      <c r="M21" s="2">
        <f>SUMIF(A:A,A21,L:L)</f>
        <v>1998.1528655248715</v>
      </c>
      <c r="N21" s="3">
        <f t="shared" ref="N21:N39" si="11">L21/M21</f>
        <v>0.33686316638380193</v>
      </c>
      <c r="O21" s="6">
        <f t="shared" ref="O21:O39" si="12">1/N21</f>
        <v>2.9685643899121321</v>
      </c>
      <c r="P21" s="3">
        <f t="shared" ref="P21:P39" si="13">IF(O21&gt;21,"",N21)</f>
        <v>0.33686316638380193</v>
      </c>
      <c r="Q21" s="3">
        <f>IF(ISNUMBER(P21),SUMIF(A:A,A21,P:P),"")</f>
        <v>0.94229127918901956</v>
      </c>
      <c r="R21" s="3">
        <f t="shared" ref="R21:R39" si="14">IFERROR(P21*(1/Q21),"")</f>
        <v>0.35749366870265664</v>
      </c>
      <c r="S21" s="7">
        <f t="shared" ref="S21:S39" si="15">IFERROR(1/R21,"")</f>
        <v>2.7972523363252746</v>
      </c>
    </row>
    <row r="22" spans="1:19" x14ac:dyDescent="0.3">
      <c r="A22" s="1">
        <v>6</v>
      </c>
      <c r="B22" s="5">
        <v>0.63888888888888895</v>
      </c>
      <c r="C22" s="1" t="s">
        <v>19</v>
      </c>
      <c r="D22" s="1">
        <v>4</v>
      </c>
      <c r="E22" s="1">
        <v>3</v>
      </c>
      <c r="F22" s="1" t="s">
        <v>32</v>
      </c>
      <c r="G22" s="1">
        <v>55.7</v>
      </c>
      <c r="H22" s="1">
        <f>1+COUNTIFS(A:A,A22,G:G,"&gt;"&amp;G22)</f>
        <v>2</v>
      </c>
      <c r="I22" s="2">
        <f>AVERAGEIF(A:A,A22,G:G)</f>
        <v>41.658333333333331</v>
      </c>
      <c r="J22" s="2">
        <f t="shared" si="8"/>
        <v>14.041666666666671</v>
      </c>
      <c r="K22" s="2">
        <f t="shared" si="9"/>
        <v>104.04166666666667</v>
      </c>
      <c r="L22" s="2">
        <f t="shared" si="10"/>
        <v>514.14226123943672</v>
      </c>
      <c r="M22" s="2">
        <f>SUMIF(A:A,A22,L:L)</f>
        <v>1998.1528655248715</v>
      </c>
      <c r="N22" s="3">
        <f t="shared" si="11"/>
        <v>0.25730877257200374</v>
      </c>
      <c r="O22" s="6">
        <f t="shared" si="12"/>
        <v>3.8863812920337413</v>
      </c>
      <c r="P22" s="3">
        <f t="shared" si="13"/>
        <v>0.25730877257200374</v>
      </c>
      <c r="Q22" s="3">
        <f>IF(ISNUMBER(P22),SUMIF(A:A,A22,P:P),"")</f>
        <v>0.94229127918901956</v>
      </c>
      <c r="R22" s="3">
        <f t="shared" si="14"/>
        <v>0.27306712717691267</v>
      </c>
      <c r="S22" s="7">
        <f t="shared" si="15"/>
        <v>3.662103199086749</v>
      </c>
    </row>
    <row r="23" spans="1:19" x14ac:dyDescent="0.3">
      <c r="A23" s="1">
        <v>6</v>
      </c>
      <c r="B23" s="5">
        <v>0.63888888888888895</v>
      </c>
      <c r="C23" s="1" t="s">
        <v>19</v>
      </c>
      <c r="D23" s="1">
        <v>4</v>
      </c>
      <c r="E23" s="1">
        <v>9</v>
      </c>
      <c r="F23" s="1" t="s">
        <v>34</v>
      </c>
      <c r="G23" s="1">
        <v>54.69</v>
      </c>
      <c r="H23" s="1">
        <f>1+COUNTIFS(A:A,A23,G:G,"&gt;"&amp;G23)</f>
        <v>3</v>
      </c>
      <c r="I23" s="2">
        <f>AVERAGEIF(A:A,A23,G:G)</f>
        <v>41.658333333333331</v>
      </c>
      <c r="J23" s="2">
        <f t="shared" si="8"/>
        <v>13.031666666666666</v>
      </c>
      <c r="K23" s="2">
        <f t="shared" si="9"/>
        <v>103.03166666666667</v>
      </c>
      <c r="L23" s="2">
        <f t="shared" si="10"/>
        <v>483.91051342273965</v>
      </c>
      <c r="M23" s="2">
        <f>SUMIF(A:A,A23,L:L)</f>
        <v>1998.1528655248715</v>
      </c>
      <c r="N23" s="3">
        <f t="shared" si="11"/>
        <v>0.24217892523234294</v>
      </c>
      <c r="O23" s="6">
        <f t="shared" si="12"/>
        <v>4.1291784536603036</v>
      </c>
      <c r="P23" s="3">
        <f t="shared" si="13"/>
        <v>0.24217892523234294</v>
      </c>
      <c r="Q23" s="3">
        <f>IF(ISNUMBER(P23),SUMIF(A:A,A23,P:P),"")</f>
        <v>0.94229127918901956</v>
      </c>
      <c r="R23" s="3">
        <f t="shared" si="14"/>
        <v>0.25701068298198998</v>
      </c>
      <c r="S23" s="7">
        <f t="shared" si="15"/>
        <v>3.8908888470993053</v>
      </c>
    </row>
    <row r="24" spans="1:19" x14ac:dyDescent="0.3">
      <c r="A24" s="1">
        <v>6</v>
      </c>
      <c r="B24" s="5">
        <v>0.63888888888888895</v>
      </c>
      <c r="C24" s="1" t="s">
        <v>19</v>
      </c>
      <c r="D24" s="1">
        <v>4</v>
      </c>
      <c r="E24" s="1">
        <v>10</v>
      </c>
      <c r="F24" s="1" t="s">
        <v>35</v>
      </c>
      <c r="G24" s="1">
        <v>40.909999999999997</v>
      </c>
      <c r="H24" s="1">
        <f>1+COUNTIFS(A:A,A24,G:G,"&gt;"&amp;G24)</f>
        <v>4</v>
      </c>
      <c r="I24" s="2">
        <f>AVERAGEIF(A:A,A24,G:G)</f>
        <v>41.658333333333331</v>
      </c>
      <c r="J24" s="2">
        <f t="shared" si="8"/>
        <v>-0.74833333333333485</v>
      </c>
      <c r="K24" s="2">
        <f t="shared" si="9"/>
        <v>89.251666666666665</v>
      </c>
      <c r="L24" s="2">
        <f t="shared" si="10"/>
        <v>211.68514380888439</v>
      </c>
      <c r="M24" s="2">
        <f>SUMIF(A:A,A24,L:L)</f>
        <v>1998.1528655248715</v>
      </c>
      <c r="N24" s="3">
        <f t="shared" si="11"/>
        <v>0.10594041500087097</v>
      </c>
      <c r="O24" s="6">
        <f t="shared" si="12"/>
        <v>9.4392682904987559</v>
      </c>
      <c r="P24" s="3">
        <f t="shared" si="13"/>
        <v>0.10594041500087097</v>
      </c>
      <c r="Q24" s="3">
        <f>IF(ISNUMBER(P24),SUMIF(A:A,A24,P:P),"")</f>
        <v>0.94229127918901956</v>
      </c>
      <c r="R24" s="3">
        <f t="shared" si="14"/>
        <v>0.11242852113844064</v>
      </c>
      <c r="S24" s="7">
        <f t="shared" si="15"/>
        <v>8.8945401920624239</v>
      </c>
    </row>
    <row r="25" spans="1:19" x14ac:dyDescent="0.3">
      <c r="A25" s="1">
        <v>6</v>
      </c>
      <c r="B25" s="5">
        <v>0.63888888888888895</v>
      </c>
      <c r="C25" s="1" t="s">
        <v>19</v>
      </c>
      <c r="D25" s="1">
        <v>4</v>
      </c>
      <c r="E25" s="1">
        <v>12</v>
      </c>
      <c r="F25" s="1" t="s">
        <v>37</v>
      </c>
      <c r="G25" s="1">
        <v>19.55</v>
      </c>
      <c r="H25" s="1">
        <f>1+COUNTIFS(A:A,A25,G:G,"&gt;"&amp;G25)</f>
        <v>5</v>
      </c>
      <c r="I25" s="2">
        <f>AVERAGEIF(A:A,A25,G:G)</f>
        <v>41.658333333333331</v>
      </c>
      <c r="J25" s="2">
        <f t="shared" si="8"/>
        <v>-22.108333333333331</v>
      </c>
      <c r="K25" s="2">
        <f t="shared" si="9"/>
        <v>67.891666666666666</v>
      </c>
      <c r="L25" s="2">
        <f t="shared" si="10"/>
        <v>58.76227104116456</v>
      </c>
      <c r="M25" s="2">
        <f>SUMIF(A:A,A25,L:L)</f>
        <v>1998.1528655248715</v>
      </c>
      <c r="N25" s="3">
        <f t="shared" si="11"/>
        <v>2.9408296059335273E-2</v>
      </c>
      <c r="O25" s="6">
        <f t="shared" si="12"/>
        <v>34.004010228350623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6</v>
      </c>
      <c r="B26" s="5">
        <v>0.63888888888888895</v>
      </c>
      <c r="C26" s="1" t="s">
        <v>19</v>
      </c>
      <c r="D26" s="1">
        <v>4</v>
      </c>
      <c r="E26" s="1">
        <v>11</v>
      </c>
      <c r="F26" s="1" t="s">
        <v>36</v>
      </c>
      <c r="G26" s="1">
        <v>18.91</v>
      </c>
      <c r="H26" s="1">
        <f>1+COUNTIFS(A:A,A26,G:G,"&gt;"&amp;G26)</f>
        <v>6</v>
      </c>
      <c r="I26" s="2">
        <f>AVERAGEIF(A:A,A26,G:G)</f>
        <v>41.658333333333331</v>
      </c>
      <c r="J26" s="2">
        <f t="shared" si="8"/>
        <v>-22.748333333333331</v>
      </c>
      <c r="K26" s="2">
        <f t="shared" si="9"/>
        <v>67.251666666666665</v>
      </c>
      <c r="L26" s="2">
        <f t="shared" si="10"/>
        <v>56.548574813070829</v>
      </c>
      <c r="M26" s="2">
        <f>SUMIF(A:A,A26,L:L)</f>
        <v>1998.1528655248715</v>
      </c>
      <c r="N26" s="3">
        <f t="shared" si="11"/>
        <v>2.8300424751645188E-2</v>
      </c>
      <c r="O26" s="6">
        <f t="shared" si="12"/>
        <v>35.335158704353617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9</v>
      </c>
      <c r="B28" s="5">
        <v>0.66319444444444442</v>
      </c>
      <c r="C28" s="1" t="s">
        <v>19</v>
      </c>
      <c r="D28" s="1">
        <v>5</v>
      </c>
      <c r="E28" s="1">
        <v>3</v>
      </c>
      <c r="F28" s="1" t="s">
        <v>40</v>
      </c>
      <c r="G28" s="1">
        <v>74.25</v>
      </c>
      <c r="H28" s="1">
        <f>1+COUNTIFS(A:A,A28,G:G,"&gt;"&amp;G28)</f>
        <v>1</v>
      </c>
      <c r="I28" s="2">
        <f>AVERAGEIF(A:A,A28,G:G)</f>
        <v>47.439166666666665</v>
      </c>
      <c r="J28" s="2">
        <f t="shared" si="8"/>
        <v>26.810833333333335</v>
      </c>
      <c r="K28" s="2">
        <f t="shared" si="9"/>
        <v>116.81083333333333</v>
      </c>
      <c r="L28" s="2">
        <f t="shared" si="10"/>
        <v>1106.1601802152011</v>
      </c>
      <c r="M28" s="2">
        <f>SUMIF(A:A,A28,L:L)</f>
        <v>3704.6221130578956</v>
      </c>
      <c r="N28" s="3">
        <f t="shared" si="11"/>
        <v>0.29858920733541333</v>
      </c>
      <c r="O28" s="6">
        <f t="shared" si="12"/>
        <v>3.3490828718288967</v>
      </c>
      <c r="P28" s="3">
        <f t="shared" si="13"/>
        <v>0.29858920733541333</v>
      </c>
      <c r="Q28" s="3">
        <f>IF(ISNUMBER(P28),SUMIF(A:A,A28,P:P),"")</f>
        <v>0.89217469170059183</v>
      </c>
      <c r="R28" s="3">
        <f t="shared" si="14"/>
        <v>0.33467572002772966</v>
      </c>
      <c r="S28" s="7">
        <f t="shared" si="15"/>
        <v>2.9879669786536791</v>
      </c>
    </row>
    <row r="29" spans="1:19" x14ac:dyDescent="0.3">
      <c r="A29" s="1">
        <v>9</v>
      </c>
      <c r="B29" s="5">
        <v>0.66319444444444442</v>
      </c>
      <c r="C29" s="1" t="s">
        <v>19</v>
      </c>
      <c r="D29" s="1">
        <v>5</v>
      </c>
      <c r="E29" s="1">
        <v>1</v>
      </c>
      <c r="F29" s="1" t="s">
        <v>38</v>
      </c>
      <c r="G29" s="1">
        <v>61.66</v>
      </c>
      <c r="H29" s="1">
        <f>1+COUNTIFS(A:A,A29,G:G,"&gt;"&amp;G29)</f>
        <v>2</v>
      </c>
      <c r="I29" s="2">
        <f>AVERAGEIF(A:A,A29,G:G)</f>
        <v>47.439166666666665</v>
      </c>
      <c r="J29" s="2">
        <f t="shared" si="8"/>
        <v>14.220833333333331</v>
      </c>
      <c r="K29" s="2">
        <f t="shared" si="9"/>
        <v>104.22083333333333</v>
      </c>
      <c r="L29" s="2">
        <f t="shared" si="10"/>
        <v>519.69910506988856</v>
      </c>
      <c r="M29" s="2">
        <f>SUMIF(A:A,A29,L:L)</f>
        <v>3704.6221130578956</v>
      </c>
      <c r="N29" s="3">
        <f t="shared" si="11"/>
        <v>0.14028397207857587</v>
      </c>
      <c r="O29" s="6">
        <f t="shared" si="12"/>
        <v>7.1283980998191288</v>
      </c>
      <c r="P29" s="3">
        <f t="shared" si="13"/>
        <v>0.14028397207857587</v>
      </c>
      <c r="Q29" s="3">
        <f>IF(ISNUMBER(P29),SUMIF(A:A,A29,P:P),"")</f>
        <v>0.89217469170059183</v>
      </c>
      <c r="R29" s="3">
        <f t="shared" si="14"/>
        <v>0.15723823303166987</v>
      </c>
      <c r="S29" s="7">
        <f t="shared" si="15"/>
        <v>6.3597763770252156</v>
      </c>
    </row>
    <row r="30" spans="1:19" x14ac:dyDescent="0.3">
      <c r="A30" s="1">
        <v>9</v>
      </c>
      <c r="B30" s="5">
        <v>0.66319444444444442</v>
      </c>
      <c r="C30" s="1" t="s">
        <v>19</v>
      </c>
      <c r="D30" s="1">
        <v>5</v>
      </c>
      <c r="E30" s="1">
        <v>6</v>
      </c>
      <c r="F30" s="1" t="s">
        <v>43</v>
      </c>
      <c r="G30" s="1">
        <v>56.25</v>
      </c>
      <c r="H30" s="1">
        <f>1+COUNTIFS(A:A,A30,G:G,"&gt;"&amp;G30)</f>
        <v>3</v>
      </c>
      <c r="I30" s="2">
        <f>AVERAGEIF(A:A,A30,G:G)</f>
        <v>47.439166666666665</v>
      </c>
      <c r="J30" s="2">
        <f t="shared" si="8"/>
        <v>8.8108333333333348</v>
      </c>
      <c r="K30" s="2">
        <f t="shared" si="9"/>
        <v>98.810833333333335</v>
      </c>
      <c r="L30" s="2">
        <f t="shared" si="10"/>
        <v>375.64704784768185</v>
      </c>
      <c r="M30" s="2">
        <f>SUMIF(A:A,A30,L:L)</f>
        <v>3704.6221130578956</v>
      </c>
      <c r="N30" s="3">
        <f t="shared" si="11"/>
        <v>0.10139955881697542</v>
      </c>
      <c r="O30" s="6">
        <f t="shared" si="12"/>
        <v>9.8619758474983499</v>
      </c>
      <c r="P30" s="3">
        <f t="shared" si="13"/>
        <v>0.10139955881697542</v>
      </c>
      <c r="Q30" s="3">
        <f>IF(ISNUMBER(P30),SUMIF(A:A,A30,P:P),"")</f>
        <v>0.89217469170059183</v>
      </c>
      <c r="R30" s="3">
        <f t="shared" si="14"/>
        <v>0.11365437706341536</v>
      </c>
      <c r="S30" s="7">
        <f t="shared" si="15"/>
        <v>8.7986052613005246</v>
      </c>
    </row>
    <row r="31" spans="1:19" x14ac:dyDescent="0.3">
      <c r="A31" s="1">
        <v>9</v>
      </c>
      <c r="B31" s="5">
        <v>0.66319444444444442</v>
      </c>
      <c r="C31" s="1" t="s">
        <v>19</v>
      </c>
      <c r="D31" s="1">
        <v>5</v>
      </c>
      <c r="E31" s="1">
        <v>2</v>
      </c>
      <c r="F31" s="1" t="s">
        <v>39</v>
      </c>
      <c r="G31" s="1">
        <v>55.51</v>
      </c>
      <c r="H31" s="1">
        <f>1+COUNTIFS(A:A,A31,G:G,"&gt;"&amp;G31)</f>
        <v>4</v>
      </c>
      <c r="I31" s="2">
        <f>AVERAGEIF(A:A,A31,G:G)</f>
        <v>47.439166666666665</v>
      </c>
      <c r="J31" s="2">
        <f t="shared" si="8"/>
        <v>8.0708333333333329</v>
      </c>
      <c r="K31" s="2">
        <f t="shared" si="9"/>
        <v>98.070833333333326</v>
      </c>
      <c r="L31" s="2">
        <f t="shared" si="10"/>
        <v>359.33316703360583</v>
      </c>
      <c r="M31" s="2">
        <f>SUMIF(A:A,A31,L:L)</f>
        <v>3704.6221130578956</v>
      </c>
      <c r="N31" s="3">
        <f t="shared" si="11"/>
        <v>9.6995902974028977E-2</v>
      </c>
      <c r="O31" s="6">
        <f t="shared" si="12"/>
        <v>10.309713805826972</v>
      </c>
      <c r="P31" s="3">
        <f t="shared" si="13"/>
        <v>9.6995902974028977E-2</v>
      </c>
      <c r="Q31" s="3">
        <f>IF(ISNUMBER(P31),SUMIF(A:A,A31,P:P),"")</f>
        <v>0.89217469170059183</v>
      </c>
      <c r="R31" s="3">
        <f t="shared" si="14"/>
        <v>0.10871850981240362</v>
      </c>
      <c r="S31" s="7">
        <f t="shared" si="15"/>
        <v>9.198065736235014</v>
      </c>
    </row>
    <row r="32" spans="1:19" x14ac:dyDescent="0.3">
      <c r="A32" s="1">
        <v>9</v>
      </c>
      <c r="B32" s="5">
        <v>0.66319444444444442</v>
      </c>
      <c r="C32" s="1" t="s">
        <v>19</v>
      </c>
      <c r="D32" s="1">
        <v>5</v>
      </c>
      <c r="E32" s="1">
        <v>8</v>
      </c>
      <c r="F32" s="1" t="s">
        <v>45</v>
      </c>
      <c r="G32" s="1">
        <v>52.72</v>
      </c>
      <c r="H32" s="1">
        <f>1+COUNTIFS(A:A,A32,G:G,"&gt;"&amp;G32)</f>
        <v>5</v>
      </c>
      <c r="I32" s="2">
        <f>AVERAGEIF(A:A,A32,G:G)</f>
        <v>47.439166666666665</v>
      </c>
      <c r="J32" s="2">
        <f t="shared" si="8"/>
        <v>5.2808333333333337</v>
      </c>
      <c r="K32" s="2">
        <f t="shared" si="9"/>
        <v>95.280833333333334</v>
      </c>
      <c r="L32" s="2">
        <f t="shared" si="10"/>
        <v>303.94598357204836</v>
      </c>
      <c r="M32" s="2">
        <f>SUMIF(A:A,A32,L:L)</f>
        <v>3704.6221130578956</v>
      </c>
      <c r="N32" s="3">
        <f t="shared" si="11"/>
        <v>8.204507080512001E-2</v>
      </c>
      <c r="O32" s="6">
        <f t="shared" si="12"/>
        <v>12.188422658264013</v>
      </c>
      <c r="P32" s="3">
        <f t="shared" si="13"/>
        <v>8.204507080512001E-2</v>
      </c>
      <c r="Q32" s="3">
        <f>IF(ISNUMBER(P32),SUMIF(A:A,A32,P:P),"")</f>
        <v>0.89217469170059183</v>
      </c>
      <c r="R32" s="3">
        <f t="shared" si="14"/>
        <v>9.1960769082938529E-2</v>
      </c>
      <c r="S32" s="7">
        <f t="shared" si="15"/>
        <v>10.874202227453205</v>
      </c>
    </row>
    <row r="33" spans="1:19" x14ac:dyDescent="0.3">
      <c r="A33" s="1">
        <v>9</v>
      </c>
      <c r="B33" s="5">
        <v>0.66319444444444442</v>
      </c>
      <c r="C33" s="1" t="s">
        <v>19</v>
      </c>
      <c r="D33" s="1">
        <v>5</v>
      </c>
      <c r="E33" s="1">
        <v>4</v>
      </c>
      <c r="F33" s="1" t="s">
        <v>41</v>
      </c>
      <c r="G33" s="1">
        <v>48.58</v>
      </c>
      <c r="H33" s="1">
        <f>1+COUNTIFS(A:A,A33,G:G,"&gt;"&amp;G33)</f>
        <v>6</v>
      </c>
      <c r="I33" s="2">
        <f>AVERAGEIF(A:A,A33,G:G)</f>
        <v>47.439166666666665</v>
      </c>
      <c r="J33" s="2">
        <f t="shared" si="8"/>
        <v>1.1408333333333331</v>
      </c>
      <c r="K33" s="2">
        <f t="shared" si="9"/>
        <v>91.140833333333333</v>
      </c>
      <c r="L33" s="2">
        <f t="shared" si="10"/>
        <v>237.0924145641219</v>
      </c>
      <c r="M33" s="2">
        <f>SUMIF(A:A,A33,L:L)</f>
        <v>3704.6221130578956</v>
      </c>
      <c r="N33" s="3">
        <f t="shared" si="11"/>
        <v>6.3999082046297937E-2</v>
      </c>
      <c r="O33" s="6">
        <f t="shared" si="12"/>
        <v>15.625224113005002</v>
      </c>
      <c r="P33" s="3">
        <f t="shared" si="13"/>
        <v>6.3999082046297937E-2</v>
      </c>
      <c r="Q33" s="3">
        <f>IF(ISNUMBER(P33),SUMIF(A:A,A33,P:P),"")</f>
        <v>0.89217469170059183</v>
      </c>
      <c r="R33" s="3">
        <f t="shared" si="14"/>
        <v>7.1733801285382814E-2</v>
      </c>
      <c r="S33" s="7">
        <f t="shared" si="15"/>
        <v>13.940429505772892</v>
      </c>
    </row>
    <row r="34" spans="1:19" x14ac:dyDescent="0.3">
      <c r="A34" s="1">
        <v>9</v>
      </c>
      <c r="B34" s="5">
        <v>0.66319444444444442</v>
      </c>
      <c r="C34" s="1" t="s">
        <v>19</v>
      </c>
      <c r="D34" s="1">
        <v>5</v>
      </c>
      <c r="E34" s="1">
        <v>5</v>
      </c>
      <c r="F34" s="1" t="s">
        <v>42</v>
      </c>
      <c r="G34" s="1">
        <v>47.3</v>
      </c>
      <c r="H34" s="1">
        <f>1+COUNTIFS(A:A,A34,G:G,"&gt;"&amp;G34)</f>
        <v>7</v>
      </c>
      <c r="I34" s="2">
        <f>AVERAGEIF(A:A,A34,G:G)</f>
        <v>47.439166666666665</v>
      </c>
      <c r="J34" s="2">
        <f t="shared" si="8"/>
        <v>-0.13916666666666799</v>
      </c>
      <c r="K34" s="2">
        <f t="shared" si="9"/>
        <v>89.860833333333332</v>
      </c>
      <c r="L34" s="2">
        <f t="shared" si="10"/>
        <v>219.56536969490958</v>
      </c>
      <c r="M34" s="2">
        <f>SUMIF(A:A,A34,L:L)</f>
        <v>3704.6221130578956</v>
      </c>
      <c r="N34" s="3">
        <f t="shared" si="11"/>
        <v>5.9267953112139247E-2</v>
      </c>
      <c r="O34" s="6">
        <f t="shared" si="12"/>
        <v>16.872524652706122</v>
      </c>
      <c r="P34" s="3">
        <f t="shared" si="13"/>
        <v>5.9267953112139247E-2</v>
      </c>
      <c r="Q34" s="3">
        <f>IF(ISNUMBER(P34),SUMIF(A:A,A34,P:P),"")</f>
        <v>0.89217469170059183</v>
      </c>
      <c r="R34" s="3">
        <f t="shared" si="14"/>
        <v>6.6430883618955189E-2</v>
      </c>
      <c r="S34" s="7">
        <f t="shared" si="15"/>
        <v>15.053239480238721</v>
      </c>
    </row>
    <row r="35" spans="1:19" x14ac:dyDescent="0.3">
      <c r="A35" s="1">
        <v>9</v>
      </c>
      <c r="B35" s="5">
        <v>0.66319444444444442</v>
      </c>
      <c r="C35" s="1" t="s">
        <v>19</v>
      </c>
      <c r="D35" s="1">
        <v>5</v>
      </c>
      <c r="E35" s="1">
        <v>11</v>
      </c>
      <c r="F35" s="1" t="s">
        <v>48</v>
      </c>
      <c r="G35" s="1">
        <v>44.33</v>
      </c>
      <c r="H35" s="1">
        <f>1+COUNTIFS(A:A,A35,G:G,"&gt;"&amp;G35)</f>
        <v>8</v>
      </c>
      <c r="I35" s="2">
        <f>AVERAGEIF(A:A,A35,G:G)</f>
        <v>47.439166666666665</v>
      </c>
      <c r="J35" s="2">
        <f t="shared" si="8"/>
        <v>-3.1091666666666669</v>
      </c>
      <c r="K35" s="2">
        <f t="shared" si="9"/>
        <v>86.890833333333333</v>
      </c>
      <c r="L35" s="2">
        <f t="shared" si="10"/>
        <v>183.72682358716614</v>
      </c>
      <c r="M35" s="2">
        <f>SUMIF(A:A,A35,L:L)</f>
        <v>3704.6221130578956</v>
      </c>
      <c r="N35" s="3">
        <f t="shared" si="11"/>
        <v>4.9593944532041093E-2</v>
      </c>
      <c r="O35" s="6">
        <f t="shared" si="12"/>
        <v>20.163752035370596</v>
      </c>
      <c r="P35" s="3">
        <f t="shared" si="13"/>
        <v>4.9593944532041093E-2</v>
      </c>
      <c r="Q35" s="3">
        <f>IF(ISNUMBER(P35),SUMIF(A:A,A35,P:P),"")</f>
        <v>0.89217469170059183</v>
      </c>
      <c r="R35" s="3">
        <f t="shared" si="14"/>
        <v>5.5587706077504948E-2</v>
      </c>
      <c r="S35" s="7">
        <f t="shared" si="15"/>
        <v>17.989589255683942</v>
      </c>
    </row>
    <row r="36" spans="1:19" x14ac:dyDescent="0.3">
      <c r="A36" s="1">
        <v>9</v>
      </c>
      <c r="B36" s="5">
        <v>0.66319444444444442</v>
      </c>
      <c r="C36" s="1" t="s">
        <v>19</v>
      </c>
      <c r="D36" s="1">
        <v>5</v>
      </c>
      <c r="E36" s="1">
        <v>9</v>
      </c>
      <c r="F36" s="1" t="s">
        <v>46</v>
      </c>
      <c r="G36" s="1">
        <v>42.65</v>
      </c>
      <c r="H36" s="1">
        <f>1+COUNTIFS(A:A,A36,G:G,"&gt;"&amp;G36)</f>
        <v>9</v>
      </c>
      <c r="I36" s="2">
        <f>AVERAGEIF(A:A,A36,G:G)</f>
        <v>47.439166666666665</v>
      </c>
      <c r="J36" s="2">
        <f t="shared" si="8"/>
        <v>-4.7891666666666666</v>
      </c>
      <c r="K36" s="2">
        <f t="shared" si="9"/>
        <v>85.210833333333341</v>
      </c>
      <c r="L36" s="2">
        <f t="shared" si="10"/>
        <v>166.10996353836313</v>
      </c>
      <c r="M36" s="2">
        <f>SUMIF(A:A,A36,L:L)</f>
        <v>3704.6221130578956</v>
      </c>
      <c r="N36" s="3">
        <f t="shared" si="11"/>
        <v>4.483857151121183E-2</v>
      </c>
      <c r="O36" s="6">
        <f t="shared" si="12"/>
        <v>22.30222699556678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9</v>
      </c>
      <c r="B37" s="5">
        <v>0.66319444444444442</v>
      </c>
      <c r="C37" s="1" t="s">
        <v>19</v>
      </c>
      <c r="D37" s="1">
        <v>5</v>
      </c>
      <c r="E37" s="1">
        <v>7</v>
      </c>
      <c r="F37" s="1" t="s">
        <v>44</v>
      </c>
      <c r="G37" s="1">
        <v>35.51</v>
      </c>
      <c r="H37" s="1">
        <f>1+COUNTIFS(A:A,A37,G:G,"&gt;"&amp;G37)</f>
        <v>10</v>
      </c>
      <c r="I37" s="2">
        <f>AVERAGEIF(A:A,A37,G:G)</f>
        <v>47.439166666666665</v>
      </c>
      <c r="J37" s="2">
        <f t="shared" si="8"/>
        <v>-11.929166666666667</v>
      </c>
      <c r="K37" s="2">
        <f t="shared" si="9"/>
        <v>78.070833333333326</v>
      </c>
      <c r="L37" s="2">
        <f t="shared" si="10"/>
        <v>108.22907005860256</v>
      </c>
      <c r="M37" s="2">
        <f>SUMIF(A:A,A37,L:L)</f>
        <v>3704.6221130578956</v>
      </c>
      <c r="N37" s="3">
        <f t="shared" si="11"/>
        <v>2.9214604554975068E-2</v>
      </c>
      <c r="O37" s="6">
        <f t="shared" si="12"/>
        <v>34.229455275296758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9</v>
      </c>
      <c r="B38" s="5">
        <v>0.66319444444444442</v>
      </c>
      <c r="C38" s="1" t="s">
        <v>19</v>
      </c>
      <c r="D38" s="1">
        <v>5</v>
      </c>
      <c r="E38" s="1">
        <v>12</v>
      </c>
      <c r="F38" s="1" t="s">
        <v>49</v>
      </c>
      <c r="G38" s="1">
        <v>31.43</v>
      </c>
      <c r="H38" s="1">
        <f>1+COUNTIFS(A:A,A38,G:G,"&gt;"&amp;G38)</f>
        <v>11</v>
      </c>
      <c r="I38" s="2">
        <f>AVERAGEIF(A:A,A38,G:G)</f>
        <v>47.439166666666665</v>
      </c>
      <c r="J38" s="2">
        <f t="shared" si="8"/>
        <v>-16.009166666666665</v>
      </c>
      <c r="K38" s="2">
        <f t="shared" si="9"/>
        <v>73.990833333333342</v>
      </c>
      <c r="L38" s="2">
        <f t="shared" si="10"/>
        <v>84.728328275766899</v>
      </c>
      <c r="M38" s="2">
        <f>SUMIF(A:A,A38,L:L)</f>
        <v>3704.6221130578956</v>
      </c>
      <c r="N38" s="3">
        <f t="shared" si="11"/>
        <v>2.2870977306192732E-2</v>
      </c>
      <c r="O38" s="6">
        <f t="shared" si="12"/>
        <v>43.723536017380063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9</v>
      </c>
      <c r="B39" s="5">
        <v>0.66319444444444442</v>
      </c>
      <c r="C39" s="1" t="s">
        <v>19</v>
      </c>
      <c r="D39" s="1">
        <v>5</v>
      </c>
      <c r="E39" s="1">
        <v>10</v>
      </c>
      <c r="F39" s="1" t="s">
        <v>47</v>
      </c>
      <c r="G39" s="1">
        <v>19.079999999999998</v>
      </c>
      <c r="H39" s="1">
        <f>1+COUNTIFS(A:A,A39,G:G,"&gt;"&amp;G39)</f>
        <v>12</v>
      </c>
      <c r="I39" s="2">
        <f>AVERAGEIF(A:A,A39,G:G)</f>
        <v>47.439166666666665</v>
      </c>
      <c r="J39" s="2">
        <f t="shared" si="8"/>
        <v>-28.359166666666667</v>
      </c>
      <c r="K39" s="2">
        <f t="shared" si="9"/>
        <v>61.640833333333333</v>
      </c>
      <c r="L39" s="2">
        <f t="shared" si="10"/>
        <v>40.384659600539912</v>
      </c>
      <c r="M39" s="2">
        <f>SUMIF(A:A,A39,L:L)</f>
        <v>3704.6221130578956</v>
      </c>
      <c r="N39" s="3">
        <f t="shared" si="11"/>
        <v>1.0901154927028527E-2</v>
      </c>
      <c r="O39" s="6">
        <f t="shared" si="12"/>
        <v>91.733399506191901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14</v>
      </c>
      <c r="B41" s="5">
        <v>0.71527777777777779</v>
      </c>
      <c r="C41" s="1" t="s">
        <v>19</v>
      </c>
      <c r="D41" s="1">
        <v>7</v>
      </c>
      <c r="E41" s="1">
        <v>13</v>
      </c>
      <c r="F41" s="1" t="s">
        <v>58</v>
      </c>
      <c r="G41" s="1">
        <v>70.180000000000007</v>
      </c>
      <c r="H41" s="1">
        <f>1+COUNTIFS(A:A,A41,G:G,"&gt;"&amp;G41)</f>
        <v>1</v>
      </c>
      <c r="I41" s="2">
        <f>AVERAGEIF(A:A,A41,G:G)</f>
        <v>50.823999999999991</v>
      </c>
      <c r="J41" s="2">
        <f t="shared" ref="J41:J50" si="16">G41-I41</f>
        <v>19.356000000000016</v>
      </c>
      <c r="K41" s="2">
        <f t="shared" ref="K41:K50" si="17">90+J41</f>
        <v>109.35600000000002</v>
      </c>
      <c r="L41" s="2">
        <f t="shared" ref="L41:L50" si="18">EXP(0.06*K41)</f>
        <v>707.23287755627985</v>
      </c>
      <c r="M41" s="2">
        <f>SUMIF(A:A,A41,L:L)</f>
        <v>2732.2683065442616</v>
      </c>
      <c r="N41" s="3">
        <f t="shared" ref="N41:N50" si="19">L41/M41</f>
        <v>0.25884459292022421</v>
      </c>
      <c r="O41" s="6">
        <f t="shared" ref="O41:O50" si="20">1/N41</f>
        <v>3.8633219597837978</v>
      </c>
      <c r="P41" s="3">
        <f t="shared" ref="P41:P50" si="21">IF(O41&gt;21,"",N41)</f>
        <v>0.25884459292022421</v>
      </c>
      <c r="Q41" s="3">
        <f>IF(ISNUMBER(P41),SUMIF(A:A,A41,P:P),"")</f>
        <v>0.92884126869621098</v>
      </c>
      <c r="R41" s="3">
        <f t="shared" ref="R41:R50" si="22">IFERROR(P41*(1/Q41),"")</f>
        <v>0.27867473339503668</v>
      </c>
      <c r="S41" s="7">
        <f t="shared" ref="S41:S50" si="23">IFERROR(1/R41,"")</f>
        <v>3.5884128705075149</v>
      </c>
    </row>
    <row r="42" spans="1:19" x14ac:dyDescent="0.3">
      <c r="A42" s="1">
        <v>14</v>
      </c>
      <c r="B42" s="5">
        <v>0.71527777777777779</v>
      </c>
      <c r="C42" s="1" t="s">
        <v>19</v>
      </c>
      <c r="D42" s="1">
        <v>7</v>
      </c>
      <c r="E42" s="1">
        <v>6</v>
      </c>
      <c r="F42" s="1" t="s">
        <v>55</v>
      </c>
      <c r="G42" s="1">
        <v>61.35</v>
      </c>
      <c r="H42" s="1">
        <f>1+COUNTIFS(A:A,A42,G:G,"&gt;"&amp;G42)</f>
        <v>2</v>
      </c>
      <c r="I42" s="2">
        <f>AVERAGEIF(A:A,A42,G:G)</f>
        <v>50.823999999999991</v>
      </c>
      <c r="J42" s="2">
        <f t="shared" si="16"/>
        <v>10.52600000000001</v>
      </c>
      <c r="K42" s="2">
        <f t="shared" si="17"/>
        <v>100.52600000000001</v>
      </c>
      <c r="L42" s="2">
        <f t="shared" si="18"/>
        <v>416.36405093301039</v>
      </c>
      <c r="M42" s="2">
        <f>SUMIF(A:A,A42,L:L)</f>
        <v>2732.2683065442616</v>
      </c>
      <c r="N42" s="3">
        <f t="shared" si="19"/>
        <v>0.15238768825731555</v>
      </c>
      <c r="O42" s="6">
        <f t="shared" si="20"/>
        <v>6.5622099228347199</v>
      </c>
      <c r="P42" s="3">
        <f t="shared" si="21"/>
        <v>0.15238768825731555</v>
      </c>
      <c r="Q42" s="3">
        <f>IF(ISNUMBER(P42),SUMIF(A:A,A42,P:P),"")</f>
        <v>0.92884126869621098</v>
      </c>
      <c r="R42" s="3">
        <f t="shared" si="22"/>
        <v>0.16406214214751458</v>
      </c>
      <c r="S42" s="7">
        <f t="shared" si="23"/>
        <v>6.0952513901766663</v>
      </c>
    </row>
    <row r="43" spans="1:19" x14ac:dyDescent="0.3">
      <c r="A43" s="1">
        <v>14</v>
      </c>
      <c r="B43" s="5">
        <v>0.71527777777777779</v>
      </c>
      <c r="C43" s="1" t="s">
        <v>19</v>
      </c>
      <c r="D43" s="1">
        <v>7</v>
      </c>
      <c r="E43" s="1">
        <v>4</v>
      </c>
      <c r="F43" s="1" t="s">
        <v>53</v>
      </c>
      <c r="G43" s="1">
        <v>59.41</v>
      </c>
      <c r="H43" s="1">
        <f>1+COUNTIFS(A:A,A43,G:G,"&gt;"&amp;G43)</f>
        <v>3</v>
      </c>
      <c r="I43" s="2">
        <f>AVERAGEIF(A:A,A43,G:G)</f>
        <v>50.823999999999991</v>
      </c>
      <c r="J43" s="2">
        <f t="shared" si="16"/>
        <v>8.5860000000000056</v>
      </c>
      <c r="K43" s="2">
        <f t="shared" si="17"/>
        <v>98.586000000000013</v>
      </c>
      <c r="L43" s="2">
        <f t="shared" si="18"/>
        <v>370.61359613611677</v>
      </c>
      <c r="M43" s="2">
        <f>SUMIF(A:A,A43,L:L)</f>
        <v>2732.2683065442616</v>
      </c>
      <c r="N43" s="3">
        <f t="shared" si="19"/>
        <v>0.13564319259877672</v>
      </c>
      <c r="O43" s="6">
        <f t="shared" si="20"/>
        <v>7.3722829789028301</v>
      </c>
      <c r="P43" s="3">
        <f t="shared" si="21"/>
        <v>0.13564319259877672</v>
      </c>
      <c r="Q43" s="3">
        <f>IF(ISNUMBER(P43),SUMIF(A:A,A43,P:P),"")</f>
        <v>0.92884126869621098</v>
      </c>
      <c r="R43" s="3">
        <f t="shared" si="22"/>
        <v>0.14603484704030792</v>
      </c>
      <c r="S43" s="7">
        <f t="shared" si="23"/>
        <v>6.8476806753115866</v>
      </c>
    </row>
    <row r="44" spans="1:19" x14ac:dyDescent="0.3">
      <c r="A44" s="1">
        <v>14</v>
      </c>
      <c r="B44" s="5">
        <v>0.71527777777777779</v>
      </c>
      <c r="C44" s="1" t="s">
        <v>19</v>
      </c>
      <c r="D44" s="1">
        <v>7</v>
      </c>
      <c r="E44" s="1">
        <v>3</v>
      </c>
      <c r="F44" s="1" t="s">
        <v>52</v>
      </c>
      <c r="G44" s="1">
        <v>56.41</v>
      </c>
      <c r="H44" s="1">
        <f>1+COUNTIFS(A:A,A44,G:G,"&gt;"&amp;G44)</f>
        <v>4</v>
      </c>
      <c r="I44" s="2">
        <f>AVERAGEIF(A:A,A44,G:G)</f>
        <v>50.823999999999991</v>
      </c>
      <c r="J44" s="2">
        <f t="shared" si="16"/>
        <v>5.5860000000000056</v>
      </c>
      <c r="K44" s="2">
        <f t="shared" si="17"/>
        <v>95.586000000000013</v>
      </c>
      <c r="L44" s="2">
        <f t="shared" si="18"/>
        <v>309.56249679650614</v>
      </c>
      <c r="M44" s="2">
        <f>SUMIF(A:A,A44,L:L)</f>
        <v>2732.2683065442616</v>
      </c>
      <c r="N44" s="3">
        <f t="shared" si="19"/>
        <v>0.11329871815848015</v>
      </c>
      <c r="O44" s="6">
        <f t="shared" si="20"/>
        <v>8.8262251881898486</v>
      </c>
      <c r="P44" s="3">
        <f t="shared" si="21"/>
        <v>0.11329871815848015</v>
      </c>
      <c r="Q44" s="3">
        <f>IF(ISNUMBER(P44),SUMIF(A:A,A44,P:P),"")</f>
        <v>0.92884126869621098</v>
      </c>
      <c r="R44" s="3">
        <f t="shared" si="22"/>
        <v>0.12197855756077081</v>
      </c>
      <c r="S44" s="7">
        <f t="shared" si="23"/>
        <v>8.1981622015967108</v>
      </c>
    </row>
    <row r="45" spans="1:19" x14ac:dyDescent="0.3">
      <c r="A45" s="1">
        <v>14</v>
      </c>
      <c r="B45" s="5">
        <v>0.71527777777777779</v>
      </c>
      <c r="C45" s="1" t="s">
        <v>19</v>
      </c>
      <c r="D45" s="1">
        <v>7</v>
      </c>
      <c r="E45" s="1">
        <v>1</v>
      </c>
      <c r="F45" s="1" t="s">
        <v>50</v>
      </c>
      <c r="G45" s="1">
        <v>54.24</v>
      </c>
      <c r="H45" s="1">
        <f>1+COUNTIFS(A:A,A45,G:G,"&gt;"&amp;G45)</f>
        <v>5</v>
      </c>
      <c r="I45" s="2">
        <f>AVERAGEIF(A:A,A45,G:G)</f>
        <v>50.823999999999991</v>
      </c>
      <c r="J45" s="2">
        <f t="shared" si="16"/>
        <v>3.416000000000011</v>
      </c>
      <c r="K45" s="2">
        <f t="shared" si="17"/>
        <v>93.416000000000011</v>
      </c>
      <c r="L45" s="2">
        <f t="shared" si="18"/>
        <v>271.77105437471442</v>
      </c>
      <c r="M45" s="2">
        <f>SUMIF(A:A,A45,L:L)</f>
        <v>2732.2683065442616</v>
      </c>
      <c r="N45" s="3">
        <f t="shared" si="19"/>
        <v>9.9467191316378087E-2</v>
      </c>
      <c r="O45" s="6">
        <f t="shared" si="20"/>
        <v>10.053566274122208</v>
      </c>
      <c r="P45" s="3">
        <f t="shared" si="21"/>
        <v>9.9467191316378087E-2</v>
      </c>
      <c r="Q45" s="3">
        <f>IF(ISNUMBER(P45),SUMIF(A:A,A45,P:P),"")</f>
        <v>0.92884126869621098</v>
      </c>
      <c r="R45" s="3">
        <f t="shared" si="22"/>
        <v>0.10708739444361409</v>
      </c>
      <c r="S45" s="7">
        <f t="shared" si="23"/>
        <v>9.3381672529771098</v>
      </c>
    </row>
    <row r="46" spans="1:19" x14ac:dyDescent="0.3">
      <c r="A46" s="1">
        <v>14</v>
      </c>
      <c r="B46" s="5">
        <v>0.71527777777777779</v>
      </c>
      <c r="C46" s="1" t="s">
        <v>19</v>
      </c>
      <c r="D46" s="1">
        <v>7</v>
      </c>
      <c r="E46" s="1">
        <v>2</v>
      </c>
      <c r="F46" s="1" t="s">
        <v>51</v>
      </c>
      <c r="G46" s="1">
        <v>45.89</v>
      </c>
      <c r="H46" s="1">
        <f>1+COUNTIFS(A:A,A46,G:G,"&gt;"&amp;G46)</f>
        <v>6</v>
      </c>
      <c r="I46" s="2">
        <f>AVERAGEIF(A:A,A46,G:G)</f>
        <v>50.823999999999991</v>
      </c>
      <c r="J46" s="2">
        <f t="shared" si="16"/>
        <v>-4.9339999999999904</v>
      </c>
      <c r="K46" s="2">
        <f t="shared" si="17"/>
        <v>85.066000000000003</v>
      </c>
      <c r="L46" s="2">
        <f t="shared" si="18"/>
        <v>164.67272181506516</v>
      </c>
      <c r="M46" s="2">
        <f>SUMIF(A:A,A46,L:L)</f>
        <v>2732.2683065442616</v>
      </c>
      <c r="N46" s="3">
        <f t="shared" si="19"/>
        <v>6.0269601422614727E-2</v>
      </c>
      <c r="O46" s="6">
        <f t="shared" si="20"/>
        <v>16.592112381628823</v>
      </c>
      <c r="P46" s="3">
        <f t="shared" si="21"/>
        <v>6.0269601422614727E-2</v>
      </c>
      <c r="Q46" s="3">
        <f>IF(ISNUMBER(P46),SUMIF(A:A,A46,P:P),"")</f>
        <v>0.92884126869621098</v>
      </c>
      <c r="R46" s="3">
        <f t="shared" si="22"/>
        <v>6.4886868675864837E-2</v>
      </c>
      <c r="S46" s="7">
        <f t="shared" si="23"/>
        <v>15.411438714902228</v>
      </c>
    </row>
    <row r="47" spans="1:19" x14ac:dyDescent="0.3">
      <c r="A47" s="1">
        <v>14</v>
      </c>
      <c r="B47" s="5">
        <v>0.71527777777777779</v>
      </c>
      <c r="C47" s="1" t="s">
        <v>19</v>
      </c>
      <c r="D47" s="1">
        <v>7</v>
      </c>
      <c r="E47" s="1">
        <v>11</v>
      </c>
      <c r="F47" s="1" t="s">
        <v>57</v>
      </c>
      <c r="G47" s="1">
        <v>45.47</v>
      </c>
      <c r="H47" s="1">
        <f>1+COUNTIFS(A:A,A47,G:G,"&gt;"&amp;G47)</f>
        <v>7</v>
      </c>
      <c r="I47" s="2">
        <f>AVERAGEIF(A:A,A47,G:G)</f>
        <v>50.823999999999991</v>
      </c>
      <c r="J47" s="2">
        <f t="shared" si="16"/>
        <v>-5.3539999999999921</v>
      </c>
      <c r="K47" s="2">
        <f t="shared" si="17"/>
        <v>84.646000000000015</v>
      </c>
      <c r="L47" s="2">
        <f t="shared" si="18"/>
        <v>160.5748196512767</v>
      </c>
      <c r="M47" s="2">
        <f>SUMIF(A:A,A47,L:L)</f>
        <v>2732.2683065442616</v>
      </c>
      <c r="N47" s="3">
        <f t="shared" si="19"/>
        <v>5.8769784529093226E-2</v>
      </c>
      <c r="O47" s="6">
        <f t="shared" si="20"/>
        <v>17.015546475331433</v>
      </c>
      <c r="P47" s="3">
        <f t="shared" si="21"/>
        <v>5.8769784529093226E-2</v>
      </c>
      <c r="Q47" s="3">
        <f>IF(ISNUMBER(P47),SUMIF(A:A,A47,P:P),"")</f>
        <v>0.92884126869621098</v>
      </c>
      <c r="R47" s="3">
        <f t="shared" si="22"/>
        <v>6.3272150484427511E-2</v>
      </c>
      <c r="S47" s="7">
        <f t="shared" si="23"/>
        <v>15.804741775706187</v>
      </c>
    </row>
    <row r="48" spans="1:19" x14ac:dyDescent="0.3">
      <c r="A48" s="1">
        <v>14</v>
      </c>
      <c r="B48" s="5">
        <v>0.71527777777777779</v>
      </c>
      <c r="C48" s="1" t="s">
        <v>19</v>
      </c>
      <c r="D48" s="1">
        <v>7</v>
      </c>
      <c r="E48" s="1">
        <v>8</v>
      </c>
      <c r="F48" s="1" t="s">
        <v>56</v>
      </c>
      <c r="G48" s="1">
        <v>42.83</v>
      </c>
      <c r="H48" s="1">
        <f>1+COUNTIFS(A:A,A48,G:G,"&gt;"&amp;G48)</f>
        <v>8</v>
      </c>
      <c r="I48" s="2">
        <f>AVERAGEIF(A:A,A48,G:G)</f>
        <v>50.823999999999991</v>
      </c>
      <c r="J48" s="2">
        <f t="shared" si="16"/>
        <v>-7.9939999999999927</v>
      </c>
      <c r="K48" s="2">
        <f t="shared" si="17"/>
        <v>82.006</v>
      </c>
      <c r="L48" s="2">
        <f t="shared" si="18"/>
        <v>137.05194300605083</v>
      </c>
      <c r="M48" s="2">
        <f>SUMIF(A:A,A48,L:L)</f>
        <v>2732.2683065442616</v>
      </c>
      <c r="N48" s="3">
        <f t="shared" si="19"/>
        <v>5.0160499493328459E-2</v>
      </c>
      <c r="O48" s="6">
        <f t="shared" si="20"/>
        <v>19.936005623967198</v>
      </c>
      <c r="P48" s="3">
        <f t="shared" si="21"/>
        <v>5.0160499493328459E-2</v>
      </c>
      <c r="Q48" s="3">
        <f>IF(ISNUMBER(P48),SUMIF(A:A,A48,P:P),"")</f>
        <v>0.92884126869621098</v>
      </c>
      <c r="R48" s="3">
        <f t="shared" si="22"/>
        <v>5.4003306252463759E-2</v>
      </c>
      <c r="S48" s="7">
        <f t="shared" si="23"/>
        <v>18.517384756500491</v>
      </c>
    </row>
    <row r="49" spans="1:19" x14ac:dyDescent="0.3">
      <c r="A49" s="1">
        <v>14</v>
      </c>
      <c r="B49" s="5">
        <v>0.71527777777777779</v>
      </c>
      <c r="C49" s="1" t="s">
        <v>19</v>
      </c>
      <c r="D49" s="1">
        <v>7</v>
      </c>
      <c r="E49" s="1">
        <v>15</v>
      </c>
      <c r="F49" s="1" t="s">
        <v>59</v>
      </c>
      <c r="G49" s="1">
        <v>41.68</v>
      </c>
      <c r="H49" s="1">
        <f>1+COUNTIFS(A:A,A49,G:G,"&gt;"&amp;G49)</f>
        <v>9</v>
      </c>
      <c r="I49" s="2">
        <f>AVERAGEIF(A:A,A49,G:G)</f>
        <v>50.823999999999991</v>
      </c>
      <c r="J49" s="2">
        <f t="shared" si="16"/>
        <v>-9.1439999999999912</v>
      </c>
      <c r="K49" s="2">
        <f t="shared" si="17"/>
        <v>80.856000000000009</v>
      </c>
      <c r="L49" s="2">
        <f t="shared" si="18"/>
        <v>127.91423496410449</v>
      </c>
      <c r="M49" s="2">
        <f>SUMIF(A:A,A49,L:L)</f>
        <v>2732.2683065442616</v>
      </c>
      <c r="N49" s="3">
        <f t="shared" si="19"/>
        <v>4.6816132463172622E-2</v>
      </c>
      <c r="O49" s="6">
        <f t="shared" si="20"/>
        <v>21.36015829130351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14</v>
      </c>
      <c r="B50" s="5">
        <v>0.71527777777777779</v>
      </c>
      <c r="C50" s="1" t="s">
        <v>19</v>
      </c>
      <c r="D50" s="1">
        <v>7</v>
      </c>
      <c r="E50" s="1">
        <v>5</v>
      </c>
      <c r="F50" s="1" t="s">
        <v>54</v>
      </c>
      <c r="G50" s="1">
        <v>30.78</v>
      </c>
      <c r="H50" s="1">
        <f>1+COUNTIFS(A:A,A50,G:G,"&gt;"&amp;G50)</f>
        <v>10</v>
      </c>
      <c r="I50" s="2">
        <f>AVERAGEIF(A:A,A50,G:G)</f>
        <v>50.823999999999991</v>
      </c>
      <c r="J50" s="2">
        <f t="shared" si="16"/>
        <v>-20.04399999999999</v>
      </c>
      <c r="K50" s="2">
        <f t="shared" si="17"/>
        <v>69.956000000000017</v>
      </c>
      <c r="L50" s="2">
        <f t="shared" si="18"/>
        <v>66.510511311136554</v>
      </c>
      <c r="M50" s="2">
        <f>SUMIF(A:A,A50,L:L)</f>
        <v>2732.2683065442616</v>
      </c>
      <c r="N50" s="3">
        <f t="shared" si="19"/>
        <v>2.4342598840616136E-2</v>
      </c>
      <c r="O50" s="6">
        <f t="shared" si="20"/>
        <v>41.08024810939574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16</v>
      </c>
      <c r="B52" s="5">
        <v>0.74305555555555547</v>
      </c>
      <c r="C52" s="1" t="s">
        <v>19</v>
      </c>
      <c r="D52" s="1">
        <v>8</v>
      </c>
      <c r="E52" s="1">
        <v>13</v>
      </c>
      <c r="F52" s="1" t="s">
        <v>69</v>
      </c>
      <c r="G52" s="1">
        <v>64.11</v>
      </c>
      <c r="H52" s="1">
        <f>1+COUNTIFS(A:A,A52,G:G,"&gt;"&amp;G52)</f>
        <v>1</v>
      </c>
      <c r="I52" s="2">
        <f>AVERAGEIF(A:A,A52,G:G)</f>
        <v>51.310909090909107</v>
      </c>
      <c r="J52" s="2">
        <f t="shared" ref="J52:J62" si="24">G52-I52</f>
        <v>12.799090909090893</v>
      </c>
      <c r="K52" s="2">
        <f t="shared" ref="K52:K62" si="25">90+J52</f>
        <v>102.79909090909089</v>
      </c>
      <c r="L52" s="2">
        <f t="shared" ref="L52:L62" si="26">EXP(0.06*K52)</f>
        <v>477.20465955706021</v>
      </c>
      <c r="M52" s="2">
        <f>SUMIF(A:A,A52,L:L)</f>
        <v>2669.223663202948</v>
      </c>
      <c r="N52" s="3">
        <f t="shared" ref="N52:N62" si="27">L52/M52</f>
        <v>0.17878031958717019</v>
      </c>
      <c r="O52" s="6">
        <f t="shared" ref="O52:O62" si="28">1/N52</f>
        <v>5.5934568318769413</v>
      </c>
      <c r="P52" s="3">
        <f t="shared" ref="P52:P62" si="29">IF(O52&gt;21,"",N52)</f>
        <v>0.17878031958717019</v>
      </c>
      <c r="Q52" s="3">
        <f>IF(ISNUMBER(P52),SUMIF(A:A,A52,P:P),"")</f>
        <v>0.95896777279815493</v>
      </c>
      <c r="R52" s="3">
        <f t="shared" ref="R52:R62" si="30">IFERROR(P52*(1/Q52),"")</f>
        <v>0.18642995589467026</v>
      </c>
      <c r="S52" s="7">
        <f t="shared" ref="S52:S62" si="31">IFERROR(1/R52,"")</f>
        <v>5.3639448403076537</v>
      </c>
    </row>
    <row r="53" spans="1:19" x14ac:dyDescent="0.3">
      <c r="A53" s="1">
        <v>16</v>
      </c>
      <c r="B53" s="5">
        <v>0.74305555555555547</v>
      </c>
      <c r="C53" s="1" t="s">
        <v>19</v>
      </c>
      <c r="D53" s="1">
        <v>8</v>
      </c>
      <c r="E53" s="1">
        <v>2</v>
      </c>
      <c r="F53" s="1" t="s">
        <v>61</v>
      </c>
      <c r="G53" s="1">
        <v>58.66</v>
      </c>
      <c r="H53" s="1">
        <f>1+COUNTIFS(A:A,A53,G:G,"&gt;"&amp;G53)</f>
        <v>2</v>
      </c>
      <c r="I53" s="2">
        <f>AVERAGEIF(A:A,A53,G:G)</f>
        <v>51.310909090909107</v>
      </c>
      <c r="J53" s="2">
        <f t="shared" si="24"/>
        <v>7.34909090909089</v>
      </c>
      <c r="K53" s="2">
        <f t="shared" si="25"/>
        <v>97.34909090909089</v>
      </c>
      <c r="L53" s="2">
        <f t="shared" si="26"/>
        <v>344.1045221031427</v>
      </c>
      <c r="M53" s="2">
        <f>SUMIF(A:A,A53,L:L)</f>
        <v>2669.223663202948</v>
      </c>
      <c r="N53" s="3">
        <f t="shared" si="27"/>
        <v>0.12891558202740971</v>
      </c>
      <c r="O53" s="6">
        <f t="shared" si="28"/>
        <v>7.7570141969911939</v>
      </c>
      <c r="P53" s="3">
        <f t="shared" si="29"/>
        <v>0.12891558202740971</v>
      </c>
      <c r="Q53" s="3">
        <f>IF(ISNUMBER(P53),SUMIF(A:A,A53,P:P),"")</f>
        <v>0.95896777279815493</v>
      </c>
      <c r="R53" s="3">
        <f t="shared" si="30"/>
        <v>0.1344316104088141</v>
      </c>
      <c r="S53" s="7">
        <f t="shared" si="31"/>
        <v>7.4387266280523132</v>
      </c>
    </row>
    <row r="54" spans="1:19" x14ac:dyDescent="0.3">
      <c r="A54" s="1">
        <v>16</v>
      </c>
      <c r="B54" s="5">
        <v>0.74305555555555547</v>
      </c>
      <c r="C54" s="1" t="s">
        <v>19</v>
      </c>
      <c r="D54" s="1">
        <v>8</v>
      </c>
      <c r="E54" s="1">
        <v>8</v>
      </c>
      <c r="F54" s="1" t="s">
        <v>67</v>
      </c>
      <c r="G54" s="1">
        <v>58.34</v>
      </c>
      <c r="H54" s="1">
        <f>1+COUNTIFS(A:A,A54,G:G,"&gt;"&amp;G54)</f>
        <v>3</v>
      </c>
      <c r="I54" s="2">
        <f>AVERAGEIF(A:A,A54,G:G)</f>
        <v>51.310909090909107</v>
      </c>
      <c r="J54" s="2">
        <f t="shared" si="24"/>
        <v>7.0290909090908968</v>
      </c>
      <c r="K54" s="2">
        <f t="shared" si="25"/>
        <v>97.029090909090897</v>
      </c>
      <c r="L54" s="2">
        <f t="shared" si="26"/>
        <v>337.56073664303375</v>
      </c>
      <c r="M54" s="2">
        <f>SUMIF(A:A,A54,L:L)</f>
        <v>2669.223663202948</v>
      </c>
      <c r="N54" s="3">
        <f t="shared" si="27"/>
        <v>0.1264640132247202</v>
      </c>
      <c r="O54" s="6">
        <f t="shared" si="28"/>
        <v>7.9073878370683222</v>
      </c>
      <c r="P54" s="3">
        <f t="shared" si="29"/>
        <v>0.1264640132247202</v>
      </c>
      <c r="Q54" s="3">
        <f>IF(ISNUMBER(P54),SUMIF(A:A,A54,P:P),"")</f>
        <v>0.95896777279815493</v>
      </c>
      <c r="R54" s="3">
        <f t="shared" si="30"/>
        <v>0.13187514409969495</v>
      </c>
      <c r="S54" s="7">
        <f t="shared" si="31"/>
        <v>7.582930102764629</v>
      </c>
    </row>
    <row r="55" spans="1:19" x14ac:dyDescent="0.3">
      <c r="A55" s="1">
        <v>16</v>
      </c>
      <c r="B55" s="5">
        <v>0.74305555555555547</v>
      </c>
      <c r="C55" s="1" t="s">
        <v>19</v>
      </c>
      <c r="D55" s="1">
        <v>8</v>
      </c>
      <c r="E55" s="1">
        <v>5</v>
      </c>
      <c r="F55" s="1" t="s">
        <v>64</v>
      </c>
      <c r="G55" s="1">
        <v>55.21</v>
      </c>
      <c r="H55" s="1">
        <f>1+COUNTIFS(A:A,A55,G:G,"&gt;"&amp;G55)</f>
        <v>4</v>
      </c>
      <c r="I55" s="2">
        <f>AVERAGEIF(A:A,A55,G:G)</f>
        <v>51.310909090909107</v>
      </c>
      <c r="J55" s="2">
        <f t="shared" si="24"/>
        <v>3.8990909090908943</v>
      </c>
      <c r="K55" s="2">
        <f t="shared" si="25"/>
        <v>93.899090909090887</v>
      </c>
      <c r="L55" s="2">
        <f t="shared" si="26"/>
        <v>279.76373811943728</v>
      </c>
      <c r="M55" s="2">
        <f>SUMIF(A:A,A55,L:L)</f>
        <v>2669.223663202948</v>
      </c>
      <c r="N55" s="3">
        <f t="shared" si="27"/>
        <v>0.10481090137786858</v>
      </c>
      <c r="O55" s="6">
        <f t="shared" si="28"/>
        <v>9.5409922713550461</v>
      </c>
      <c r="P55" s="3">
        <f t="shared" si="29"/>
        <v>0.10481090137786858</v>
      </c>
      <c r="Q55" s="3">
        <f>IF(ISNUMBER(P55),SUMIF(A:A,A55,P:P),"")</f>
        <v>0.95896777279815493</v>
      </c>
      <c r="R55" s="3">
        <f t="shared" si="30"/>
        <v>0.10929554084183948</v>
      </c>
      <c r="S55" s="7">
        <f t="shared" si="31"/>
        <v>9.1495041087457558</v>
      </c>
    </row>
    <row r="56" spans="1:19" x14ac:dyDescent="0.3">
      <c r="A56" s="1">
        <v>16</v>
      </c>
      <c r="B56" s="5">
        <v>0.74305555555555547</v>
      </c>
      <c r="C56" s="1" t="s">
        <v>19</v>
      </c>
      <c r="D56" s="1">
        <v>8</v>
      </c>
      <c r="E56" s="1">
        <v>4</v>
      </c>
      <c r="F56" s="1" t="s">
        <v>63</v>
      </c>
      <c r="G56" s="1">
        <v>51.64</v>
      </c>
      <c r="H56" s="1">
        <f>1+COUNTIFS(A:A,A56,G:G,"&gt;"&amp;G56)</f>
        <v>5</v>
      </c>
      <c r="I56" s="2">
        <f>AVERAGEIF(A:A,A56,G:G)</f>
        <v>51.310909090909107</v>
      </c>
      <c r="J56" s="2">
        <f t="shared" si="24"/>
        <v>0.329090909090894</v>
      </c>
      <c r="K56" s="2">
        <f t="shared" si="25"/>
        <v>90.329090909090894</v>
      </c>
      <c r="L56" s="2">
        <f t="shared" si="26"/>
        <v>225.82163331523947</v>
      </c>
      <c r="M56" s="2">
        <f>SUMIF(A:A,A56,L:L)</f>
        <v>2669.223663202948</v>
      </c>
      <c r="N56" s="3">
        <f t="shared" si="27"/>
        <v>8.4601989870067201E-2</v>
      </c>
      <c r="O56" s="6">
        <f t="shared" si="28"/>
        <v>11.820052950714429</v>
      </c>
      <c r="P56" s="3">
        <f t="shared" si="29"/>
        <v>8.4601989870067201E-2</v>
      </c>
      <c r="Q56" s="3">
        <f>IF(ISNUMBER(P56),SUMIF(A:A,A56,P:P),"")</f>
        <v>0.95896777279815493</v>
      </c>
      <c r="R56" s="3">
        <f t="shared" si="30"/>
        <v>8.8221932237835865E-2</v>
      </c>
      <c r="S56" s="7">
        <f t="shared" si="31"/>
        <v>11.335049852502875</v>
      </c>
    </row>
    <row r="57" spans="1:19" x14ac:dyDescent="0.3">
      <c r="A57" s="1">
        <v>16</v>
      </c>
      <c r="B57" s="5">
        <v>0.74305555555555547</v>
      </c>
      <c r="C57" s="1" t="s">
        <v>19</v>
      </c>
      <c r="D57" s="1">
        <v>8</v>
      </c>
      <c r="E57" s="1">
        <v>3</v>
      </c>
      <c r="F57" s="1" t="s">
        <v>62</v>
      </c>
      <c r="G57" s="1">
        <v>50.72</v>
      </c>
      <c r="H57" s="1">
        <f>1+COUNTIFS(A:A,A57,G:G,"&gt;"&amp;G57)</f>
        <v>6</v>
      </c>
      <c r="I57" s="2">
        <f>AVERAGEIF(A:A,A57,G:G)</f>
        <v>51.310909090909107</v>
      </c>
      <c r="J57" s="2">
        <f t="shared" si="24"/>
        <v>-0.5909090909091077</v>
      </c>
      <c r="K57" s="2">
        <f t="shared" si="25"/>
        <v>89.409090909090892</v>
      </c>
      <c r="L57" s="2">
        <f t="shared" si="26"/>
        <v>213.69407892951935</v>
      </c>
      <c r="M57" s="2">
        <f>SUMIF(A:A,A57,L:L)</f>
        <v>2669.223663202948</v>
      </c>
      <c r="N57" s="3">
        <f t="shared" si="27"/>
        <v>8.0058513595333586E-2</v>
      </c>
      <c r="O57" s="6">
        <f t="shared" si="28"/>
        <v>12.490863933030697</v>
      </c>
      <c r="P57" s="3">
        <f t="shared" si="29"/>
        <v>8.0058513595333586E-2</v>
      </c>
      <c r="Q57" s="3">
        <f>IF(ISNUMBER(P57),SUMIF(A:A,A57,P:P),"")</f>
        <v>0.95896777279815493</v>
      </c>
      <c r="R57" s="3">
        <f t="shared" si="30"/>
        <v>8.3484050107056548E-2</v>
      </c>
      <c r="S57" s="7">
        <f t="shared" si="31"/>
        <v>11.978335966183248</v>
      </c>
    </row>
    <row r="58" spans="1:19" x14ac:dyDescent="0.3">
      <c r="A58" s="1">
        <v>16</v>
      </c>
      <c r="B58" s="5">
        <v>0.74305555555555547</v>
      </c>
      <c r="C58" s="1" t="s">
        <v>19</v>
      </c>
      <c r="D58" s="1">
        <v>8</v>
      </c>
      <c r="E58" s="1">
        <v>7</v>
      </c>
      <c r="F58" s="1" t="s">
        <v>66</v>
      </c>
      <c r="G58" s="1">
        <v>50.42</v>
      </c>
      <c r="H58" s="1">
        <f>1+COUNTIFS(A:A,A58,G:G,"&gt;"&amp;G58)</f>
        <v>7</v>
      </c>
      <c r="I58" s="2">
        <f>AVERAGEIF(A:A,A58,G:G)</f>
        <v>51.310909090909107</v>
      </c>
      <c r="J58" s="2">
        <f t="shared" si="24"/>
        <v>-0.89090909090910486</v>
      </c>
      <c r="K58" s="2">
        <f t="shared" si="25"/>
        <v>89.109090909090895</v>
      </c>
      <c r="L58" s="2">
        <f t="shared" si="26"/>
        <v>209.88199717027297</v>
      </c>
      <c r="M58" s="2">
        <f>SUMIF(A:A,A58,L:L)</f>
        <v>2669.223663202948</v>
      </c>
      <c r="N58" s="3">
        <f t="shared" si="27"/>
        <v>7.8630352361863914E-2</v>
      </c>
      <c r="O58" s="6">
        <f t="shared" si="28"/>
        <v>12.717735199734456</v>
      </c>
      <c r="P58" s="3">
        <f t="shared" si="29"/>
        <v>7.8630352361863914E-2</v>
      </c>
      <c r="Q58" s="3">
        <f>IF(ISNUMBER(P58),SUMIF(A:A,A58,P:P),"")</f>
        <v>0.95896777279815493</v>
      </c>
      <c r="R58" s="3">
        <f t="shared" si="30"/>
        <v>8.1994780838598791E-2</v>
      </c>
      <c r="S58" s="7">
        <f t="shared" si="31"/>
        <v>12.195898199526049</v>
      </c>
    </row>
    <row r="59" spans="1:19" x14ac:dyDescent="0.3">
      <c r="A59" s="1">
        <v>16</v>
      </c>
      <c r="B59" s="5">
        <v>0.74305555555555547</v>
      </c>
      <c r="C59" s="1" t="s">
        <v>19</v>
      </c>
      <c r="D59" s="1">
        <v>8</v>
      </c>
      <c r="E59" s="1">
        <v>6</v>
      </c>
      <c r="F59" s="1" t="s">
        <v>65</v>
      </c>
      <c r="G59" s="1">
        <v>50.03</v>
      </c>
      <c r="H59" s="1">
        <f>1+COUNTIFS(A:A,A59,G:G,"&gt;"&amp;G59)</f>
        <v>8</v>
      </c>
      <c r="I59" s="2">
        <f>AVERAGEIF(A:A,A59,G:G)</f>
        <v>51.310909090909107</v>
      </c>
      <c r="J59" s="2">
        <f t="shared" si="24"/>
        <v>-1.2809090909091054</v>
      </c>
      <c r="K59" s="2">
        <f t="shared" si="25"/>
        <v>88.719090909090895</v>
      </c>
      <c r="L59" s="2">
        <f t="shared" si="26"/>
        <v>205.02777433977172</v>
      </c>
      <c r="M59" s="2">
        <f>SUMIF(A:A,A59,L:L)</f>
        <v>2669.223663202948</v>
      </c>
      <c r="N59" s="3">
        <f t="shared" si="27"/>
        <v>7.6811762598323299E-2</v>
      </c>
      <c r="O59" s="6">
        <f t="shared" si="28"/>
        <v>13.018839383095067</v>
      </c>
      <c r="P59" s="3">
        <f t="shared" si="29"/>
        <v>7.6811762598323299E-2</v>
      </c>
      <c r="Q59" s="3">
        <f>IF(ISNUMBER(P59),SUMIF(A:A,A59,P:P),"")</f>
        <v>0.95896777279815493</v>
      </c>
      <c r="R59" s="3">
        <f t="shared" si="30"/>
        <v>8.0098377419082226E-2</v>
      </c>
      <c r="S59" s="7">
        <f t="shared" si="31"/>
        <v>12.48464740762358</v>
      </c>
    </row>
    <row r="60" spans="1:19" x14ac:dyDescent="0.3">
      <c r="A60" s="1">
        <v>16</v>
      </c>
      <c r="B60" s="5">
        <v>0.74305555555555547</v>
      </c>
      <c r="C60" s="1" t="s">
        <v>19</v>
      </c>
      <c r="D60" s="1">
        <v>8</v>
      </c>
      <c r="E60" s="1">
        <v>16</v>
      </c>
      <c r="F60" s="1" t="s">
        <v>70</v>
      </c>
      <c r="G60" s="1">
        <v>43.1</v>
      </c>
      <c r="H60" s="1">
        <f>1+COUNTIFS(A:A,A60,G:G,"&gt;"&amp;G60)</f>
        <v>9</v>
      </c>
      <c r="I60" s="2">
        <f>AVERAGEIF(A:A,A60,G:G)</f>
        <v>51.310909090909107</v>
      </c>
      <c r="J60" s="2">
        <f t="shared" si="24"/>
        <v>-8.2109090909091051</v>
      </c>
      <c r="K60" s="2">
        <f t="shared" si="25"/>
        <v>81.789090909090902</v>
      </c>
      <c r="L60" s="2">
        <f t="shared" si="26"/>
        <v>135.27983089403557</v>
      </c>
      <c r="M60" s="2">
        <f>SUMIF(A:A,A60,L:L)</f>
        <v>2669.223663202948</v>
      </c>
      <c r="N60" s="3">
        <f t="shared" si="27"/>
        <v>5.0681339581601745E-2</v>
      </c>
      <c r="O60" s="6">
        <f t="shared" si="28"/>
        <v>19.731128029674622</v>
      </c>
      <c r="P60" s="3">
        <f t="shared" si="29"/>
        <v>5.0681339581601745E-2</v>
      </c>
      <c r="Q60" s="3">
        <f>IF(ISNUMBER(P60),SUMIF(A:A,A60,P:P),"")</f>
        <v>0.95896777279815493</v>
      </c>
      <c r="R60" s="3">
        <f t="shared" si="30"/>
        <v>5.2849888201893971E-2</v>
      </c>
      <c r="S60" s="7">
        <f t="shared" si="31"/>
        <v>18.921515901412317</v>
      </c>
    </row>
    <row r="61" spans="1:19" x14ac:dyDescent="0.3">
      <c r="A61" s="1">
        <v>16</v>
      </c>
      <c r="B61" s="5">
        <v>0.74305555555555547</v>
      </c>
      <c r="C61" s="1" t="s">
        <v>19</v>
      </c>
      <c r="D61" s="1">
        <v>8</v>
      </c>
      <c r="E61" s="1">
        <v>1</v>
      </c>
      <c r="F61" s="1" t="s">
        <v>60</v>
      </c>
      <c r="G61" s="1">
        <v>42.61</v>
      </c>
      <c r="H61" s="1">
        <f>1+COUNTIFS(A:A,A61,G:G,"&gt;"&amp;G61)</f>
        <v>10</v>
      </c>
      <c r="I61" s="2">
        <f>AVERAGEIF(A:A,A61,G:G)</f>
        <v>51.310909090909107</v>
      </c>
      <c r="J61" s="2">
        <f t="shared" si="24"/>
        <v>-8.7009090909091071</v>
      </c>
      <c r="K61" s="2">
        <f t="shared" si="25"/>
        <v>81.299090909090893</v>
      </c>
      <c r="L61" s="2">
        <f t="shared" si="26"/>
        <v>131.36050033035062</v>
      </c>
      <c r="M61" s="2">
        <f>SUMIF(A:A,A61,L:L)</f>
        <v>2669.223663202948</v>
      </c>
      <c r="N61" s="3">
        <f t="shared" si="27"/>
        <v>4.9212998573796525E-2</v>
      </c>
      <c r="O61" s="6">
        <f t="shared" si="28"/>
        <v>20.319834779026252</v>
      </c>
      <c r="P61" s="3">
        <f t="shared" si="29"/>
        <v>4.9212998573796525E-2</v>
      </c>
      <c r="Q61" s="3">
        <f>IF(ISNUMBER(P61),SUMIF(A:A,A61,P:P),"")</f>
        <v>0.95896777279815493</v>
      </c>
      <c r="R61" s="3">
        <f t="shared" si="30"/>
        <v>5.1318719950513875E-2</v>
      </c>
      <c r="S61" s="7">
        <f t="shared" si="31"/>
        <v>19.486066701669291</v>
      </c>
    </row>
    <row r="62" spans="1:19" x14ac:dyDescent="0.3">
      <c r="A62" s="1">
        <v>16</v>
      </c>
      <c r="B62" s="5">
        <v>0.74305555555555547</v>
      </c>
      <c r="C62" s="1" t="s">
        <v>19</v>
      </c>
      <c r="D62" s="1">
        <v>8</v>
      </c>
      <c r="E62" s="1">
        <v>12</v>
      </c>
      <c r="F62" s="1" t="s">
        <v>68</v>
      </c>
      <c r="G62" s="1">
        <v>39.58</v>
      </c>
      <c r="H62" s="1">
        <f>1+COUNTIFS(A:A,A62,G:G,"&gt;"&amp;G62)</f>
        <v>11</v>
      </c>
      <c r="I62" s="2">
        <f>AVERAGEIF(A:A,A62,G:G)</f>
        <v>51.310909090909107</v>
      </c>
      <c r="J62" s="2">
        <f t="shared" si="24"/>
        <v>-11.730909090909108</v>
      </c>
      <c r="K62" s="2">
        <f t="shared" si="25"/>
        <v>78.269090909090892</v>
      </c>
      <c r="L62" s="2">
        <f t="shared" si="26"/>
        <v>109.52419180108433</v>
      </c>
      <c r="M62" s="2">
        <f>SUMIF(A:A,A62,L:L)</f>
        <v>2669.223663202948</v>
      </c>
      <c r="N62" s="3">
        <f t="shared" si="27"/>
        <v>4.103222720184499E-2</v>
      </c>
      <c r="O62" s="6">
        <f t="shared" si="28"/>
        <v>24.371087513256789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</sheetData>
  <autoFilter ref="A7:S26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7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7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11102022 - Newcastle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2022-10-10T21:53:18Z</cp:lastPrinted>
  <dcterms:created xsi:type="dcterms:W3CDTF">2016-03-11T05:58:01Z</dcterms:created>
  <dcterms:modified xsi:type="dcterms:W3CDTF">2022-10-10T21:53:27Z</dcterms:modified>
</cp:coreProperties>
</file>