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C7A47579-A986-4101-ACD5-650786F4D10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2505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25052022 - PREMIUM'!$A$1:$S$1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4" i="1" l="1"/>
  <c r="I24" i="1"/>
  <c r="J24" i="1" s="1"/>
  <c r="K24" i="1" s="1"/>
  <c r="L24" i="1" s="1"/>
  <c r="H21" i="1"/>
  <c r="I21" i="1"/>
  <c r="J21" i="1" s="1"/>
  <c r="K21" i="1" s="1"/>
  <c r="L21" i="1" s="1"/>
  <c r="H22" i="1"/>
  <c r="I22" i="1"/>
  <c r="J22" i="1" s="1"/>
  <c r="K22" i="1" s="1"/>
  <c r="L22" i="1" s="1"/>
  <c r="H23" i="1"/>
  <c r="I23" i="1"/>
  <c r="J23" i="1" s="1"/>
  <c r="K23" i="1" s="1"/>
  <c r="L23" i="1" s="1"/>
  <c r="H27" i="1"/>
  <c r="I27" i="1"/>
  <c r="J27" i="1" s="1"/>
  <c r="K27" i="1" s="1"/>
  <c r="L27" i="1" s="1"/>
  <c r="H26" i="1"/>
  <c r="I26" i="1"/>
  <c r="J26" i="1" s="1"/>
  <c r="K26" i="1" s="1"/>
  <c r="L26" i="1" s="1"/>
  <c r="H28" i="1"/>
  <c r="I28" i="1"/>
  <c r="J28" i="1" s="1"/>
  <c r="K28" i="1" s="1"/>
  <c r="L28" i="1" s="1"/>
  <c r="H25" i="1"/>
  <c r="I25" i="1"/>
  <c r="J25" i="1" s="1"/>
  <c r="K25" i="1" s="1"/>
  <c r="L25" i="1" s="1"/>
  <c r="H29" i="1"/>
  <c r="I29" i="1"/>
  <c r="J29" i="1" s="1"/>
  <c r="K29" i="1" s="1"/>
  <c r="L29" i="1" s="1"/>
  <c r="H32" i="1"/>
  <c r="I32" i="1"/>
  <c r="J32" i="1" s="1"/>
  <c r="K32" i="1" s="1"/>
  <c r="L32" i="1" s="1"/>
  <c r="H31" i="1"/>
  <c r="I31" i="1"/>
  <c r="J31" i="1" s="1"/>
  <c r="K31" i="1" s="1"/>
  <c r="L31" i="1" s="1"/>
  <c r="H38" i="1"/>
  <c r="I38" i="1"/>
  <c r="J38" i="1" s="1"/>
  <c r="K38" i="1" s="1"/>
  <c r="L38" i="1" s="1"/>
  <c r="H30" i="1"/>
  <c r="I30" i="1"/>
  <c r="J30" i="1" s="1"/>
  <c r="K30" i="1" s="1"/>
  <c r="L30" i="1" s="1"/>
  <c r="H34" i="1"/>
  <c r="I34" i="1"/>
  <c r="J34" i="1" s="1"/>
  <c r="K34" i="1" s="1"/>
  <c r="L34" i="1" s="1"/>
  <c r="H33" i="1"/>
  <c r="I33" i="1"/>
  <c r="J33" i="1" s="1"/>
  <c r="K33" i="1" s="1"/>
  <c r="L33" i="1" s="1"/>
  <c r="H35" i="1"/>
  <c r="I35" i="1"/>
  <c r="J35" i="1" s="1"/>
  <c r="K35" i="1" s="1"/>
  <c r="L35" i="1" s="1"/>
  <c r="H37" i="1"/>
  <c r="I37" i="1"/>
  <c r="J37" i="1" s="1"/>
  <c r="K37" i="1" s="1"/>
  <c r="L37" i="1" s="1"/>
  <c r="H39" i="1"/>
  <c r="I39" i="1"/>
  <c r="J39" i="1" s="1"/>
  <c r="K39" i="1" s="1"/>
  <c r="L39" i="1" s="1"/>
  <c r="H36" i="1"/>
  <c r="I36" i="1"/>
  <c r="J36" i="1" s="1"/>
  <c r="K36" i="1" s="1"/>
  <c r="L36" i="1" s="1"/>
  <c r="H41" i="1"/>
  <c r="I41" i="1"/>
  <c r="J41" i="1" s="1"/>
  <c r="K41" i="1" s="1"/>
  <c r="L41" i="1" s="1"/>
  <c r="H40" i="1"/>
  <c r="I40" i="1"/>
  <c r="J40" i="1" s="1"/>
  <c r="K40" i="1" s="1"/>
  <c r="L40" i="1" s="1"/>
  <c r="H42" i="1"/>
  <c r="I42" i="1"/>
  <c r="J42" i="1" s="1"/>
  <c r="K42" i="1" s="1"/>
  <c r="L42" i="1" s="1"/>
  <c r="H17" i="1"/>
  <c r="I17" i="1"/>
  <c r="J17" i="1" s="1"/>
  <c r="K17" i="1" s="1"/>
  <c r="L17" i="1" s="1"/>
  <c r="H16" i="1"/>
  <c r="I16" i="1"/>
  <c r="J16" i="1" s="1"/>
  <c r="K16" i="1" s="1"/>
  <c r="L16" i="1" s="1"/>
  <c r="H20" i="1"/>
  <c r="I20" i="1"/>
  <c r="J20" i="1" s="1"/>
  <c r="K20" i="1" s="1"/>
  <c r="L20" i="1" s="1"/>
  <c r="H15" i="1"/>
  <c r="I15" i="1"/>
  <c r="J15" i="1" s="1"/>
  <c r="K15" i="1" s="1"/>
  <c r="L15" i="1" s="1"/>
  <c r="H14" i="1"/>
  <c r="I14" i="1"/>
  <c r="J14" i="1" s="1"/>
  <c r="K14" i="1" s="1"/>
  <c r="L14" i="1" s="1"/>
  <c r="H18" i="1"/>
  <c r="I18" i="1"/>
  <c r="J18" i="1" s="1"/>
  <c r="K18" i="1" s="1"/>
  <c r="L18" i="1" s="1"/>
  <c r="H13" i="1"/>
  <c r="I13" i="1"/>
  <c r="J13" i="1" s="1"/>
  <c r="K13" i="1" s="1"/>
  <c r="L13" i="1" s="1"/>
  <c r="H19" i="1"/>
  <c r="I19" i="1"/>
  <c r="J19" i="1" s="1"/>
  <c r="K19" i="1" s="1"/>
  <c r="L19" i="1" s="1"/>
  <c r="H5" i="1"/>
  <c r="I5" i="1"/>
  <c r="J5" i="1" s="1"/>
  <c r="K5" i="1" s="1"/>
  <c r="L5" i="1" s="1"/>
  <c r="H4" i="1"/>
  <c r="I4" i="1"/>
  <c r="J4" i="1" s="1"/>
  <c r="K4" i="1" s="1"/>
  <c r="L4" i="1" s="1"/>
  <c r="H2" i="1"/>
  <c r="I2" i="1"/>
  <c r="J2" i="1" s="1"/>
  <c r="K2" i="1" s="1"/>
  <c r="L2" i="1" s="1"/>
  <c r="H10" i="1"/>
  <c r="I10" i="1"/>
  <c r="J10" i="1" s="1"/>
  <c r="K10" i="1" s="1"/>
  <c r="L10" i="1" s="1"/>
  <c r="H12" i="1"/>
  <c r="I12" i="1"/>
  <c r="J12" i="1" s="1"/>
  <c r="K12" i="1" s="1"/>
  <c r="L12" i="1" s="1"/>
  <c r="H8" i="1"/>
  <c r="I8" i="1"/>
  <c r="J8" i="1" s="1"/>
  <c r="K8" i="1" s="1"/>
  <c r="L8" i="1" s="1"/>
  <c r="H6" i="1"/>
  <c r="I6" i="1"/>
  <c r="J6" i="1" s="1"/>
  <c r="K6" i="1" s="1"/>
  <c r="L6" i="1" s="1"/>
  <c r="H11" i="1"/>
  <c r="I11" i="1"/>
  <c r="J11" i="1" s="1"/>
  <c r="K11" i="1" s="1"/>
  <c r="L11" i="1" s="1"/>
  <c r="H3" i="1"/>
  <c r="I3" i="1"/>
  <c r="J3" i="1" s="1"/>
  <c r="K3" i="1" s="1"/>
  <c r="L3" i="1" s="1"/>
  <c r="H7" i="1"/>
  <c r="I7" i="1"/>
  <c r="J7" i="1" s="1"/>
  <c r="K7" i="1" s="1"/>
  <c r="L7" i="1" s="1"/>
  <c r="H9" i="1"/>
  <c r="I9" i="1"/>
  <c r="J9" i="1" s="1"/>
  <c r="K9" i="1" s="1"/>
  <c r="L9" i="1" s="1"/>
  <c r="M24" i="1" l="1"/>
  <c r="M40" i="1"/>
  <c r="N40" i="1" s="1"/>
  <c r="O40" i="1" s="1"/>
  <c r="P40" i="1" s="1"/>
  <c r="M35" i="1"/>
  <c r="N35" i="1" s="1"/>
  <c r="O35" i="1" s="1"/>
  <c r="P35" i="1" s="1"/>
  <c r="M38" i="1"/>
  <c r="N38" i="1" s="1"/>
  <c r="O38" i="1" s="1"/>
  <c r="P38" i="1" s="1"/>
  <c r="M34" i="1"/>
  <c r="M39" i="1"/>
  <c r="N39" i="1" s="1"/>
  <c r="O39" i="1" s="1"/>
  <c r="P39" i="1" s="1"/>
  <c r="M31" i="1"/>
  <c r="N31" i="1" s="1"/>
  <c r="O31" i="1" s="1"/>
  <c r="P31" i="1" s="1"/>
  <c r="M36" i="1"/>
  <c r="N36" i="1" s="1"/>
  <c r="O36" i="1" s="1"/>
  <c r="P36" i="1" s="1"/>
  <c r="M30" i="1"/>
  <c r="N30" i="1" s="1"/>
  <c r="O30" i="1" s="1"/>
  <c r="P30" i="1" s="1"/>
  <c r="M37" i="1"/>
  <c r="N37" i="1" s="1"/>
  <c r="O37" i="1" s="1"/>
  <c r="P37" i="1" s="1"/>
  <c r="M42" i="1"/>
  <c r="N42" i="1" s="1"/>
  <c r="O42" i="1" s="1"/>
  <c r="P42" i="1" s="1"/>
  <c r="M32" i="1"/>
  <c r="N32" i="1" s="1"/>
  <c r="O32" i="1" s="1"/>
  <c r="P32" i="1" s="1"/>
  <c r="M33" i="1"/>
  <c r="N33" i="1" s="1"/>
  <c r="O33" i="1" s="1"/>
  <c r="P33" i="1" s="1"/>
  <c r="M41" i="1"/>
  <c r="N41" i="1" s="1"/>
  <c r="O41" i="1" s="1"/>
  <c r="P41" i="1" s="1"/>
  <c r="N34" i="1"/>
  <c r="O34" i="1" s="1"/>
  <c r="P34" i="1" s="1"/>
  <c r="M21" i="1"/>
  <c r="N21" i="1" s="1"/>
  <c r="O21" i="1" s="1"/>
  <c r="P21" i="1" s="1"/>
  <c r="M27" i="1"/>
  <c r="N27" i="1" s="1"/>
  <c r="O27" i="1" s="1"/>
  <c r="P27" i="1" s="1"/>
  <c r="M25" i="1"/>
  <c r="N25" i="1" s="1"/>
  <c r="O25" i="1" s="1"/>
  <c r="P25" i="1" s="1"/>
  <c r="N24" i="1"/>
  <c r="O24" i="1" s="1"/>
  <c r="P24" i="1" s="1"/>
  <c r="M22" i="1"/>
  <c r="N22" i="1" s="1"/>
  <c r="O22" i="1" s="1"/>
  <c r="P22" i="1" s="1"/>
  <c r="M26" i="1"/>
  <c r="N26" i="1" s="1"/>
  <c r="O26" i="1" s="1"/>
  <c r="P26" i="1" s="1"/>
  <c r="M23" i="1"/>
  <c r="N23" i="1" s="1"/>
  <c r="O23" i="1" s="1"/>
  <c r="P23" i="1" s="1"/>
  <c r="M29" i="1"/>
  <c r="N29" i="1" s="1"/>
  <c r="O29" i="1" s="1"/>
  <c r="P29" i="1" s="1"/>
  <c r="M28" i="1"/>
  <c r="N28" i="1" s="1"/>
  <c r="O28" i="1" s="1"/>
  <c r="P28" i="1" s="1"/>
  <c r="M16" i="1"/>
  <c r="N16" i="1" s="1"/>
  <c r="O16" i="1" s="1"/>
  <c r="P16" i="1" s="1"/>
  <c r="M17" i="1"/>
  <c r="N17" i="1" s="1"/>
  <c r="O17" i="1" s="1"/>
  <c r="P17" i="1" s="1"/>
  <c r="M20" i="1"/>
  <c r="N20" i="1" s="1"/>
  <c r="O20" i="1" s="1"/>
  <c r="P20" i="1" s="1"/>
  <c r="M13" i="1"/>
  <c r="N13" i="1" s="1"/>
  <c r="O13" i="1" s="1"/>
  <c r="P13" i="1" s="1"/>
  <c r="M19" i="1"/>
  <c r="N19" i="1" s="1"/>
  <c r="O19" i="1" s="1"/>
  <c r="P19" i="1" s="1"/>
  <c r="M14" i="1"/>
  <c r="N14" i="1" s="1"/>
  <c r="O14" i="1" s="1"/>
  <c r="P14" i="1" s="1"/>
  <c r="M18" i="1"/>
  <c r="N18" i="1" s="1"/>
  <c r="O18" i="1" s="1"/>
  <c r="P18" i="1" s="1"/>
  <c r="M15" i="1"/>
  <c r="N15" i="1" s="1"/>
  <c r="O15" i="1" s="1"/>
  <c r="P15" i="1" s="1"/>
  <c r="M8" i="1"/>
  <c r="N8" i="1" s="1"/>
  <c r="O8" i="1" s="1"/>
  <c r="P8" i="1" s="1"/>
  <c r="M6" i="1"/>
  <c r="N6" i="1" s="1"/>
  <c r="O6" i="1" s="1"/>
  <c r="P6" i="1" s="1"/>
  <c r="M12" i="1"/>
  <c r="N12" i="1" s="1"/>
  <c r="O12" i="1" s="1"/>
  <c r="P12" i="1" s="1"/>
  <c r="M2" i="1"/>
  <c r="N2" i="1" s="1"/>
  <c r="O2" i="1" s="1"/>
  <c r="P2" i="1" s="1"/>
  <c r="M11" i="1"/>
  <c r="N11" i="1" s="1"/>
  <c r="O11" i="1" s="1"/>
  <c r="P11" i="1" s="1"/>
  <c r="M4" i="1"/>
  <c r="N4" i="1" s="1"/>
  <c r="O4" i="1" s="1"/>
  <c r="P4" i="1" s="1"/>
  <c r="M10" i="1"/>
  <c r="N10" i="1" s="1"/>
  <c r="O10" i="1" s="1"/>
  <c r="P10" i="1" s="1"/>
  <c r="M5" i="1"/>
  <c r="N5" i="1" s="1"/>
  <c r="O5" i="1" s="1"/>
  <c r="P5" i="1" s="1"/>
  <c r="M3" i="1"/>
  <c r="N3" i="1" s="1"/>
  <c r="O3" i="1" s="1"/>
  <c r="P3" i="1" s="1"/>
  <c r="M9" i="1"/>
  <c r="N9" i="1" s="1"/>
  <c r="O9" i="1" s="1"/>
  <c r="P9" i="1" s="1"/>
  <c r="M7" i="1"/>
  <c r="N7" i="1" s="1"/>
  <c r="O7" i="1" s="1"/>
  <c r="P7" i="1" s="1"/>
  <c r="Q36" i="1" l="1"/>
  <c r="R36" i="1" s="1"/>
  <c r="S36" i="1" s="1"/>
  <c r="Q31" i="1"/>
  <c r="R31" i="1" s="1"/>
  <c r="S31" i="1" s="1"/>
  <c r="Q33" i="1"/>
  <c r="R33" i="1" s="1"/>
  <c r="S33" i="1" s="1"/>
  <c r="Q27" i="1"/>
  <c r="R27" i="1" s="1"/>
  <c r="S27" i="1" s="1"/>
  <c r="Q21" i="1"/>
  <c r="R21" i="1" s="1"/>
  <c r="S21" i="1" s="1"/>
  <c r="Q32" i="1"/>
  <c r="R32" i="1" s="1"/>
  <c r="S32" i="1" s="1"/>
  <c r="Q25" i="1"/>
  <c r="R25" i="1" s="1"/>
  <c r="S25" i="1" s="1"/>
  <c r="Q42" i="1"/>
  <c r="R42" i="1" s="1"/>
  <c r="S42" i="1" s="1"/>
  <c r="Q38" i="1"/>
  <c r="R38" i="1" s="1"/>
  <c r="S38" i="1" s="1"/>
  <c r="Q41" i="1"/>
  <c r="R41" i="1" s="1"/>
  <c r="S41" i="1" s="1"/>
  <c r="Q40" i="1"/>
  <c r="R40" i="1" s="1"/>
  <c r="S40" i="1" s="1"/>
  <c r="Q26" i="1"/>
  <c r="R26" i="1" s="1"/>
  <c r="S26" i="1" s="1"/>
  <c r="Q23" i="1"/>
  <c r="R23" i="1" s="1"/>
  <c r="S23" i="1" s="1"/>
  <c r="Q39" i="1"/>
  <c r="R39" i="1" s="1"/>
  <c r="S39" i="1" s="1"/>
  <c r="Q22" i="1"/>
  <c r="R22" i="1" s="1"/>
  <c r="S22" i="1" s="1"/>
  <c r="Q24" i="1"/>
  <c r="R24" i="1" s="1"/>
  <c r="S24" i="1" s="1"/>
  <c r="Q34" i="1"/>
  <c r="R34" i="1" s="1"/>
  <c r="S34" i="1" s="1"/>
  <c r="Q30" i="1"/>
  <c r="R30" i="1" s="1"/>
  <c r="S30" i="1" s="1"/>
  <c r="Q35" i="1"/>
  <c r="R35" i="1" s="1"/>
  <c r="S35" i="1" s="1"/>
  <c r="Q37" i="1"/>
  <c r="R37" i="1" s="1"/>
  <c r="S37" i="1" s="1"/>
  <c r="Q29" i="1"/>
  <c r="R29" i="1" s="1"/>
  <c r="S29" i="1" s="1"/>
  <c r="Q28" i="1"/>
  <c r="R28" i="1" s="1"/>
  <c r="S28" i="1" s="1"/>
  <c r="Q15" i="1"/>
  <c r="R15" i="1" s="1"/>
  <c r="S15" i="1" s="1"/>
  <c r="Q14" i="1"/>
  <c r="R14" i="1" s="1"/>
  <c r="S14" i="1" s="1"/>
  <c r="Q13" i="1"/>
  <c r="R13" i="1" s="1"/>
  <c r="S13" i="1" s="1"/>
  <c r="Q18" i="1"/>
  <c r="R18" i="1" s="1"/>
  <c r="S18" i="1" s="1"/>
  <c r="Q20" i="1"/>
  <c r="R20" i="1" s="1"/>
  <c r="S20" i="1" s="1"/>
  <c r="Q17" i="1"/>
  <c r="R17" i="1" s="1"/>
  <c r="S17" i="1" s="1"/>
  <c r="Q16" i="1"/>
  <c r="R16" i="1" s="1"/>
  <c r="S16" i="1" s="1"/>
  <c r="Q19" i="1"/>
  <c r="R19" i="1" s="1"/>
  <c r="S19" i="1" s="1"/>
  <c r="Q4" i="1"/>
  <c r="R4" i="1" s="1"/>
  <c r="S4" i="1" s="1"/>
  <c r="Q12" i="1"/>
  <c r="R12" i="1" s="1"/>
  <c r="S12" i="1" s="1"/>
  <c r="Q6" i="1"/>
  <c r="R6" i="1" s="1"/>
  <c r="S6" i="1" s="1"/>
  <c r="Q10" i="1"/>
  <c r="R10" i="1" s="1"/>
  <c r="S10" i="1" s="1"/>
  <c r="Q8" i="1"/>
  <c r="R8" i="1" s="1"/>
  <c r="S8" i="1" s="1"/>
  <c r="Q2" i="1"/>
  <c r="R2" i="1" s="1"/>
  <c r="S2" i="1" s="1"/>
  <c r="Q11" i="1"/>
  <c r="R11" i="1" s="1"/>
  <c r="S11" i="1" s="1"/>
  <c r="Q5" i="1"/>
  <c r="R5" i="1" s="1"/>
  <c r="S5" i="1" s="1"/>
  <c r="Q9" i="1"/>
  <c r="R9" i="1" s="1"/>
  <c r="S9" i="1" s="1"/>
  <c r="Q3" i="1"/>
  <c r="R3" i="1" s="1"/>
  <c r="S3" i="1" s="1"/>
  <c r="Q7" i="1"/>
  <c r="R7" i="1" s="1"/>
  <c r="S7" i="1" s="1"/>
</calcChain>
</file>

<file path=xl/sharedStrings.xml><?xml version="1.0" encoding="utf-8"?>
<sst xmlns="http://schemas.openxmlformats.org/spreadsheetml/2006/main" count="101" uniqueCount="61">
  <si>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</si>
  <si>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</si>
  <si>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</si>
  <si>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</si>
  <si>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</si>
  <si>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</si>
  <si>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</si>
  <si>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</si>
  <si>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</si>
  <si>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</si>
  <si>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</si>
  <si>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</si>
  <si>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</si>
  <si>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</si>
  <si>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</si>
  <si>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</si>
  <si>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</si>
  <si>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</si>
  <si>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</si>
  <si>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Sale</t>
  </si>
  <si>
    <t xml:space="preserve">Confrontational     </t>
  </si>
  <si>
    <t xml:space="preserve">Ice Ice Baby        </t>
  </si>
  <si>
    <t xml:space="preserve">Zagusto             </t>
  </si>
  <si>
    <t xml:space="preserve">Bold Hoi Ho         </t>
  </si>
  <si>
    <t xml:space="preserve">Eclipse Solar       </t>
  </si>
  <si>
    <t xml:space="preserve">Red On Red          </t>
  </si>
  <si>
    <t xml:space="preserve">Shadow Hawk         </t>
  </si>
  <si>
    <t xml:space="preserve">Brass Eye           </t>
  </si>
  <si>
    <t xml:space="preserve">Part Time Lover     </t>
  </si>
  <si>
    <t xml:space="preserve">Gymnastics          </t>
  </si>
  <si>
    <t xml:space="preserve">Elvaric             </t>
  </si>
  <si>
    <t xml:space="preserve">Oceans Of Stanima   </t>
  </si>
  <si>
    <t xml:space="preserve">Ripplebrook         </t>
  </si>
  <si>
    <t xml:space="preserve">Allys Reward        </t>
  </si>
  <si>
    <t xml:space="preserve">High Done           </t>
  </si>
  <si>
    <t xml:space="preserve">House Spouse        </t>
  </si>
  <si>
    <t xml:space="preserve">Resolute Lad        </t>
  </si>
  <si>
    <t xml:space="preserve">Swindon Lass        </t>
  </si>
  <si>
    <t xml:space="preserve">Korobeiniki         </t>
  </si>
  <si>
    <t xml:space="preserve">Yulong Knight       </t>
  </si>
  <si>
    <t xml:space="preserve">Brownie             </t>
  </si>
  <si>
    <t xml:space="preserve">Darceandermill      </t>
  </si>
  <si>
    <t xml:space="preserve">Madame Bolli        </t>
  </si>
  <si>
    <t xml:space="preserve">Nasraawy            </t>
  </si>
  <si>
    <t xml:space="preserve">High Risk           </t>
  </si>
  <si>
    <t xml:space="preserve">Rockcliff           </t>
  </si>
  <si>
    <t xml:space="preserve">La Vita             </t>
  </si>
  <si>
    <t xml:space="preserve">Emperors Chariot    </t>
  </si>
  <si>
    <t xml:space="preserve">Aesop               </t>
  </si>
  <si>
    <t xml:space="preserve">French War          </t>
  </si>
  <si>
    <t xml:space="preserve">Witsabouthim        </t>
  </si>
  <si>
    <t xml:space="preserve">State Squad         </t>
  </si>
  <si>
    <t xml:space="preserve">Autissiodorum       </t>
  </si>
  <si>
    <t xml:space="preserve">Hereforagoodtime    </t>
  </si>
  <si>
    <t xml:space="preserve">Pharrell            </t>
  </si>
  <si>
    <t xml:space="preserve">Gimme A Buzz        </t>
  </si>
  <si>
    <t xml:space="preserve">Aragon              </t>
  </si>
  <si>
    <t xml:space="preserve">Anchorman           </t>
  </si>
  <si>
    <t xml:space="preserve">Wiesenbach          </t>
  </si>
  <si>
    <t xml:space="preserve">Sassoon             </t>
  </si>
  <si>
    <t xml:space="preserve">Savvy Boy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</si>
</sst>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42"/>
  <sheetViews>
    <sheetView tabSelected="1" topLeftCell="B1" workbookViewId="0">
      <pane ySplit="1" topLeftCell="A2" activePane="bottomLeft" state="frozen"/>
      <selection activeCell="B1" sqref="B1"/>
      <selection pane="bottomLeft" activeCell="B43" sqref="A43:XFD113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5.109375" style="9" bestFit="1" customWidth="1"/>
    <col min="4" max="4" width="6.44140625" style="9" bestFit="1" customWidth="1"/>
    <col min="5" max="5" width="6.33203125" style="9" bestFit="1" customWidth="1"/>
    <col min="6" max="6" width="22.109375" style="9" bestFit="1" customWidth="1"/>
    <col min="7" max="7" width="9.44140625" style="10" bestFit="1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8.6640625" style="12" bestFit="1" customWidth="1"/>
    <col min="20" max="16384" width="8.88671875" style="8"/>
  </cols>
  <sheetData>
    <row r="1" spans="1:19" s="4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</row>
    <row r="2" spans="1:19" x14ac:dyDescent="0.3">
      <c r="A2" s="1">
        <v>11</v>
      </c>
      <c r="B2" s="5">
        <v>0.61458333333333337</v>
      </c>
      <c r="C2" s="1" t="s">
        <v>19</v>
      </c>
      <c r="D2" s="1">
        <v>5</v>
      </c>
      <c r="E2" s="1">
        <v>6</v>
      </c>
      <c r="F2" s="1" t="s">
        <v>25</v>
      </c>
      <c r="G2" s="1">
        <v>65.2</v>
      </c>
      <c r="H2" s="1">
        <f>1+COUNTIFS(A:A,A2,G:G,"&gt;"&amp;G2)</f>
        <v>1</v>
      </c>
      <c r="I2" s="2">
        <f>AVERAGEIF(A:A,A2,G:G)</f>
        <v>49.439090909090915</v>
      </c>
      <c r="J2" s="2">
        <f t="shared" ref="J2:J8" si="0">G2-I2</f>
        <v>15.760909090909088</v>
      </c>
      <c r="K2" s="2">
        <f t="shared" ref="K2:K8" si="1">90+J2</f>
        <v>105.76090909090908</v>
      </c>
      <c r="L2" s="2">
        <f t="shared" ref="L2:L8" si="2">EXP(0.06*K2)</f>
        <v>570.01036533103513</v>
      </c>
      <c r="M2" s="2">
        <f>SUMIF(A:A,A2,L:L)</f>
        <v>2830.4087627791801</v>
      </c>
      <c r="N2" s="3">
        <f t="shared" ref="N2:N8" si="3">L2/M2</f>
        <v>0.20138800191225439</v>
      </c>
      <c r="O2" s="6">
        <f t="shared" ref="O2:O8" si="4">1/N2</f>
        <v>4.9655391110921503</v>
      </c>
      <c r="P2" s="3">
        <f t="shared" ref="P2:P8" si="5">IF(O2&gt;21,"",N2)</f>
        <v>0.20138800191225439</v>
      </c>
      <c r="Q2" s="3">
        <f>IF(ISNUMBER(P2),SUMIF(A:A,A2,P:P),"")</f>
        <v>0.9352510363315778</v>
      </c>
      <c r="R2" s="3">
        <f t="shared" ref="R2:R8" si="6">IFERROR(P2*(1/Q2),"")</f>
        <v>0.21533042369263478</v>
      </c>
      <c r="S2" s="7">
        <f t="shared" ref="S2:S8" si="7">IFERROR(1/R2,"")</f>
        <v>4.644025599593915</v>
      </c>
    </row>
    <row r="3" spans="1:19" x14ac:dyDescent="0.3">
      <c r="A3" s="1">
        <v>11</v>
      </c>
      <c r="B3" s="5">
        <v>0.61458333333333337</v>
      </c>
      <c r="C3" s="1" t="s">
        <v>19</v>
      </c>
      <c r="D3" s="1">
        <v>5</v>
      </c>
      <c r="E3" s="1">
        <v>1</v>
      </c>
      <c r="F3" s="1" t="s">
        <v>20</v>
      </c>
      <c r="G3" s="1">
        <v>61.92</v>
      </c>
      <c r="H3" s="1">
        <f>1+COUNTIFS(A:A,A3,G:G,"&gt;"&amp;G3)</f>
        <v>2</v>
      </c>
      <c r="I3" s="2">
        <f>AVERAGEIF(A:A,A3,G:G)</f>
        <v>49.439090909090915</v>
      </c>
      <c r="J3" s="2">
        <f t="shared" si="0"/>
        <v>12.480909090909087</v>
      </c>
      <c r="K3" s="2">
        <f t="shared" si="1"/>
        <v>102.48090909090908</v>
      </c>
      <c r="L3" s="2">
        <f t="shared" si="2"/>
        <v>468.18079969792024</v>
      </c>
      <c r="M3" s="2">
        <f>SUMIF(A:A,A3,L:L)</f>
        <v>2830.4087627791801</v>
      </c>
      <c r="N3" s="3">
        <f t="shared" si="3"/>
        <v>0.16541101972784072</v>
      </c>
      <c r="O3" s="6">
        <f t="shared" si="4"/>
        <v>6.0455464312193437</v>
      </c>
      <c r="P3" s="3">
        <f t="shared" si="5"/>
        <v>0.16541101972784072</v>
      </c>
      <c r="Q3" s="3">
        <f>IF(ISNUMBER(P3),SUMIF(A:A,A3,P:P),"")</f>
        <v>0.9352510363315778</v>
      </c>
      <c r="R3" s="3">
        <f t="shared" si="6"/>
        <v>0.17686269600582083</v>
      </c>
      <c r="S3" s="7">
        <f t="shared" si="7"/>
        <v>5.6541035649885627</v>
      </c>
    </row>
    <row r="4" spans="1:19" x14ac:dyDescent="0.3">
      <c r="A4" s="1">
        <v>11</v>
      </c>
      <c r="B4" s="5">
        <v>0.61458333333333337</v>
      </c>
      <c r="C4" s="1" t="s">
        <v>19</v>
      </c>
      <c r="D4" s="1">
        <v>5</v>
      </c>
      <c r="E4" s="1">
        <v>5</v>
      </c>
      <c r="F4" s="1" t="s">
        <v>24</v>
      </c>
      <c r="G4" s="1">
        <v>55.76</v>
      </c>
      <c r="H4" s="1">
        <f>1+COUNTIFS(A:A,A4,G:G,"&gt;"&amp;G4)</f>
        <v>3</v>
      </c>
      <c r="I4" s="2">
        <f>AVERAGEIF(A:A,A4,G:G)</f>
        <v>49.439090909090915</v>
      </c>
      <c r="J4" s="2">
        <f t="shared" si="0"/>
        <v>6.3209090909090833</v>
      </c>
      <c r="K4" s="2">
        <f t="shared" si="1"/>
        <v>96.320909090909083</v>
      </c>
      <c r="L4" s="2">
        <f t="shared" si="2"/>
        <v>323.51793259165692</v>
      </c>
      <c r="M4" s="2">
        <f>SUMIF(A:A,A4,L:L)</f>
        <v>2830.4087627791801</v>
      </c>
      <c r="N4" s="3">
        <f t="shared" si="3"/>
        <v>0.11430078116137347</v>
      </c>
      <c r="O4" s="6">
        <f t="shared" si="4"/>
        <v>8.7488465943917593</v>
      </c>
      <c r="P4" s="3">
        <f t="shared" si="5"/>
        <v>0.11430078116137347</v>
      </c>
      <c r="Q4" s="3">
        <f>IF(ISNUMBER(P4),SUMIF(A:A,A4,P:P),"")</f>
        <v>0.9352510363315778</v>
      </c>
      <c r="R4" s="3">
        <f t="shared" si="6"/>
        <v>0.12221401176918881</v>
      </c>
      <c r="S4" s="7">
        <f t="shared" si="7"/>
        <v>8.1823678441108871</v>
      </c>
    </row>
    <row r="5" spans="1:19" x14ac:dyDescent="0.3">
      <c r="A5" s="1">
        <v>11</v>
      </c>
      <c r="B5" s="5">
        <v>0.61458333333333337</v>
      </c>
      <c r="C5" s="1" t="s">
        <v>19</v>
      </c>
      <c r="D5" s="1">
        <v>5</v>
      </c>
      <c r="E5" s="1">
        <v>4</v>
      </c>
      <c r="F5" s="1" t="s">
        <v>23</v>
      </c>
      <c r="G5" s="1">
        <v>53.42</v>
      </c>
      <c r="H5" s="1">
        <f>1+COUNTIFS(A:A,A5,G:G,"&gt;"&amp;G5)</f>
        <v>4</v>
      </c>
      <c r="I5" s="2">
        <f>AVERAGEIF(A:A,A5,G:G)</f>
        <v>49.439090909090915</v>
      </c>
      <c r="J5" s="2">
        <f t="shared" si="0"/>
        <v>3.980909090909087</v>
      </c>
      <c r="K5" s="2">
        <f t="shared" si="1"/>
        <v>93.98090909090908</v>
      </c>
      <c r="L5" s="2">
        <f t="shared" si="2"/>
        <v>281.14050030339223</v>
      </c>
      <c r="M5" s="2">
        <f>SUMIF(A:A,A5,L:L)</f>
        <v>2830.4087627791801</v>
      </c>
      <c r="N5" s="3">
        <f t="shared" si="3"/>
        <v>9.9328586033396893E-2</v>
      </c>
      <c r="O5" s="6">
        <f t="shared" si="4"/>
        <v>10.067595240546096</v>
      </c>
      <c r="P5" s="3">
        <f t="shared" si="5"/>
        <v>9.9328586033396893E-2</v>
      </c>
      <c r="Q5" s="3">
        <f>IF(ISNUMBER(P5),SUMIF(A:A,A5,P:P),"")</f>
        <v>0.9352510363315778</v>
      </c>
      <c r="R5" s="3">
        <f t="shared" si="6"/>
        <v>0.10620526700831324</v>
      </c>
      <c r="S5" s="7">
        <f t="shared" si="7"/>
        <v>9.4157288820875973</v>
      </c>
    </row>
    <row r="6" spans="1:19" x14ac:dyDescent="0.3">
      <c r="A6" s="1">
        <v>11</v>
      </c>
      <c r="B6" s="5">
        <v>0.61458333333333337</v>
      </c>
      <c r="C6" s="1" t="s">
        <v>19</v>
      </c>
      <c r="D6" s="1">
        <v>5</v>
      </c>
      <c r="E6" s="1">
        <v>10</v>
      </c>
      <c r="F6" s="1" t="s">
        <v>29</v>
      </c>
      <c r="G6" s="1">
        <v>50.99</v>
      </c>
      <c r="H6" s="1">
        <f>1+COUNTIFS(A:A,A6,G:G,"&gt;"&amp;G6)</f>
        <v>5</v>
      </c>
      <c r="I6" s="2">
        <f>AVERAGEIF(A:A,A6,G:G)</f>
        <v>49.439090909090915</v>
      </c>
      <c r="J6" s="2">
        <f t="shared" si="0"/>
        <v>1.5509090909090872</v>
      </c>
      <c r="K6" s="2">
        <f t="shared" si="1"/>
        <v>91.550909090909087</v>
      </c>
      <c r="L6" s="2">
        <f t="shared" si="2"/>
        <v>242.99832381948232</v>
      </c>
      <c r="M6" s="2">
        <f>SUMIF(A:A,A6,L:L)</f>
        <v>2830.4087627791801</v>
      </c>
      <c r="N6" s="3">
        <f t="shared" si="3"/>
        <v>8.5852731596577636E-2</v>
      </c>
      <c r="O6" s="6">
        <f t="shared" si="4"/>
        <v>11.647853031619359</v>
      </c>
      <c r="P6" s="3">
        <f t="shared" si="5"/>
        <v>8.5852731596577636E-2</v>
      </c>
      <c r="Q6" s="3">
        <f>IF(ISNUMBER(P6),SUMIF(A:A,A6,P:P),"")</f>
        <v>0.9352510363315778</v>
      </c>
      <c r="R6" s="3">
        <f t="shared" si="6"/>
        <v>9.1796457059620917E-2</v>
      </c>
      <c r="S6" s="7">
        <f t="shared" si="7"/>
        <v>10.893666618859916</v>
      </c>
    </row>
    <row r="7" spans="1:19" x14ac:dyDescent="0.3">
      <c r="A7" s="1">
        <v>11</v>
      </c>
      <c r="B7" s="5">
        <v>0.61458333333333337</v>
      </c>
      <c r="C7" s="1" t="s">
        <v>19</v>
      </c>
      <c r="D7" s="1">
        <v>5</v>
      </c>
      <c r="E7" s="1">
        <v>2</v>
      </c>
      <c r="F7" s="1" t="s">
        <v>21</v>
      </c>
      <c r="G7" s="1">
        <v>50.39</v>
      </c>
      <c r="H7" s="1">
        <f>1+COUNTIFS(A:A,A7,G:G,"&gt;"&amp;G7)</f>
        <v>6</v>
      </c>
      <c r="I7" s="2">
        <f>AVERAGEIF(A:A,A7,G:G)</f>
        <v>49.439090909090915</v>
      </c>
      <c r="J7" s="2">
        <f t="shared" si="0"/>
        <v>0.95090909090908582</v>
      </c>
      <c r="K7" s="2">
        <f t="shared" si="1"/>
        <v>90.950909090909079</v>
      </c>
      <c r="L7" s="2">
        <f t="shared" si="2"/>
        <v>234.40597440513227</v>
      </c>
      <c r="M7" s="2">
        <f>SUMIF(A:A,A7,L:L)</f>
        <v>2830.4087627791801</v>
      </c>
      <c r="N7" s="3">
        <f t="shared" si="3"/>
        <v>8.2817004203650402E-2</v>
      </c>
      <c r="O7" s="6">
        <f t="shared" si="4"/>
        <v>12.074814944295245</v>
      </c>
      <c r="P7" s="3">
        <f t="shared" si="5"/>
        <v>8.2817004203650402E-2</v>
      </c>
      <c r="Q7" s="3">
        <f>IF(ISNUMBER(P7),SUMIF(A:A,A7,P:P),"")</f>
        <v>0.9352510363315778</v>
      </c>
      <c r="R7" s="3">
        <f t="shared" si="6"/>
        <v>8.8550561278703574E-2</v>
      </c>
      <c r="S7" s="7">
        <f t="shared" si="7"/>
        <v>11.292983190164151</v>
      </c>
    </row>
    <row r="8" spans="1:19" x14ac:dyDescent="0.3">
      <c r="A8" s="1">
        <v>11</v>
      </c>
      <c r="B8" s="5">
        <v>0.61458333333333337</v>
      </c>
      <c r="C8" s="1" t="s">
        <v>19</v>
      </c>
      <c r="D8" s="1">
        <v>5</v>
      </c>
      <c r="E8" s="1">
        <v>9</v>
      </c>
      <c r="F8" s="1" t="s">
        <v>28</v>
      </c>
      <c r="G8" s="1">
        <v>46.25</v>
      </c>
      <c r="H8" s="1">
        <f>1+COUNTIFS(A:A,A8,G:G,"&gt;"&amp;G8)</f>
        <v>7</v>
      </c>
      <c r="I8" s="2">
        <f>AVERAGEIF(A:A,A8,G:G)</f>
        <v>49.439090909090915</v>
      </c>
      <c r="J8" s="2">
        <f t="shared" si="0"/>
        <v>-3.1890909090909147</v>
      </c>
      <c r="K8" s="2">
        <f t="shared" si="1"/>
        <v>86.810909090909092</v>
      </c>
      <c r="L8" s="2">
        <f t="shared" si="2"/>
        <v>182.84787910939684</v>
      </c>
      <c r="M8" s="2">
        <f>SUMIF(A:A,A8,L:L)</f>
        <v>2830.4087627791801</v>
      </c>
      <c r="N8" s="3">
        <f t="shared" si="3"/>
        <v>6.4601227043212792E-2</v>
      </c>
      <c r="O8" s="6">
        <f t="shared" si="4"/>
        <v>15.479582134424227</v>
      </c>
      <c r="P8" s="3">
        <f t="shared" si="5"/>
        <v>6.4601227043212792E-2</v>
      </c>
      <c r="Q8" s="3">
        <f>IF(ISNUMBER(P8),SUMIF(A:A,A8,P:P),"")</f>
        <v>0.9352510363315778</v>
      </c>
      <c r="R8" s="3">
        <f t="shared" si="6"/>
        <v>6.9073675979664462E-2</v>
      </c>
      <c r="S8" s="7">
        <f t="shared" si="7"/>
        <v>14.477295233200033</v>
      </c>
    </row>
    <row r="9" spans="1:19" x14ac:dyDescent="0.3">
      <c r="A9" s="1">
        <v>11</v>
      </c>
      <c r="B9" s="5">
        <v>0.61458333333333337</v>
      </c>
      <c r="C9" s="1" t="s">
        <v>19</v>
      </c>
      <c r="D9" s="1">
        <v>5</v>
      </c>
      <c r="E9" s="1">
        <v>3</v>
      </c>
      <c r="F9" s="1" t="s">
        <v>22</v>
      </c>
      <c r="G9" s="1">
        <v>45.73</v>
      </c>
      <c r="H9" s="1">
        <f>1+COUNTIFS(A:A,A9,G:G,"&gt;"&amp;G9)</f>
        <v>8</v>
      </c>
      <c r="I9" s="2">
        <f>AVERAGEIF(A:A,A9,G:G)</f>
        <v>49.439090909090915</v>
      </c>
      <c r="J9" s="2">
        <f t="shared" ref="J9:J20" si="8">G9-I9</f>
        <v>-3.7090909090909179</v>
      </c>
      <c r="K9" s="2">
        <f t="shared" ref="K9:K20" si="9">90+J9</f>
        <v>86.290909090909082</v>
      </c>
      <c r="L9" s="2">
        <f t="shared" ref="L9:L20" si="10">EXP(0.06*K9)</f>
        <v>177.23110261993588</v>
      </c>
      <c r="M9" s="2">
        <f>SUMIF(A:A,A9,L:L)</f>
        <v>2830.4087627791801</v>
      </c>
      <c r="N9" s="3">
        <f t="shared" ref="N9:N20" si="11">L9/M9</f>
        <v>6.2616786999314028E-2</v>
      </c>
      <c r="O9" s="6">
        <f t="shared" ref="O9:O20" si="12">1/N9</f>
        <v>15.970158290155563</v>
      </c>
      <c r="P9" s="3">
        <f t="shared" ref="P9:P20" si="13">IF(O9&gt;21,"",N9)</f>
        <v>6.2616786999314028E-2</v>
      </c>
      <c r="Q9" s="3">
        <f>IF(ISNUMBER(P9),SUMIF(A:A,A9,P:P),"")</f>
        <v>0.9352510363315778</v>
      </c>
      <c r="R9" s="3">
        <f t="shared" ref="R9:R20" si="14">IFERROR(P9*(1/Q9),"")</f>
        <v>6.6951849895747442E-2</v>
      </c>
      <c r="S9" s="7">
        <f t="shared" ref="S9:S20" si="15">IFERROR(1/R9,"")</f>
        <v>14.936107091247328</v>
      </c>
    </row>
    <row r="10" spans="1:19" x14ac:dyDescent="0.3">
      <c r="A10" s="1">
        <v>11</v>
      </c>
      <c r="B10" s="5">
        <v>0.61458333333333337</v>
      </c>
      <c r="C10" s="1" t="s">
        <v>19</v>
      </c>
      <c r="D10" s="1">
        <v>5</v>
      </c>
      <c r="E10" s="1">
        <v>7</v>
      </c>
      <c r="F10" s="1" t="s">
        <v>26</v>
      </c>
      <c r="G10" s="1">
        <v>44.72</v>
      </c>
      <c r="H10" s="1">
        <f>1+COUNTIFS(A:A,A10,G:G,"&gt;"&amp;G10)</f>
        <v>9</v>
      </c>
      <c r="I10" s="2">
        <f>AVERAGEIF(A:A,A10,G:G)</f>
        <v>49.439090909090915</v>
      </c>
      <c r="J10" s="2">
        <f t="shared" si="8"/>
        <v>-4.7190909090909159</v>
      </c>
      <c r="K10" s="2">
        <f t="shared" si="9"/>
        <v>85.280909090909091</v>
      </c>
      <c r="L10" s="2">
        <f t="shared" si="10"/>
        <v>166.80985075325503</v>
      </c>
      <c r="M10" s="2">
        <f>SUMIF(A:A,A10,L:L)</f>
        <v>2830.4087627791801</v>
      </c>
      <c r="N10" s="3">
        <f t="shared" si="11"/>
        <v>5.8934897653957354E-2</v>
      </c>
      <c r="O10" s="6">
        <f t="shared" si="12"/>
        <v>16.967875398233634</v>
      </c>
      <c r="P10" s="3">
        <f t="shared" si="13"/>
        <v>5.8934897653957354E-2</v>
      </c>
      <c r="Q10" s="3">
        <f>IF(ISNUMBER(P10),SUMIF(A:A,A10,P:P),"")</f>
        <v>0.9352510363315778</v>
      </c>
      <c r="R10" s="3">
        <f t="shared" si="14"/>
        <v>6.3015057310305891E-2</v>
      </c>
      <c r="S10" s="7">
        <f t="shared" si="15"/>
        <v>15.869223050543088</v>
      </c>
    </row>
    <row r="11" spans="1:19" x14ac:dyDescent="0.3">
      <c r="A11" s="1">
        <v>11</v>
      </c>
      <c r="B11" s="5">
        <v>0.61458333333333337</v>
      </c>
      <c r="C11" s="1" t="s">
        <v>19</v>
      </c>
      <c r="D11" s="1">
        <v>5</v>
      </c>
      <c r="E11" s="1">
        <v>11</v>
      </c>
      <c r="F11" s="1" t="s">
        <v>30</v>
      </c>
      <c r="G11" s="1">
        <v>35.32</v>
      </c>
      <c r="H11" s="1">
        <f>1+COUNTIFS(A:A,A11,G:G,"&gt;"&amp;G11)</f>
        <v>10</v>
      </c>
      <c r="I11" s="2">
        <f>AVERAGEIF(A:A,A11,G:G)</f>
        <v>49.439090909090915</v>
      </c>
      <c r="J11" s="2">
        <f t="shared" si="8"/>
        <v>-14.119090909090914</v>
      </c>
      <c r="K11" s="2">
        <f t="shared" si="9"/>
        <v>75.880909090909086</v>
      </c>
      <c r="L11" s="2">
        <f t="shared" si="10"/>
        <v>94.902926745819016</v>
      </c>
      <c r="M11" s="2">
        <f>SUMIF(A:A,A11,L:L)</f>
        <v>2830.4087627791801</v>
      </c>
      <c r="N11" s="3">
        <f t="shared" si="11"/>
        <v>3.3529760080531185E-2</v>
      </c>
      <c r="O11" s="6">
        <f t="shared" si="12"/>
        <v>29.824251578246241</v>
      </c>
      <c r="P11" s="3" t="str">
        <f t="shared" si="13"/>
        <v/>
      </c>
      <c r="Q11" s="3" t="str">
        <f>IF(ISNUMBER(P11),SUMIF(A:A,A11,P:P),"")</f>
        <v/>
      </c>
      <c r="R11" s="3" t="str">
        <f t="shared" si="14"/>
        <v/>
      </c>
      <c r="S11" s="7" t="str">
        <f t="shared" si="15"/>
        <v/>
      </c>
    </row>
    <row r="12" spans="1:19" x14ac:dyDescent="0.3">
      <c r="A12" s="1">
        <v>11</v>
      </c>
      <c r="B12" s="5">
        <v>0.61458333333333337</v>
      </c>
      <c r="C12" s="1" t="s">
        <v>19</v>
      </c>
      <c r="D12" s="1">
        <v>5</v>
      </c>
      <c r="E12" s="1">
        <v>8</v>
      </c>
      <c r="F12" s="1" t="s">
        <v>27</v>
      </c>
      <c r="G12" s="1">
        <v>34.130000000000003</v>
      </c>
      <c r="H12" s="1">
        <f>1+COUNTIFS(A:A,A12,G:G,"&gt;"&amp;G12)</f>
        <v>11</v>
      </c>
      <c r="I12" s="2">
        <f>AVERAGEIF(A:A,A12,G:G)</f>
        <v>49.439090909090915</v>
      </c>
      <c r="J12" s="2">
        <f t="shared" si="8"/>
        <v>-15.309090909090912</v>
      </c>
      <c r="K12" s="2">
        <f t="shared" si="9"/>
        <v>74.690909090909088</v>
      </c>
      <c r="L12" s="2">
        <f t="shared" si="10"/>
        <v>88.363107402154782</v>
      </c>
      <c r="M12" s="2">
        <f>SUMIF(A:A,A12,L:L)</f>
        <v>2830.4087627791801</v>
      </c>
      <c r="N12" s="3">
        <f t="shared" si="11"/>
        <v>3.1219203587891309E-2</v>
      </c>
      <c r="O12" s="6">
        <f t="shared" si="12"/>
        <v>32.031566634449966</v>
      </c>
      <c r="P12" s="3" t="str">
        <f t="shared" si="13"/>
        <v/>
      </c>
      <c r="Q12" s="3" t="str">
        <f>IF(ISNUMBER(P12),SUMIF(A:A,A12,P:P),"")</f>
        <v/>
      </c>
      <c r="R12" s="3" t="str">
        <f t="shared" si="14"/>
        <v/>
      </c>
      <c r="S12" s="7" t="str">
        <f t="shared" si="15"/>
        <v/>
      </c>
    </row>
    <row r="13" spans="1:19" x14ac:dyDescent="0.3">
      <c r="A13" s="1">
        <v>14</v>
      </c>
      <c r="B13" s="5">
        <v>0.63888888888888895</v>
      </c>
      <c r="C13" s="1" t="s">
        <v>19</v>
      </c>
      <c r="D13" s="1">
        <v>6</v>
      </c>
      <c r="E13" s="1">
        <v>9</v>
      </c>
      <c r="F13" s="1" t="s">
        <v>37</v>
      </c>
      <c r="G13" s="1">
        <v>72.19</v>
      </c>
      <c r="H13" s="1">
        <f>1+COUNTIFS(A:A,A13,G:G,"&gt;"&amp;G13)</f>
        <v>1</v>
      </c>
      <c r="I13" s="2">
        <f>AVERAGEIF(A:A,A13,G:G)</f>
        <v>51.667499999999997</v>
      </c>
      <c r="J13" s="2">
        <f t="shared" si="8"/>
        <v>20.522500000000001</v>
      </c>
      <c r="K13" s="2">
        <f t="shared" si="9"/>
        <v>110.52250000000001</v>
      </c>
      <c r="L13" s="2">
        <f t="shared" si="10"/>
        <v>758.50546213852397</v>
      </c>
      <c r="M13" s="2">
        <f>SUMIF(A:A,A13,L:L)</f>
        <v>2363.335006572815</v>
      </c>
      <c r="N13" s="3">
        <f t="shared" si="11"/>
        <v>0.32094707691842173</v>
      </c>
      <c r="O13" s="6">
        <f t="shared" si="12"/>
        <v>3.1157784940791964</v>
      </c>
      <c r="P13" s="3">
        <f t="shared" si="13"/>
        <v>0.32094707691842173</v>
      </c>
      <c r="Q13" s="3">
        <f>IF(ISNUMBER(P13),SUMIF(A:A,A13,P:P),"")</f>
        <v>0.92523662646787219</v>
      </c>
      <c r="R13" s="3">
        <f t="shared" si="14"/>
        <v>0.34688107640490851</v>
      </c>
      <c r="S13" s="7">
        <f t="shared" si="15"/>
        <v>2.8828323826829823</v>
      </c>
    </row>
    <row r="14" spans="1:19" x14ac:dyDescent="0.3">
      <c r="A14" s="1">
        <v>14</v>
      </c>
      <c r="B14" s="5">
        <v>0.63888888888888895</v>
      </c>
      <c r="C14" s="1" t="s">
        <v>19</v>
      </c>
      <c r="D14" s="1">
        <v>6</v>
      </c>
      <c r="E14" s="1">
        <v>6</v>
      </c>
      <c r="F14" s="1" t="s">
        <v>35</v>
      </c>
      <c r="G14" s="1">
        <v>66.930000000000007</v>
      </c>
      <c r="H14" s="1">
        <f>1+COUNTIFS(A:A,A14,G:G,"&gt;"&amp;G14)</f>
        <v>2</v>
      </c>
      <c r="I14" s="2">
        <f>AVERAGEIF(A:A,A14,G:G)</f>
        <v>51.667499999999997</v>
      </c>
      <c r="J14" s="2">
        <f t="shared" si="8"/>
        <v>15.26250000000001</v>
      </c>
      <c r="K14" s="2">
        <f t="shared" si="9"/>
        <v>105.26250000000002</v>
      </c>
      <c r="L14" s="2">
        <f t="shared" si="10"/>
        <v>553.2168176514673</v>
      </c>
      <c r="M14" s="2">
        <f>SUMIF(A:A,A14,L:L)</f>
        <v>2363.335006572815</v>
      </c>
      <c r="N14" s="3">
        <f t="shared" si="11"/>
        <v>0.23408311395247913</v>
      </c>
      <c r="O14" s="6">
        <f t="shared" si="12"/>
        <v>4.2719869157371537</v>
      </c>
      <c r="P14" s="3">
        <f t="shared" si="13"/>
        <v>0.23408311395247913</v>
      </c>
      <c r="Q14" s="3">
        <f>IF(ISNUMBER(P14),SUMIF(A:A,A14,P:P),"")</f>
        <v>0.92523662646787219</v>
      </c>
      <c r="R14" s="3">
        <f t="shared" si="14"/>
        <v>0.25299810584250298</v>
      </c>
      <c r="S14" s="7">
        <f t="shared" si="15"/>
        <v>3.9525987622315344</v>
      </c>
    </row>
    <row r="15" spans="1:19" x14ac:dyDescent="0.3">
      <c r="A15" s="1">
        <v>14</v>
      </c>
      <c r="B15" s="5">
        <v>0.63888888888888895</v>
      </c>
      <c r="C15" s="1" t="s">
        <v>19</v>
      </c>
      <c r="D15" s="1">
        <v>6</v>
      </c>
      <c r="E15" s="1">
        <v>5</v>
      </c>
      <c r="F15" s="1" t="s">
        <v>34</v>
      </c>
      <c r="G15" s="1">
        <v>57.01</v>
      </c>
      <c r="H15" s="1">
        <f>1+COUNTIFS(A:A,A15,G:G,"&gt;"&amp;G15)</f>
        <v>3</v>
      </c>
      <c r="I15" s="2">
        <f>AVERAGEIF(A:A,A15,G:G)</f>
        <v>51.667499999999997</v>
      </c>
      <c r="J15" s="2">
        <f t="shared" si="8"/>
        <v>5.3425000000000011</v>
      </c>
      <c r="K15" s="2">
        <f t="shared" si="9"/>
        <v>95.342500000000001</v>
      </c>
      <c r="L15" s="2">
        <f t="shared" si="10"/>
        <v>305.07266678986048</v>
      </c>
      <c r="M15" s="2">
        <f>SUMIF(A:A,A15,L:L)</f>
        <v>2363.335006572815</v>
      </c>
      <c r="N15" s="3">
        <f t="shared" si="11"/>
        <v>0.12908566324342688</v>
      </c>
      <c r="O15" s="6">
        <f t="shared" si="12"/>
        <v>7.7467936785065135</v>
      </c>
      <c r="P15" s="3">
        <f t="shared" si="13"/>
        <v>0.12908566324342688</v>
      </c>
      <c r="Q15" s="3">
        <f>IF(ISNUMBER(P15),SUMIF(A:A,A15,P:P),"")</f>
        <v>0.92523662646787219</v>
      </c>
      <c r="R15" s="3">
        <f t="shared" si="14"/>
        <v>0.1395163783520077</v>
      </c>
      <c r="S15" s="7">
        <f t="shared" si="15"/>
        <v>7.1676172490440049</v>
      </c>
    </row>
    <row r="16" spans="1:19" x14ac:dyDescent="0.3">
      <c r="A16" s="1">
        <v>14</v>
      </c>
      <c r="B16" s="5">
        <v>0.63888888888888895</v>
      </c>
      <c r="C16" s="1" t="s">
        <v>19</v>
      </c>
      <c r="D16" s="1">
        <v>6</v>
      </c>
      <c r="E16" s="1">
        <v>2</v>
      </c>
      <c r="F16" s="1" t="s">
        <v>32</v>
      </c>
      <c r="G16" s="1">
        <v>52.65</v>
      </c>
      <c r="H16" s="1">
        <f>1+COUNTIFS(A:A,A16,G:G,"&gt;"&amp;G16)</f>
        <v>4</v>
      </c>
      <c r="I16" s="2">
        <f>AVERAGEIF(A:A,A16,G:G)</f>
        <v>51.667499999999997</v>
      </c>
      <c r="J16" s="2">
        <f t="shared" si="8"/>
        <v>0.98250000000000171</v>
      </c>
      <c r="K16" s="2">
        <f t="shared" si="9"/>
        <v>90.982500000000002</v>
      </c>
      <c r="L16" s="2">
        <f t="shared" si="10"/>
        <v>234.85070162176299</v>
      </c>
      <c r="M16" s="2">
        <f>SUMIF(A:A,A16,L:L)</f>
        <v>2363.335006572815</v>
      </c>
      <c r="N16" s="3">
        <f t="shared" si="11"/>
        <v>9.9372581952455061E-2</v>
      </c>
      <c r="O16" s="6">
        <f t="shared" si="12"/>
        <v>10.063137943607536</v>
      </c>
      <c r="P16" s="3">
        <f t="shared" si="13"/>
        <v>9.9372581952455061E-2</v>
      </c>
      <c r="Q16" s="3">
        <f>IF(ISNUMBER(P16),SUMIF(A:A,A16,P:P),"")</f>
        <v>0.92523662646787219</v>
      </c>
      <c r="R16" s="3">
        <f t="shared" si="14"/>
        <v>0.1074023434759753</v>
      </c>
      <c r="S16" s="7">
        <f t="shared" si="15"/>
        <v>9.3107838026242771</v>
      </c>
    </row>
    <row r="17" spans="1:19" x14ac:dyDescent="0.3">
      <c r="A17" s="1">
        <v>14</v>
      </c>
      <c r="B17" s="5">
        <v>0.63888888888888895</v>
      </c>
      <c r="C17" s="1" t="s">
        <v>19</v>
      </c>
      <c r="D17" s="1">
        <v>6</v>
      </c>
      <c r="E17" s="1">
        <v>1</v>
      </c>
      <c r="F17" s="1" t="s">
        <v>31</v>
      </c>
      <c r="G17" s="1">
        <v>51.68</v>
      </c>
      <c r="H17" s="1">
        <f>1+COUNTIFS(A:A,A17,G:G,"&gt;"&amp;G17)</f>
        <v>5</v>
      </c>
      <c r="I17" s="2">
        <f>AVERAGEIF(A:A,A17,G:G)</f>
        <v>51.667499999999997</v>
      </c>
      <c r="J17" s="2">
        <f t="shared" si="8"/>
        <v>1.2500000000002842E-2</v>
      </c>
      <c r="K17" s="2">
        <f t="shared" si="9"/>
        <v>90.012500000000003</v>
      </c>
      <c r="L17" s="2">
        <f t="shared" si="10"/>
        <v>221.57253330246542</v>
      </c>
      <c r="M17" s="2">
        <f>SUMIF(A:A,A17,L:L)</f>
        <v>2363.335006572815</v>
      </c>
      <c r="N17" s="3">
        <f t="shared" si="11"/>
        <v>9.3754179025079612E-2</v>
      </c>
      <c r="O17" s="6">
        <f t="shared" si="12"/>
        <v>10.666191207674018</v>
      </c>
      <c r="P17" s="3">
        <f t="shared" si="13"/>
        <v>9.3754179025079612E-2</v>
      </c>
      <c r="Q17" s="3">
        <f>IF(ISNUMBER(P17),SUMIF(A:A,A17,P:P),"")</f>
        <v>0.92523662646787219</v>
      </c>
      <c r="R17" s="3">
        <f t="shared" si="14"/>
        <v>0.10132994775940717</v>
      </c>
      <c r="S17" s="7">
        <f t="shared" si="15"/>
        <v>9.8687507702495889</v>
      </c>
    </row>
    <row r="18" spans="1:19" x14ac:dyDescent="0.3">
      <c r="A18" s="1">
        <v>14</v>
      </c>
      <c r="B18" s="5">
        <v>0.63888888888888895</v>
      </c>
      <c r="C18" s="1" t="s">
        <v>19</v>
      </c>
      <c r="D18" s="1">
        <v>6</v>
      </c>
      <c r="E18" s="1">
        <v>8</v>
      </c>
      <c r="F18" s="1" t="s">
        <v>36</v>
      </c>
      <c r="G18" s="1">
        <v>40.520000000000003</v>
      </c>
      <c r="H18" s="1">
        <f>1+COUNTIFS(A:A,A18,G:G,"&gt;"&amp;G18)</f>
        <v>6</v>
      </c>
      <c r="I18" s="2">
        <f>AVERAGEIF(A:A,A18,G:G)</f>
        <v>51.667499999999997</v>
      </c>
      <c r="J18" s="2">
        <f t="shared" si="8"/>
        <v>-11.147499999999994</v>
      </c>
      <c r="K18" s="2">
        <f t="shared" si="9"/>
        <v>78.852500000000006</v>
      </c>
      <c r="L18" s="2">
        <f t="shared" si="10"/>
        <v>113.4259271907778</v>
      </c>
      <c r="M18" s="2">
        <f>SUMIF(A:A,A18,L:L)</f>
        <v>2363.335006572815</v>
      </c>
      <c r="N18" s="3">
        <f t="shared" si="11"/>
        <v>4.7994011376009768E-2</v>
      </c>
      <c r="O18" s="6">
        <f t="shared" si="12"/>
        <v>20.835932886823851</v>
      </c>
      <c r="P18" s="3">
        <f t="shared" si="13"/>
        <v>4.7994011376009768E-2</v>
      </c>
      <c r="Q18" s="3">
        <f>IF(ISNUMBER(P18),SUMIF(A:A,A18,P:P),"")</f>
        <v>0.92523662646787219</v>
      </c>
      <c r="R18" s="3">
        <f t="shared" si="14"/>
        <v>5.1872148165198376E-2</v>
      </c>
      <c r="S18" s="7">
        <f t="shared" si="15"/>
        <v>19.278168253515894</v>
      </c>
    </row>
    <row r="19" spans="1:19" x14ac:dyDescent="0.3">
      <c r="A19" s="1">
        <v>14</v>
      </c>
      <c r="B19" s="5">
        <v>0.63888888888888895</v>
      </c>
      <c r="C19" s="1" t="s">
        <v>19</v>
      </c>
      <c r="D19" s="1">
        <v>6</v>
      </c>
      <c r="E19" s="1">
        <v>14</v>
      </c>
      <c r="F19" s="1" t="s">
        <v>38</v>
      </c>
      <c r="G19" s="1">
        <v>38.6</v>
      </c>
      <c r="H19" s="1">
        <f>1+COUNTIFS(A:A,A19,G:G,"&gt;"&amp;G19)</f>
        <v>7</v>
      </c>
      <c r="I19" s="2">
        <f>AVERAGEIF(A:A,A19,G:G)</f>
        <v>51.667499999999997</v>
      </c>
      <c r="J19" s="2">
        <f t="shared" si="8"/>
        <v>-13.067499999999995</v>
      </c>
      <c r="K19" s="2">
        <f t="shared" si="9"/>
        <v>76.932500000000005</v>
      </c>
      <c r="L19" s="2">
        <f t="shared" si="10"/>
        <v>101.08381255477856</v>
      </c>
      <c r="M19" s="2">
        <f>SUMIF(A:A,A19,L:L)</f>
        <v>2363.335006572815</v>
      </c>
      <c r="N19" s="3">
        <f t="shared" si="11"/>
        <v>4.2771681659031925E-2</v>
      </c>
      <c r="O19" s="6">
        <f t="shared" si="12"/>
        <v>23.379955176226606</v>
      </c>
      <c r="P19" s="3" t="str">
        <f t="shared" si="13"/>
        <v/>
      </c>
      <c r="Q19" s="3" t="str">
        <f>IF(ISNUMBER(P19),SUMIF(A:A,A19,P:P),"")</f>
        <v/>
      </c>
      <c r="R19" s="3" t="str">
        <f t="shared" si="14"/>
        <v/>
      </c>
      <c r="S19" s="7" t="str">
        <f t="shared" si="15"/>
        <v/>
      </c>
    </row>
    <row r="20" spans="1:19" x14ac:dyDescent="0.3">
      <c r="A20" s="1">
        <v>14</v>
      </c>
      <c r="B20" s="5">
        <v>0.63888888888888895</v>
      </c>
      <c r="C20" s="1" t="s">
        <v>19</v>
      </c>
      <c r="D20" s="1">
        <v>6</v>
      </c>
      <c r="E20" s="1">
        <v>4</v>
      </c>
      <c r="F20" s="1" t="s">
        <v>33</v>
      </c>
      <c r="G20" s="1">
        <v>33.76</v>
      </c>
      <c r="H20" s="1">
        <f>1+COUNTIFS(A:A,A20,G:G,"&gt;"&amp;G20)</f>
        <v>8</v>
      </c>
      <c r="I20" s="2">
        <f>AVERAGEIF(A:A,A20,G:G)</f>
        <v>51.667499999999997</v>
      </c>
      <c r="J20" s="2">
        <f t="shared" si="8"/>
        <v>-17.907499999999999</v>
      </c>
      <c r="K20" s="2">
        <f t="shared" si="9"/>
        <v>72.092500000000001</v>
      </c>
      <c r="L20" s="2">
        <f t="shared" si="10"/>
        <v>75.607085323178921</v>
      </c>
      <c r="M20" s="2">
        <f>SUMIF(A:A,A20,L:L)</f>
        <v>2363.335006572815</v>
      </c>
      <c r="N20" s="3">
        <f t="shared" si="11"/>
        <v>3.199169187309605E-2</v>
      </c>
      <c r="O20" s="6">
        <f t="shared" si="12"/>
        <v>31.25811551220168</v>
      </c>
      <c r="P20" s="3" t="str">
        <f t="shared" si="13"/>
        <v/>
      </c>
      <c r="Q20" s="3" t="str">
        <f>IF(ISNUMBER(P20),SUMIF(A:A,A20,P:P),"")</f>
        <v/>
      </c>
      <c r="R20" s="3" t="str">
        <f t="shared" si="14"/>
        <v/>
      </c>
      <c r="S20" s="7" t="str">
        <f t="shared" si="15"/>
        <v/>
      </c>
    </row>
    <row r="21" spans="1:19" x14ac:dyDescent="0.3">
      <c r="A21" s="1">
        <v>19</v>
      </c>
      <c r="B21" s="5">
        <v>0.66319444444444442</v>
      </c>
      <c r="C21" s="1" t="s">
        <v>19</v>
      </c>
      <c r="D21" s="1">
        <v>7</v>
      </c>
      <c r="E21" s="1">
        <v>4</v>
      </c>
      <c r="F21" s="1" t="s">
        <v>40</v>
      </c>
      <c r="G21" s="1">
        <v>73.66</v>
      </c>
      <c r="H21" s="1">
        <f>1+COUNTIFS(A:A,A21,G:G,"&gt;"&amp;G21)</f>
        <v>1</v>
      </c>
      <c r="I21" s="2">
        <f>AVERAGEIF(A:A,A21,G:G)</f>
        <v>49.022222222222219</v>
      </c>
      <c r="J21" s="2">
        <f t="shared" ref="J21:J29" si="16">G21-I21</f>
        <v>24.637777777777778</v>
      </c>
      <c r="K21" s="2">
        <f t="shared" ref="K21:K29" si="17">90+J21</f>
        <v>114.63777777777779</v>
      </c>
      <c r="L21" s="2">
        <f t="shared" ref="L21:L29" si="18">EXP(0.06*K21)</f>
        <v>970.94193435868408</v>
      </c>
      <c r="M21" s="2">
        <f>SUMIF(A:A,A21,L:L)</f>
        <v>2666.4770958112263</v>
      </c>
      <c r="N21" s="3">
        <f t="shared" ref="N21:N29" si="19">L21/M21</f>
        <v>0.36412911098465406</v>
      </c>
      <c r="O21" s="6">
        <f t="shared" ref="O21:O29" si="20">1/N21</f>
        <v>2.746278640825683</v>
      </c>
      <c r="P21" s="3">
        <f t="shared" ref="P21:P29" si="21">IF(O21&gt;21,"",N21)</f>
        <v>0.36412911098465406</v>
      </c>
      <c r="Q21" s="3">
        <f>IF(ISNUMBER(P21),SUMIF(A:A,A21,P:P),"")</f>
        <v>0.93744888934305426</v>
      </c>
      <c r="R21" s="3">
        <f t="shared" ref="R21:R29" si="22">IFERROR(P21*(1/Q21),"")</f>
        <v>0.38842556124828154</v>
      </c>
      <c r="S21" s="7">
        <f t="shared" ref="S21:S29" si="23">IFERROR(1/R21,"")</f>
        <v>2.5744958616685891</v>
      </c>
    </row>
    <row r="22" spans="1:19" x14ac:dyDescent="0.3">
      <c r="A22" s="1">
        <v>19</v>
      </c>
      <c r="B22" s="5">
        <v>0.66319444444444442</v>
      </c>
      <c r="C22" s="1" t="s">
        <v>19</v>
      </c>
      <c r="D22" s="1">
        <v>7</v>
      </c>
      <c r="E22" s="1">
        <v>5</v>
      </c>
      <c r="F22" s="1" t="s">
        <v>41</v>
      </c>
      <c r="G22" s="1">
        <v>56.68</v>
      </c>
      <c r="H22" s="1">
        <f>1+COUNTIFS(A:A,A22,G:G,"&gt;"&amp;G22)</f>
        <v>2</v>
      </c>
      <c r="I22" s="2">
        <f>AVERAGEIF(A:A,A22,G:G)</f>
        <v>49.022222222222219</v>
      </c>
      <c r="J22" s="2">
        <f t="shared" si="16"/>
        <v>7.6577777777777811</v>
      </c>
      <c r="K22" s="2">
        <f t="shared" si="17"/>
        <v>97.657777777777781</v>
      </c>
      <c r="L22" s="2">
        <f t="shared" si="18"/>
        <v>350.53714101500361</v>
      </c>
      <c r="M22" s="2">
        <f>SUMIF(A:A,A22,L:L)</f>
        <v>2666.4770958112263</v>
      </c>
      <c r="N22" s="3">
        <f t="shared" si="19"/>
        <v>0.13146077330484596</v>
      </c>
      <c r="O22" s="6">
        <f t="shared" si="20"/>
        <v>7.6068318697706738</v>
      </c>
      <c r="P22" s="3">
        <f t="shared" si="21"/>
        <v>0.13146077330484596</v>
      </c>
      <c r="Q22" s="3">
        <f>IF(ISNUMBER(P22),SUMIF(A:A,A22,P:P),"")</f>
        <v>0.93744888934305426</v>
      </c>
      <c r="R22" s="3">
        <f t="shared" si="22"/>
        <v>0.14023247005708339</v>
      </c>
      <c r="S22" s="7">
        <f t="shared" si="23"/>
        <v>7.1310160877358673</v>
      </c>
    </row>
    <row r="23" spans="1:19" x14ac:dyDescent="0.3">
      <c r="A23" s="1">
        <v>19</v>
      </c>
      <c r="B23" s="5">
        <v>0.66319444444444442</v>
      </c>
      <c r="C23" s="1" t="s">
        <v>19</v>
      </c>
      <c r="D23" s="1">
        <v>7</v>
      </c>
      <c r="E23" s="1">
        <v>7</v>
      </c>
      <c r="F23" s="1" t="s">
        <v>42</v>
      </c>
      <c r="G23" s="1">
        <v>52.83</v>
      </c>
      <c r="H23" s="1">
        <f>1+COUNTIFS(A:A,A23,G:G,"&gt;"&amp;G23)</f>
        <v>3</v>
      </c>
      <c r="I23" s="2">
        <f>AVERAGEIF(A:A,A23,G:G)</f>
        <v>49.022222222222219</v>
      </c>
      <c r="J23" s="2">
        <f t="shared" si="16"/>
        <v>3.8077777777777797</v>
      </c>
      <c r="K23" s="2">
        <f t="shared" si="17"/>
        <v>93.807777777777773</v>
      </c>
      <c r="L23" s="2">
        <f t="shared" si="18"/>
        <v>278.23516313476932</v>
      </c>
      <c r="M23" s="2">
        <f>SUMIF(A:A,A23,L:L)</f>
        <v>2666.4770958112263</v>
      </c>
      <c r="N23" s="3">
        <f t="shared" si="19"/>
        <v>0.10434560400756843</v>
      </c>
      <c r="O23" s="6">
        <f t="shared" si="20"/>
        <v>9.5835374140674645</v>
      </c>
      <c r="P23" s="3">
        <f t="shared" si="21"/>
        <v>0.10434560400756843</v>
      </c>
      <c r="Q23" s="3">
        <f>IF(ISNUMBER(P23),SUMIF(A:A,A23,P:P),"")</f>
        <v>0.93744888934305426</v>
      </c>
      <c r="R23" s="3">
        <f t="shared" si="22"/>
        <v>0.11130804590391244</v>
      </c>
      <c r="S23" s="7">
        <f t="shared" si="23"/>
        <v>8.9840765047951514</v>
      </c>
    </row>
    <row r="24" spans="1:19" x14ac:dyDescent="0.3">
      <c r="A24" s="1">
        <v>19</v>
      </c>
      <c r="B24" s="5">
        <v>0.66319444444444442</v>
      </c>
      <c r="C24" s="1" t="s">
        <v>19</v>
      </c>
      <c r="D24" s="1">
        <v>7</v>
      </c>
      <c r="E24" s="1">
        <v>1</v>
      </c>
      <c r="F24" s="1" t="s">
        <v>39</v>
      </c>
      <c r="G24" s="1">
        <v>52.52</v>
      </c>
      <c r="H24" s="1">
        <f>1+COUNTIFS(A:A,A24,G:G,"&gt;"&amp;G24)</f>
        <v>4</v>
      </c>
      <c r="I24" s="2">
        <f>AVERAGEIF(A:A,A24,G:G)</f>
        <v>49.022222222222219</v>
      </c>
      <c r="J24" s="2">
        <f t="shared" si="16"/>
        <v>3.4977777777777845</v>
      </c>
      <c r="K24" s="2">
        <f t="shared" si="17"/>
        <v>93.497777777777785</v>
      </c>
      <c r="L24" s="2">
        <f t="shared" si="18"/>
        <v>273.10782120086378</v>
      </c>
      <c r="M24" s="2">
        <f>SUMIF(A:A,A24,L:L)</f>
        <v>2666.4770958112263</v>
      </c>
      <c r="N24" s="3">
        <f t="shared" si="19"/>
        <v>0.10242271408589609</v>
      </c>
      <c r="O24" s="6">
        <f t="shared" si="20"/>
        <v>9.7634592963564408</v>
      </c>
      <c r="P24" s="3">
        <f t="shared" si="21"/>
        <v>0.10242271408589609</v>
      </c>
      <c r="Q24" s="3">
        <f>IF(ISNUMBER(P24),SUMIF(A:A,A24,P:P),"")</f>
        <v>0.93744888934305426</v>
      </c>
      <c r="R24" s="3">
        <f t="shared" si="22"/>
        <v>0.10925685149370853</v>
      </c>
      <c r="S24" s="7">
        <f t="shared" si="23"/>
        <v>9.1527440735154642</v>
      </c>
    </row>
    <row r="25" spans="1:19" x14ac:dyDescent="0.3">
      <c r="A25" s="1">
        <v>19</v>
      </c>
      <c r="B25" s="5">
        <v>0.66319444444444442</v>
      </c>
      <c r="C25" s="1" t="s">
        <v>19</v>
      </c>
      <c r="D25" s="1">
        <v>7</v>
      </c>
      <c r="E25" s="1">
        <v>12</v>
      </c>
      <c r="F25" s="1" t="s">
        <v>46</v>
      </c>
      <c r="G25" s="1">
        <v>48.99</v>
      </c>
      <c r="H25" s="1">
        <f>1+COUNTIFS(A:A,A25,G:G,"&gt;"&amp;G25)</f>
        <v>5</v>
      </c>
      <c r="I25" s="2">
        <f>AVERAGEIF(A:A,A25,G:G)</f>
        <v>49.022222222222219</v>
      </c>
      <c r="J25" s="2">
        <f t="shared" si="16"/>
        <v>-3.2222222222216601E-2</v>
      </c>
      <c r="K25" s="2">
        <f t="shared" si="17"/>
        <v>89.967777777777783</v>
      </c>
      <c r="L25" s="2">
        <f t="shared" si="18"/>
        <v>220.97877731698489</v>
      </c>
      <c r="M25" s="2">
        <f>SUMIF(A:A,A25,L:L)</f>
        <v>2666.4770958112263</v>
      </c>
      <c r="N25" s="3">
        <f t="shared" si="19"/>
        <v>8.2872932853659556E-2</v>
      </c>
      <c r="O25" s="6">
        <f t="shared" si="20"/>
        <v>12.066665985694524</v>
      </c>
      <c r="P25" s="3">
        <f t="shared" si="21"/>
        <v>8.2872932853659556E-2</v>
      </c>
      <c r="Q25" s="3">
        <f>IF(ISNUMBER(P25),SUMIF(A:A,A25,P:P),"")</f>
        <v>0.93744888934305426</v>
      </c>
      <c r="R25" s="3">
        <f t="shared" si="22"/>
        <v>8.8402614580657582E-2</v>
      </c>
      <c r="S25" s="7">
        <f t="shared" si="23"/>
        <v>11.311882626362944</v>
      </c>
    </row>
    <row r="26" spans="1:19" x14ac:dyDescent="0.3">
      <c r="A26" s="1">
        <v>19</v>
      </c>
      <c r="B26" s="5">
        <v>0.66319444444444442</v>
      </c>
      <c r="C26" s="1" t="s">
        <v>19</v>
      </c>
      <c r="D26" s="1">
        <v>7</v>
      </c>
      <c r="E26" s="1">
        <v>9</v>
      </c>
      <c r="F26" s="1" t="s">
        <v>44</v>
      </c>
      <c r="G26" s="1">
        <v>48.01</v>
      </c>
      <c r="H26" s="1">
        <f>1+COUNTIFS(A:A,A26,G:G,"&gt;"&amp;G26)</f>
        <v>6</v>
      </c>
      <c r="I26" s="2">
        <f>AVERAGEIF(A:A,A26,G:G)</f>
        <v>49.022222222222219</v>
      </c>
      <c r="J26" s="2">
        <f t="shared" si="16"/>
        <v>-1.0122222222222206</v>
      </c>
      <c r="K26" s="2">
        <f t="shared" si="17"/>
        <v>88.987777777777779</v>
      </c>
      <c r="L26" s="2">
        <f t="shared" si="18"/>
        <v>208.35985702126581</v>
      </c>
      <c r="M26" s="2">
        <f>SUMIF(A:A,A26,L:L)</f>
        <v>2666.4770958112263</v>
      </c>
      <c r="N26" s="3">
        <f t="shared" si="19"/>
        <v>7.8140501318604491E-2</v>
      </c>
      <c r="O26" s="6">
        <f t="shared" si="20"/>
        <v>12.797460767786369</v>
      </c>
      <c r="P26" s="3">
        <f t="shared" si="21"/>
        <v>7.8140501318604491E-2</v>
      </c>
      <c r="Q26" s="3">
        <f>IF(ISNUMBER(P26),SUMIF(A:A,A26,P:P),"")</f>
        <v>0.93744888934305426</v>
      </c>
      <c r="R26" s="3">
        <f t="shared" si="22"/>
        <v>8.3354412391873245E-2</v>
      </c>
      <c r="S26" s="7">
        <f t="shared" si="23"/>
        <v>11.996965383172641</v>
      </c>
    </row>
    <row r="27" spans="1:19" x14ac:dyDescent="0.3">
      <c r="A27" s="1">
        <v>19</v>
      </c>
      <c r="B27" s="5">
        <v>0.66319444444444442</v>
      </c>
      <c r="C27" s="1" t="s">
        <v>19</v>
      </c>
      <c r="D27" s="1">
        <v>7</v>
      </c>
      <c r="E27" s="1">
        <v>8</v>
      </c>
      <c r="F27" s="1" t="s">
        <v>43</v>
      </c>
      <c r="G27" s="1">
        <v>47.12</v>
      </c>
      <c r="H27" s="1">
        <f>1+COUNTIFS(A:A,A27,G:G,"&gt;"&amp;G27)</f>
        <v>7</v>
      </c>
      <c r="I27" s="2">
        <f>AVERAGEIF(A:A,A27,G:G)</f>
        <v>49.022222222222219</v>
      </c>
      <c r="J27" s="2">
        <f t="shared" si="16"/>
        <v>-1.9022222222222211</v>
      </c>
      <c r="K27" s="2">
        <f t="shared" si="17"/>
        <v>88.097777777777779</v>
      </c>
      <c r="L27" s="2">
        <f t="shared" si="18"/>
        <v>197.52529787935524</v>
      </c>
      <c r="M27" s="2">
        <f>SUMIF(A:A,A27,L:L)</f>
        <v>2666.4770958112263</v>
      </c>
      <c r="N27" s="3">
        <f t="shared" si="19"/>
        <v>7.4077252787825593E-2</v>
      </c>
      <c r="O27" s="6">
        <f t="shared" si="20"/>
        <v>13.499420704277892</v>
      </c>
      <c r="P27" s="3">
        <f t="shared" si="21"/>
        <v>7.4077252787825593E-2</v>
      </c>
      <c r="Q27" s="3">
        <f>IF(ISNUMBER(P27),SUMIF(A:A,A27,P:P),"")</f>
        <v>0.93744888934305426</v>
      </c>
      <c r="R27" s="3">
        <f t="shared" si="22"/>
        <v>7.9020044324483091E-2</v>
      </c>
      <c r="S27" s="7">
        <f t="shared" si="23"/>
        <v>12.655016945999941</v>
      </c>
    </row>
    <row r="28" spans="1:19" x14ac:dyDescent="0.3">
      <c r="A28" s="1">
        <v>19</v>
      </c>
      <c r="B28" s="5">
        <v>0.66319444444444442</v>
      </c>
      <c r="C28" s="1" t="s">
        <v>19</v>
      </c>
      <c r="D28" s="1">
        <v>7</v>
      </c>
      <c r="E28" s="1">
        <v>11</v>
      </c>
      <c r="F28" s="1" t="s">
        <v>45</v>
      </c>
      <c r="G28" s="1">
        <v>39.14</v>
      </c>
      <c r="H28" s="1">
        <f>1+COUNTIFS(A:A,A28,G:G,"&gt;"&amp;G28)</f>
        <v>8</v>
      </c>
      <c r="I28" s="2">
        <f>AVERAGEIF(A:A,A28,G:G)</f>
        <v>49.022222222222219</v>
      </c>
      <c r="J28" s="2">
        <f t="shared" si="16"/>
        <v>-9.882222222222218</v>
      </c>
      <c r="K28" s="2">
        <f t="shared" si="17"/>
        <v>80.117777777777775</v>
      </c>
      <c r="L28" s="2">
        <f t="shared" si="18"/>
        <v>122.37213227533357</v>
      </c>
      <c r="M28" s="2">
        <f>SUMIF(A:A,A28,L:L)</f>
        <v>2666.4770958112263</v>
      </c>
      <c r="N28" s="3">
        <f t="shared" si="19"/>
        <v>4.5892812080616845E-2</v>
      </c>
      <c r="O28" s="6">
        <f t="shared" si="20"/>
        <v>21.789904664010709</v>
      </c>
      <c r="P28" s="3" t="str">
        <f t="shared" si="21"/>
        <v/>
      </c>
      <c r="Q28" s="3" t="str">
        <f>IF(ISNUMBER(P28),SUMIF(A:A,A28,P:P),"")</f>
        <v/>
      </c>
      <c r="R28" s="3" t="str">
        <f t="shared" si="22"/>
        <v/>
      </c>
      <c r="S28" s="7" t="str">
        <f t="shared" si="23"/>
        <v/>
      </c>
    </row>
    <row r="29" spans="1:19" x14ac:dyDescent="0.3">
      <c r="A29" s="1">
        <v>19</v>
      </c>
      <c r="B29" s="5">
        <v>0.66319444444444442</v>
      </c>
      <c r="C29" s="1" t="s">
        <v>19</v>
      </c>
      <c r="D29" s="1">
        <v>7</v>
      </c>
      <c r="E29" s="1">
        <v>13</v>
      </c>
      <c r="F29" s="1" t="s">
        <v>47</v>
      </c>
      <c r="G29" s="1">
        <v>22.25</v>
      </c>
      <c r="H29" s="1">
        <f>1+COUNTIFS(A:A,A29,G:G,"&gt;"&amp;G29)</f>
        <v>9</v>
      </c>
      <c r="I29" s="2">
        <f>AVERAGEIF(A:A,A29,G:G)</f>
        <v>49.022222222222219</v>
      </c>
      <c r="J29" s="2">
        <f t="shared" si="16"/>
        <v>-26.772222222222219</v>
      </c>
      <c r="K29" s="2">
        <f t="shared" si="17"/>
        <v>63.227777777777781</v>
      </c>
      <c r="L29" s="2">
        <f t="shared" si="18"/>
        <v>44.418971608965713</v>
      </c>
      <c r="M29" s="2">
        <f>SUMIF(A:A,A29,L:L)</f>
        <v>2666.4770958112263</v>
      </c>
      <c r="N29" s="3">
        <f t="shared" si="19"/>
        <v>1.6658298576328879E-2</v>
      </c>
      <c r="O29" s="6">
        <f t="shared" si="20"/>
        <v>60.030140258200241</v>
      </c>
      <c r="P29" s="3" t="str">
        <f t="shared" si="21"/>
        <v/>
      </c>
      <c r="Q29" s="3" t="str">
        <f>IF(ISNUMBER(P29),SUMIF(A:A,A29,P:P),"")</f>
        <v/>
      </c>
      <c r="R29" s="3" t="str">
        <f t="shared" si="22"/>
        <v/>
      </c>
      <c r="S29" s="7" t="str">
        <f t="shared" si="23"/>
        <v/>
      </c>
    </row>
    <row r="30" spans="1:19" x14ac:dyDescent="0.3">
      <c r="A30" s="1">
        <v>24</v>
      </c>
      <c r="B30" s="5">
        <v>0.68402777777777779</v>
      </c>
      <c r="C30" s="1" t="s">
        <v>19</v>
      </c>
      <c r="D30" s="1">
        <v>8</v>
      </c>
      <c r="E30" s="1">
        <v>4</v>
      </c>
      <c r="F30" s="1" t="s">
        <v>51</v>
      </c>
      <c r="G30" s="1">
        <v>76.959999999999994</v>
      </c>
      <c r="H30" s="1">
        <f>1+COUNTIFS(A:A,A30,G:G,"&gt;"&amp;G30)</f>
        <v>1</v>
      </c>
      <c r="I30" s="2">
        <f>AVERAGEIF(A:A,A30,G:G)</f>
        <v>49.096153846153847</v>
      </c>
      <c r="J30" s="2">
        <f t="shared" ref="J30:J42" si="24">G30-I30</f>
        <v>27.863846153846147</v>
      </c>
      <c r="K30" s="2">
        <f t="shared" ref="K30:K42" si="25">90+J30</f>
        <v>117.86384615384614</v>
      </c>
      <c r="L30" s="2">
        <f t="shared" ref="L30:L42" si="26">EXP(0.06*K30)</f>
        <v>1178.3032621415846</v>
      </c>
      <c r="M30" s="2">
        <f>SUMIF(A:A,A30,L:L)</f>
        <v>4251.8237873622757</v>
      </c>
      <c r="N30" s="3">
        <f t="shared" ref="N30:N42" si="27">L30/M30</f>
        <v>0.27712890304717314</v>
      </c>
      <c r="O30" s="6">
        <f t="shared" ref="O30:O42" si="28">1/N30</f>
        <v>3.608429106471724</v>
      </c>
      <c r="P30" s="3">
        <f t="shared" ref="P30:P42" si="29">IF(O30&gt;21,"",N30)</f>
        <v>0.27712890304717314</v>
      </c>
      <c r="Q30" s="3">
        <f>IF(ISNUMBER(P30),SUMIF(A:A,A30,P:P),"")</f>
        <v>0.83555809050042829</v>
      </c>
      <c r="R30" s="3">
        <f t="shared" ref="R30:R42" si="30">IFERROR(P30*(1/Q30),"")</f>
        <v>0.33166922347816236</v>
      </c>
      <c r="S30" s="7">
        <f t="shared" ref="S30:S42" si="31">IFERROR(1/R30,"")</f>
        <v>3.0150521339096801</v>
      </c>
    </row>
    <row r="31" spans="1:19" x14ac:dyDescent="0.3">
      <c r="A31" s="1">
        <v>24</v>
      </c>
      <c r="B31" s="5">
        <v>0.68402777777777779</v>
      </c>
      <c r="C31" s="1" t="s">
        <v>19</v>
      </c>
      <c r="D31" s="1">
        <v>8</v>
      </c>
      <c r="E31" s="1">
        <v>2</v>
      </c>
      <c r="F31" s="1" t="s">
        <v>49</v>
      </c>
      <c r="G31" s="1">
        <v>71.05</v>
      </c>
      <c r="H31" s="1">
        <f>1+COUNTIFS(A:A,A31,G:G,"&gt;"&amp;G31)</f>
        <v>2</v>
      </c>
      <c r="I31" s="2">
        <f>AVERAGEIF(A:A,A31,G:G)</f>
        <v>49.096153846153847</v>
      </c>
      <c r="J31" s="2">
        <f t="shared" si="24"/>
        <v>21.95384615384615</v>
      </c>
      <c r="K31" s="2">
        <f t="shared" si="25"/>
        <v>111.95384615384614</v>
      </c>
      <c r="L31" s="2">
        <f t="shared" si="26"/>
        <v>826.52549954630217</v>
      </c>
      <c r="M31" s="2">
        <f>SUMIF(A:A,A31,L:L)</f>
        <v>4251.8237873622757</v>
      </c>
      <c r="N31" s="3">
        <f t="shared" si="27"/>
        <v>0.19439316888037303</v>
      </c>
      <c r="O31" s="6">
        <f t="shared" si="28"/>
        <v>5.1442136869294348</v>
      </c>
      <c r="P31" s="3">
        <f t="shared" si="29"/>
        <v>0.19439316888037303</v>
      </c>
      <c r="Q31" s="3">
        <f>IF(ISNUMBER(P31),SUMIF(A:A,A31,P:P),"")</f>
        <v>0.83555809050042829</v>
      </c>
      <c r="R31" s="3">
        <f t="shared" si="30"/>
        <v>0.23265069310016262</v>
      </c>
      <c r="S31" s="7">
        <f t="shared" si="31"/>
        <v>4.2982893653769265</v>
      </c>
    </row>
    <row r="32" spans="1:19" x14ac:dyDescent="0.3">
      <c r="A32" s="1">
        <v>24</v>
      </c>
      <c r="B32" s="5">
        <v>0.68402777777777779</v>
      </c>
      <c r="C32" s="1" t="s">
        <v>19</v>
      </c>
      <c r="D32" s="1">
        <v>8</v>
      </c>
      <c r="E32" s="1">
        <v>1</v>
      </c>
      <c r="F32" s="1" t="s">
        <v>48</v>
      </c>
      <c r="G32" s="1">
        <v>60.56</v>
      </c>
      <c r="H32" s="1">
        <f>1+COUNTIFS(A:A,A32,G:G,"&gt;"&amp;G32)</f>
        <v>3</v>
      </c>
      <c r="I32" s="2">
        <f>AVERAGEIF(A:A,A32,G:G)</f>
        <v>49.096153846153847</v>
      </c>
      <c r="J32" s="2">
        <f t="shared" si="24"/>
        <v>11.463846153846156</v>
      </c>
      <c r="K32" s="2">
        <f t="shared" si="25"/>
        <v>101.46384615384616</v>
      </c>
      <c r="L32" s="2">
        <f t="shared" si="26"/>
        <v>440.46490405609597</v>
      </c>
      <c r="M32" s="2">
        <f>SUMIF(A:A,A32,L:L)</f>
        <v>4251.8237873622757</v>
      </c>
      <c r="N32" s="3">
        <f t="shared" si="27"/>
        <v>0.10359434588171146</v>
      </c>
      <c r="O32" s="6">
        <f t="shared" si="28"/>
        <v>9.6530364807925295</v>
      </c>
      <c r="P32" s="3">
        <f t="shared" si="29"/>
        <v>0.10359434588171146</v>
      </c>
      <c r="Q32" s="3">
        <f>IF(ISNUMBER(P32),SUMIF(A:A,A32,P:P),"")</f>
        <v>0.83555809050042829</v>
      </c>
      <c r="R32" s="3">
        <f t="shared" si="30"/>
        <v>0.12398221866257947</v>
      </c>
      <c r="S32" s="7">
        <f t="shared" si="31"/>
        <v>8.0656727294219799</v>
      </c>
    </row>
    <row r="33" spans="1:19" x14ac:dyDescent="0.3">
      <c r="A33" s="1">
        <v>24</v>
      </c>
      <c r="B33" s="5">
        <v>0.68402777777777779</v>
      </c>
      <c r="C33" s="1" t="s">
        <v>19</v>
      </c>
      <c r="D33" s="1">
        <v>8</v>
      </c>
      <c r="E33" s="1">
        <v>6</v>
      </c>
      <c r="F33" s="1" t="s">
        <v>53</v>
      </c>
      <c r="G33" s="1">
        <v>55.36</v>
      </c>
      <c r="H33" s="1">
        <f>1+COUNTIFS(A:A,A33,G:G,"&gt;"&amp;G33)</f>
        <v>4</v>
      </c>
      <c r="I33" s="2">
        <f>AVERAGEIF(A:A,A33,G:G)</f>
        <v>49.096153846153847</v>
      </c>
      <c r="J33" s="2">
        <f t="shared" si="24"/>
        <v>6.2638461538461527</v>
      </c>
      <c r="K33" s="2">
        <f t="shared" si="25"/>
        <v>96.263846153846146</v>
      </c>
      <c r="L33" s="2">
        <f t="shared" si="26"/>
        <v>322.41217360191814</v>
      </c>
      <c r="M33" s="2">
        <f>SUMIF(A:A,A33,L:L)</f>
        <v>4251.8237873622757</v>
      </c>
      <c r="N33" s="3">
        <f t="shared" si="27"/>
        <v>7.5829147614307535E-2</v>
      </c>
      <c r="O33" s="6">
        <f t="shared" si="28"/>
        <v>13.187541090219492</v>
      </c>
      <c r="P33" s="3">
        <f t="shared" si="29"/>
        <v>7.5829147614307535E-2</v>
      </c>
      <c r="Q33" s="3">
        <f>IF(ISNUMBER(P33),SUMIF(A:A,A33,P:P),"")</f>
        <v>0.83555809050042829</v>
      </c>
      <c r="R33" s="3">
        <f t="shared" si="30"/>
        <v>9.075269388977171E-2</v>
      </c>
      <c r="S33" s="7">
        <f t="shared" si="31"/>
        <v>11.018956651739735</v>
      </c>
    </row>
    <row r="34" spans="1:19" x14ac:dyDescent="0.3">
      <c r="A34" s="1">
        <v>24</v>
      </c>
      <c r="B34" s="5">
        <v>0.68402777777777779</v>
      </c>
      <c r="C34" s="1" t="s">
        <v>19</v>
      </c>
      <c r="D34" s="1">
        <v>8</v>
      </c>
      <c r="E34" s="1">
        <v>5</v>
      </c>
      <c r="F34" s="1" t="s">
        <v>52</v>
      </c>
      <c r="G34" s="1">
        <v>54.23</v>
      </c>
      <c r="H34" s="1">
        <f>1+COUNTIFS(A:A,A34,G:G,"&gt;"&amp;G34)</f>
        <v>5</v>
      </c>
      <c r="I34" s="2">
        <f>AVERAGEIF(A:A,A34,G:G)</f>
        <v>49.096153846153847</v>
      </c>
      <c r="J34" s="2">
        <f t="shared" si="24"/>
        <v>5.1338461538461502</v>
      </c>
      <c r="K34" s="2">
        <f t="shared" si="25"/>
        <v>95.13384615384615</v>
      </c>
      <c r="L34" s="2">
        <f t="shared" si="26"/>
        <v>301.27719941112673</v>
      </c>
      <c r="M34" s="2">
        <f>SUMIF(A:A,A34,L:L)</f>
        <v>4251.8237873622757</v>
      </c>
      <c r="N34" s="3">
        <f t="shared" si="27"/>
        <v>7.0858345613149576E-2</v>
      </c>
      <c r="O34" s="6">
        <f t="shared" si="28"/>
        <v>14.112663672102789</v>
      </c>
      <c r="P34" s="3">
        <f t="shared" si="29"/>
        <v>7.0858345613149576E-2</v>
      </c>
      <c r="Q34" s="3">
        <f>IF(ISNUMBER(P34),SUMIF(A:A,A34,P:P),"")</f>
        <v>0.83555809050042829</v>
      </c>
      <c r="R34" s="3">
        <f t="shared" si="30"/>
        <v>8.4803613798666536E-2</v>
      </c>
      <c r="S34" s="7">
        <f t="shared" si="31"/>
        <v>11.791950309736967</v>
      </c>
    </row>
    <row r="35" spans="1:19" x14ac:dyDescent="0.3">
      <c r="A35" s="1">
        <v>24</v>
      </c>
      <c r="B35" s="5">
        <v>0.68402777777777779</v>
      </c>
      <c r="C35" s="1" t="s">
        <v>19</v>
      </c>
      <c r="D35" s="1">
        <v>8</v>
      </c>
      <c r="E35" s="1">
        <v>7</v>
      </c>
      <c r="F35" s="1" t="s">
        <v>54</v>
      </c>
      <c r="G35" s="1">
        <v>51.77</v>
      </c>
      <c r="H35" s="1">
        <f>1+COUNTIFS(A:A,A35,G:G,"&gt;"&amp;G35)</f>
        <v>6</v>
      </c>
      <c r="I35" s="2">
        <f>AVERAGEIF(A:A,A35,G:G)</f>
        <v>49.096153846153847</v>
      </c>
      <c r="J35" s="2">
        <f t="shared" si="24"/>
        <v>2.6738461538461564</v>
      </c>
      <c r="K35" s="2">
        <f t="shared" si="25"/>
        <v>92.673846153846156</v>
      </c>
      <c r="L35" s="2">
        <f t="shared" si="26"/>
        <v>259.93478411639126</v>
      </c>
      <c r="M35" s="2">
        <f>SUMIF(A:A,A35,L:L)</f>
        <v>4251.8237873622757</v>
      </c>
      <c r="N35" s="3">
        <f t="shared" si="27"/>
        <v>6.1134891076388719E-2</v>
      </c>
      <c r="O35" s="6">
        <f t="shared" si="28"/>
        <v>16.357271312555199</v>
      </c>
      <c r="P35" s="3">
        <f t="shared" si="29"/>
        <v>6.1134891076388719E-2</v>
      </c>
      <c r="Q35" s="3">
        <f>IF(ISNUMBER(P35),SUMIF(A:A,A35,P:P),"")</f>
        <v>0.83555809050042829</v>
      </c>
      <c r="R35" s="3">
        <f t="shared" si="30"/>
        <v>7.3166535961340665E-2</v>
      </c>
      <c r="S35" s="7">
        <f t="shared" si="31"/>
        <v>13.667450383716055</v>
      </c>
    </row>
    <row r="36" spans="1:19" x14ac:dyDescent="0.3">
      <c r="A36" s="1">
        <v>24</v>
      </c>
      <c r="B36" s="5">
        <v>0.68402777777777779</v>
      </c>
      <c r="C36" s="1" t="s">
        <v>19</v>
      </c>
      <c r="D36" s="1">
        <v>8</v>
      </c>
      <c r="E36" s="1">
        <v>11</v>
      </c>
      <c r="F36" s="1" t="s">
        <v>57</v>
      </c>
      <c r="G36" s="1">
        <v>49.27</v>
      </c>
      <c r="H36" s="1">
        <f>1+COUNTIFS(A:A,A36,G:G,"&gt;"&amp;G36)</f>
        <v>7</v>
      </c>
      <c r="I36" s="2">
        <f>AVERAGEIF(A:A,A36,G:G)</f>
        <v>49.096153846153847</v>
      </c>
      <c r="J36" s="2">
        <f t="shared" si="24"/>
        <v>0.17384615384615643</v>
      </c>
      <c r="K36" s="2">
        <f t="shared" si="25"/>
        <v>90.173846153846156</v>
      </c>
      <c r="L36" s="2">
        <f t="shared" si="26"/>
        <v>223.72794203930349</v>
      </c>
      <c r="M36" s="2">
        <f>SUMIF(A:A,A36,L:L)</f>
        <v>4251.8237873622757</v>
      </c>
      <c r="N36" s="3">
        <f t="shared" si="27"/>
        <v>5.2619288387324881E-2</v>
      </c>
      <c r="O36" s="6">
        <f t="shared" si="28"/>
        <v>19.004437928523632</v>
      </c>
      <c r="P36" s="3">
        <f t="shared" si="29"/>
        <v>5.2619288387324881E-2</v>
      </c>
      <c r="Q36" s="3">
        <f>IF(ISNUMBER(P36),SUMIF(A:A,A36,P:P),"")</f>
        <v>0.83555809050042829</v>
      </c>
      <c r="R36" s="3">
        <f t="shared" si="30"/>
        <v>6.297502110931677E-2</v>
      </c>
      <c r="S36" s="7">
        <f t="shared" si="31"/>
        <v>15.879311866591118</v>
      </c>
    </row>
    <row r="37" spans="1:19" x14ac:dyDescent="0.3">
      <c r="A37" s="1">
        <v>24</v>
      </c>
      <c r="B37" s="5">
        <v>0.68402777777777779</v>
      </c>
      <c r="C37" s="1" t="s">
        <v>19</v>
      </c>
      <c r="D37" s="1">
        <v>8</v>
      </c>
      <c r="E37" s="1">
        <v>9</v>
      </c>
      <c r="F37" s="1" t="s">
        <v>55</v>
      </c>
      <c r="G37" s="1">
        <v>46.56</v>
      </c>
      <c r="H37" s="1">
        <f>1+COUNTIFS(A:A,A37,G:G,"&gt;"&amp;G37)</f>
        <v>8</v>
      </c>
      <c r="I37" s="2">
        <f>AVERAGEIF(A:A,A37,G:G)</f>
        <v>49.096153846153847</v>
      </c>
      <c r="J37" s="2">
        <f t="shared" si="24"/>
        <v>-2.5361538461538444</v>
      </c>
      <c r="K37" s="2">
        <f t="shared" si="25"/>
        <v>87.463846153846163</v>
      </c>
      <c r="L37" s="2">
        <f t="shared" si="26"/>
        <v>190.1533342821966</v>
      </c>
      <c r="M37" s="2">
        <f>SUMIF(A:A,A37,L:L)</f>
        <v>4251.8237873622757</v>
      </c>
      <c r="N37" s="3">
        <f t="shared" si="27"/>
        <v>4.472276928488679E-2</v>
      </c>
      <c r="O37" s="6">
        <f t="shared" si="28"/>
        <v>22.359974929770974</v>
      </c>
      <c r="P37" s="3" t="str">
        <f t="shared" si="29"/>
        <v/>
      </c>
      <c r="Q37" s="3" t="str">
        <f>IF(ISNUMBER(P37),SUMIF(A:A,A37,P:P),"")</f>
        <v/>
      </c>
      <c r="R37" s="3" t="str">
        <f t="shared" si="30"/>
        <v/>
      </c>
      <c r="S37" s="7" t="str">
        <f t="shared" si="31"/>
        <v/>
      </c>
    </row>
    <row r="38" spans="1:19" x14ac:dyDescent="0.3">
      <c r="A38" s="1">
        <v>24</v>
      </c>
      <c r="B38" s="5">
        <v>0.68402777777777779</v>
      </c>
      <c r="C38" s="1" t="s">
        <v>19</v>
      </c>
      <c r="D38" s="1">
        <v>8</v>
      </c>
      <c r="E38" s="1">
        <v>3</v>
      </c>
      <c r="F38" s="1" t="s">
        <v>50</v>
      </c>
      <c r="G38" s="1">
        <v>44.23</v>
      </c>
      <c r="H38" s="1">
        <f>1+COUNTIFS(A:A,A38,G:G,"&gt;"&amp;G38)</f>
        <v>9</v>
      </c>
      <c r="I38" s="2">
        <f>AVERAGEIF(A:A,A38,G:G)</f>
        <v>49.096153846153847</v>
      </c>
      <c r="J38" s="2">
        <f t="shared" si="24"/>
        <v>-4.8661538461538498</v>
      </c>
      <c r="K38" s="2">
        <f t="shared" si="25"/>
        <v>85.13384615384615</v>
      </c>
      <c r="L38" s="2">
        <f t="shared" si="26"/>
        <v>165.34443272664677</v>
      </c>
      <c r="M38" s="2">
        <f>SUMIF(A:A,A38,L:L)</f>
        <v>4251.8237873622757</v>
      </c>
      <c r="N38" s="3">
        <f t="shared" si="27"/>
        <v>3.8887884586868614E-2</v>
      </c>
      <c r="O38" s="6">
        <f t="shared" si="28"/>
        <v>25.714949800526639</v>
      </c>
      <c r="P38" s="3" t="str">
        <f t="shared" si="29"/>
        <v/>
      </c>
      <c r="Q38" s="3" t="str">
        <f>IF(ISNUMBER(P38),SUMIF(A:A,A38,P:P),"")</f>
        <v/>
      </c>
      <c r="R38" s="3" t="str">
        <f t="shared" si="30"/>
        <v/>
      </c>
      <c r="S38" s="7" t="str">
        <f t="shared" si="31"/>
        <v/>
      </c>
    </row>
    <row r="39" spans="1:19" x14ac:dyDescent="0.3">
      <c r="A39" s="1">
        <v>24</v>
      </c>
      <c r="B39" s="5">
        <v>0.68402777777777779</v>
      </c>
      <c r="C39" s="1" t="s">
        <v>19</v>
      </c>
      <c r="D39" s="1">
        <v>8</v>
      </c>
      <c r="E39" s="1">
        <v>10</v>
      </c>
      <c r="F39" s="1" t="s">
        <v>56</v>
      </c>
      <c r="G39" s="1">
        <v>38.479999999999997</v>
      </c>
      <c r="H39" s="1">
        <f>1+COUNTIFS(A:A,A39,G:G,"&gt;"&amp;G39)</f>
        <v>10</v>
      </c>
      <c r="I39" s="2">
        <f>AVERAGEIF(A:A,A39,G:G)</f>
        <v>49.096153846153847</v>
      </c>
      <c r="J39" s="2">
        <f t="shared" si="24"/>
        <v>-10.61615384615385</v>
      </c>
      <c r="K39" s="2">
        <f t="shared" si="25"/>
        <v>79.38384615384615</v>
      </c>
      <c r="L39" s="2">
        <f t="shared" si="26"/>
        <v>117.10029258959858</v>
      </c>
      <c r="M39" s="2">
        <f>SUMIF(A:A,A39,L:L)</f>
        <v>4251.8237873622757</v>
      </c>
      <c r="N39" s="3">
        <f t="shared" si="27"/>
        <v>2.7541191367727084E-2</v>
      </c>
      <c r="O39" s="6">
        <f t="shared" si="28"/>
        <v>36.309249903103513</v>
      </c>
      <c r="P39" s="3" t="str">
        <f t="shared" si="29"/>
        <v/>
      </c>
      <c r="Q39" s="3" t="str">
        <f>IF(ISNUMBER(P39),SUMIF(A:A,A39,P:P),"")</f>
        <v/>
      </c>
      <c r="R39" s="3" t="str">
        <f t="shared" si="30"/>
        <v/>
      </c>
      <c r="S39" s="7" t="str">
        <f t="shared" si="31"/>
        <v/>
      </c>
    </row>
    <row r="40" spans="1:19" x14ac:dyDescent="0.3">
      <c r="A40" s="1">
        <v>24</v>
      </c>
      <c r="B40" s="5">
        <v>0.68402777777777779</v>
      </c>
      <c r="C40" s="1" t="s">
        <v>19</v>
      </c>
      <c r="D40" s="1">
        <v>8</v>
      </c>
      <c r="E40" s="1">
        <v>13</v>
      </c>
      <c r="F40" s="1" t="s">
        <v>59</v>
      </c>
      <c r="G40" s="1">
        <v>37.56</v>
      </c>
      <c r="H40" s="1">
        <f>1+COUNTIFS(A:A,A40,G:G,"&gt;"&amp;G40)</f>
        <v>11</v>
      </c>
      <c r="I40" s="2">
        <f>AVERAGEIF(A:A,A40,G:G)</f>
        <v>49.096153846153847</v>
      </c>
      <c r="J40" s="2">
        <f t="shared" si="24"/>
        <v>-11.536153846153844</v>
      </c>
      <c r="K40" s="2">
        <f t="shared" si="25"/>
        <v>78.463846153846163</v>
      </c>
      <c r="L40" s="2">
        <f t="shared" si="26"/>
        <v>110.81152323603712</v>
      </c>
      <c r="M40" s="2">
        <f>SUMIF(A:A,A40,L:L)</f>
        <v>4251.8237873622757</v>
      </c>
      <c r="N40" s="3">
        <f t="shared" si="27"/>
        <v>2.6062115642092917E-2</v>
      </c>
      <c r="O40" s="6">
        <f t="shared" si="28"/>
        <v>38.369870417768396</v>
      </c>
      <c r="P40" s="3" t="str">
        <f t="shared" si="29"/>
        <v/>
      </c>
      <c r="Q40" s="3" t="str">
        <f>IF(ISNUMBER(P40),SUMIF(A:A,A40,P:P),"")</f>
        <v/>
      </c>
      <c r="R40" s="3" t="str">
        <f t="shared" si="30"/>
        <v/>
      </c>
      <c r="S40" s="7" t="str">
        <f t="shared" si="31"/>
        <v/>
      </c>
    </row>
    <row r="41" spans="1:19" x14ac:dyDescent="0.3">
      <c r="A41" s="1">
        <v>24</v>
      </c>
      <c r="B41" s="5">
        <v>0.68402777777777779</v>
      </c>
      <c r="C41" s="1" t="s">
        <v>19</v>
      </c>
      <c r="D41" s="1">
        <v>8</v>
      </c>
      <c r="E41" s="1">
        <v>12</v>
      </c>
      <c r="F41" s="1" t="s">
        <v>58</v>
      </c>
      <c r="G41" s="1">
        <v>30.71</v>
      </c>
      <c r="H41" s="1">
        <f>1+COUNTIFS(A:A,A41,G:G,"&gt;"&amp;G41)</f>
        <v>12</v>
      </c>
      <c r="I41" s="2">
        <f>AVERAGEIF(A:A,A41,G:G)</f>
        <v>49.096153846153847</v>
      </c>
      <c r="J41" s="2">
        <f t="shared" si="24"/>
        <v>-18.386153846153846</v>
      </c>
      <c r="K41" s="2">
        <f t="shared" si="25"/>
        <v>71.613846153846154</v>
      </c>
      <c r="L41" s="2">
        <f t="shared" si="26"/>
        <v>73.466591776262916</v>
      </c>
      <c r="M41" s="2">
        <f>SUMIF(A:A,A41,L:L)</f>
        <v>4251.8237873622757</v>
      </c>
      <c r="N41" s="3">
        <f t="shared" si="27"/>
        <v>1.7278842080574498E-2</v>
      </c>
      <c r="O41" s="6">
        <f t="shared" si="28"/>
        <v>57.874248478967026</v>
      </c>
      <c r="P41" s="3" t="str">
        <f t="shared" si="29"/>
        <v/>
      </c>
      <c r="Q41" s="3" t="str">
        <f>IF(ISNUMBER(P41),SUMIF(A:A,A41,P:P),"")</f>
        <v/>
      </c>
      <c r="R41" s="3" t="str">
        <f t="shared" si="30"/>
        <v/>
      </c>
      <c r="S41" s="7" t="str">
        <f t="shared" si="31"/>
        <v/>
      </c>
    </row>
    <row r="42" spans="1:19" x14ac:dyDescent="0.3">
      <c r="A42" s="1">
        <v>24</v>
      </c>
      <c r="B42" s="5">
        <v>0.68402777777777779</v>
      </c>
      <c r="C42" s="1" t="s">
        <v>19</v>
      </c>
      <c r="D42" s="1">
        <v>8</v>
      </c>
      <c r="E42" s="1">
        <v>14</v>
      </c>
      <c r="F42" s="1" t="s">
        <v>60</v>
      </c>
      <c r="G42" s="1">
        <v>21.51</v>
      </c>
      <c r="H42" s="1">
        <f>1+COUNTIFS(A:A,A42,G:G,"&gt;"&amp;G42)</f>
        <v>13</v>
      </c>
      <c r="I42" s="2">
        <f>AVERAGEIF(A:A,A42,G:G)</f>
        <v>49.096153846153847</v>
      </c>
      <c r="J42" s="2">
        <f t="shared" si="24"/>
        <v>-27.586153846153845</v>
      </c>
      <c r="K42" s="2">
        <f t="shared" si="25"/>
        <v>62.413846153846151</v>
      </c>
      <c r="L42" s="2">
        <f t="shared" si="26"/>
        <v>42.301847838811533</v>
      </c>
      <c r="M42" s="2">
        <f>SUMIF(A:A,A42,L:L)</f>
        <v>4251.8237873622757</v>
      </c>
      <c r="N42" s="3">
        <f t="shared" si="27"/>
        <v>9.949106537421799E-3</v>
      </c>
      <c r="O42" s="6">
        <f t="shared" si="28"/>
        <v>100.51153801988927</v>
      </c>
      <c r="P42" s="3" t="str">
        <f t="shared" si="29"/>
        <v/>
      </c>
      <c r="Q42" s="3" t="str">
        <f>IF(ISNUMBER(P42),SUMIF(A:A,A42,P:P),"")</f>
        <v/>
      </c>
      <c r="R42" s="3" t="str">
        <f t="shared" si="30"/>
        <v/>
      </c>
      <c r="S42" s="7" t="str">
        <f t="shared" si="31"/>
        <v/>
      </c>
    </row>
  </sheetData>
  <autoFilter ref="A1:S1" xr:uid="{00000000-0009-0000-0000-000000000000}"/>
  <sortState xmlns:xlrd2="http://schemas.microsoft.com/office/spreadsheetml/2017/richdata2" ref="A2:T42">
    <sortCondition ref="B2:B42"/>
    <sortCondition ref="H2:H42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1:G1048576"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25052022 -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2022-05-24T22:53:20Z</cp:lastPrinted>
  <dcterms:created xsi:type="dcterms:W3CDTF">2016-03-11T05:58:01Z</dcterms:created>
  <dcterms:modified xsi:type="dcterms:W3CDTF">2022-05-24T22:55:21Z</dcterms:modified>
</cp:coreProperties>
</file>