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CB 2021\"/>
    </mc:Choice>
  </mc:AlternateContent>
  <xr:revisionPtr revIDLastSave="0" documentId="8_{D8B19F76-8632-49D8-BCAE-87428620A8B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ICES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PRICES!$A$1:$S$1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" i="1" l="1"/>
  <c r="I3" i="1"/>
  <c r="J3" i="1" s="1"/>
  <c r="K3" i="1" s="1"/>
  <c r="L3" i="1" s="1"/>
  <c r="H6" i="1"/>
  <c r="I6" i="1"/>
  <c r="J6" i="1" s="1"/>
  <c r="K6" i="1" s="1"/>
  <c r="L6" i="1" s="1"/>
  <c r="H5" i="1"/>
  <c r="I5" i="1"/>
  <c r="J5" i="1" s="1"/>
  <c r="K5" i="1" s="1"/>
  <c r="L5" i="1" s="1"/>
  <c r="H8" i="1"/>
  <c r="I8" i="1"/>
  <c r="J8" i="1" s="1"/>
  <c r="K8" i="1" s="1"/>
  <c r="L8" i="1" s="1"/>
  <c r="H7" i="1"/>
  <c r="I7" i="1"/>
  <c r="J7" i="1" s="1"/>
  <c r="K7" i="1" s="1"/>
  <c r="L7" i="1" s="1"/>
  <c r="H4" i="1"/>
  <c r="I4" i="1"/>
  <c r="J4" i="1" s="1"/>
  <c r="K4" i="1" s="1"/>
  <c r="L4" i="1" s="1"/>
  <c r="H2" i="1"/>
  <c r="I2" i="1"/>
  <c r="J2" i="1" s="1"/>
  <c r="K2" i="1" s="1"/>
  <c r="L2" i="1" s="1"/>
  <c r="H9" i="1"/>
  <c r="I9" i="1"/>
  <c r="J9" i="1" s="1"/>
  <c r="K9" i="1" s="1"/>
  <c r="L9" i="1" s="1"/>
  <c r="H13" i="1"/>
  <c r="I13" i="1"/>
  <c r="J13" i="1" s="1"/>
  <c r="K13" i="1" s="1"/>
  <c r="L13" i="1" s="1"/>
  <c r="H10" i="1"/>
  <c r="I10" i="1"/>
  <c r="J10" i="1" s="1"/>
  <c r="K10" i="1" s="1"/>
  <c r="L10" i="1" s="1"/>
  <c r="H14" i="1"/>
  <c r="I14" i="1"/>
  <c r="J14" i="1" s="1"/>
  <c r="K14" i="1" s="1"/>
  <c r="L14" i="1" s="1"/>
  <c r="H11" i="1"/>
  <c r="I11" i="1"/>
  <c r="J11" i="1" s="1"/>
  <c r="K11" i="1" s="1"/>
  <c r="L11" i="1" s="1"/>
  <c r="H12" i="1"/>
  <c r="I12" i="1"/>
  <c r="J12" i="1" s="1"/>
  <c r="K12" i="1" s="1"/>
  <c r="L12" i="1" s="1"/>
  <c r="H15" i="1"/>
  <c r="I15" i="1"/>
  <c r="J15" i="1" s="1"/>
  <c r="K15" i="1" s="1"/>
  <c r="L15" i="1" s="1"/>
  <c r="H20" i="1"/>
  <c r="I20" i="1"/>
  <c r="J20" i="1" s="1"/>
  <c r="K20" i="1" s="1"/>
  <c r="L20" i="1" s="1"/>
  <c r="H19" i="1"/>
  <c r="I19" i="1"/>
  <c r="J19" i="1" s="1"/>
  <c r="K19" i="1" s="1"/>
  <c r="L19" i="1" s="1"/>
  <c r="H18" i="1"/>
  <c r="I18" i="1"/>
  <c r="J18" i="1" s="1"/>
  <c r="K18" i="1" s="1"/>
  <c r="L18" i="1" s="1"/>
  <c r="H17" i="1"/>
  <c r="I17" i="1"/>
  <c r="J17" i="1" s="1"/>
  <c r="K17" i="1" s="1"/>
  <c r="L17" i="1" s="1"/>
  <c r="H21" i="1"/>
  <c r="I21" i="1"/>
  <c r="J21" i="1" s="1"/>
  <c r="K21" i="1" s="1"/>
  <c r="L21" i="1" s="1"/>
  <c r="H16" i="1"/>
  <c r="I16" i="1"/>
  <c r="J16" i="1" s="1"/>
  <c r="K16" i="1" s="1"/>
  <c r="L16" i="1" s="1"/>
  <c r="H22" i="1"/>
  <c r="I22" i="1"/>
  <c r="J22" i="1" s="1"/>
  <c r="K22" i="1" s="1"/>
  <c r="L22" i="1" s="1"/>
  <c r="H29" i="1"/>
  <c r="I29" i="1"/>
  <c r="J29" i="1" s="1"/>
  <c r="K29" i="1" s="1"/>
  <c r="L29" i="1" s="1"/>
  <c r="H28" i="1"/>
  <c r="I28" i="1"/>
  <c r="J28" i="1" s="1"/>
  <c r="K28" i="1" s="1"/>
  <c r="L28" i="1" s="1"/>
  <c r="H30" i="1"/>
  <c r="I30" i="1"/>
  <c r="J30" i="1" s="1"/>
  <c r="K30" i="1" s="1"/>
  <c r="L30" i="1" s="1"/>
  <c r="H24" i="1"/>
  <c r="I24" i="1"/>
  <c r="J24" i="1" s="1"/>
  <c r="K24" i="1" s="1"/>
  <c r="L24" i="1" s="1"/>
  <c r="H27" i="1"/>
  <c r="I27" i="1"/>
  <c r="J27" i="1" s="1"/>
  <c r="K27" i="1" s="1"/>
  <c r="L27" i="1" s="1"/>
  <c r="H23" i="1"/>
  <c r="I23" i="1"/>
  <c r="J23" i="1" s="1"/>
  <c r="K23" i="1" s="1"/>
  <c r="L23" i="1" s="1"/>
  <c r="H26" i="1"/>
  <c r="I26" i="1"/>
  <c r="J26" i="1" s="1"/>
  <c r="K26" i="1" s="1"/>
  <c r="L26" i="1" s="1"/>
  <c r="H25" i="1"/>
  <c r="I25" i="1"/>
  <c r="J25" i="1" s="1"/>
  <c r="K25" i="1" s="1"/>
  <c r="L25" i="1" s="1"/>
  <c r="H31" i="1"/>
  <c r="I31" i="1"/>
  <c r="J31" i="1" s="1"/>
  <c r="K31" i="1" s="1"/>
  <c r="L31" i="1" s="1"/>
  <c r="H38" i="1"/>
  <c r="I38" i="1"/>
  <c r="J38" i="1" s="1"/>
  <c r="K38" i="1" s="1"/>
  <c r="L38" i="1" s="1"/>
  <c r="H32" i="1"/>
  <c r="I32" i="1"/>
  <c r="J32" i="1" s="1"/>
  <c r="K32" i="1" s="1"/>
  <c r="L32" i="1" s="1"/>
  <c r="H37" i="1"/>
  <c r="I37" i="1"/>
  <c r="J37" i="1" s="1"/>
  <c r="K37" i="1" s="1"/>
  <c r="L37" i="1" s="1"/>
  <c r="H35" i="1"/>
  <c r="I35" i="1"/>
  <c r="J35" i="1" s="1"/>
  <c r="K35" i="1" s="1"/>
  <c r="L35" i="1" s="1"/>
  <c r="H36" i="1"/>
  <c r="I36" i="1"/>
  <c r="J36" i="1" s="1"/>
  <c r="K36" i="1" s="1"/>
  <c r="L36" i="1" s="1"/>
  <c r="H34" i="1"/>
  <c r="I34" i="1"/>
  <c r="J34" i="1" s="1"/>
  <c r="K34" i="1" s="1"/>
  <c r="L34" i="1" s="1"/>
  <c r="H33" i="1"/>
  <c r="I33" i="1"/>
  <c r="J33" i="1" s="1"/>
  <c r="K33" i="1" s="1"/>
  <c r="L33" i="1" s="1"/>
  <c r="H39" i="1"/>
  <c r="I39" i="1"/>
  <c r="J39" i="1" s="1"/>
  <c r="K39" i="1" s="1"/>
  <c r="L39" i="1" s="1"/>
  <c r="H41" i="1"/>
  <c r="I41" i="1"/>
  <c r="J41" i="1" s="1"/>
  <c r="K41" i="1" s="1"/>
  <c r="L41" i="1" s="1"/>
  <c r="H40" i="1"/>
  <c r="I40" i="1"/>
  <c r="J40" i="1" s="1"/>
  <c r="K40" i="1" s="1"/>
  <c r="L40" i="1" s="1"/>
  <c r="M21" i="1" l="1"/>
  <c r="N21" i="1" s="1"/>
  <c r="O21" i="1" s="1"/>
  <c r="P21" i="1" s="1"/>
  <c r="M19" i="1"/>
  <c r="N19" i="1" s="1"/>
  <c r="O19" i="1" s="1"/>
  <c r="P19" i="1" s="1"/>
  <c r="M20" i="1"/>
  <c r="N20" i="1" s="1"/>
  <c r="O20" i="1" s="1"/>
  <c r="P20" i="1" s="1"/>
  <c r="M17" i="1"/>
  <c r="N17" i="1" s="1"/>
  <c r="O17" i="1" s="1"/>
  <c r="P17" i="1" s="1"/>
  <c r="M22" i="1"/>
  <c r="N22" i="1" s="1"/>
  <c r="O22" i="1" s="1"/>
  <c r="P22" i="1" s="1"/>
  <c r="M16" i="1"/>
  <c r="N16" i="1" s="1"/>
  <c r="O16" i="1" s="1"/>
  <c r="P16" i="1" s="1"/>
  <c r="M18" i="1"/>
  <c r="N18" i="1" s="1"/>
  <c r="O18" i="1" s="1"/>
  <c r="P18" i="1" s="1"/>
  <c r="M8" i="1"/>
  <c r="N8" i="1" s="1"/>
  <c r="O8" i="1" s="1"/>
  <c r="P8" i="1" s="1"/>
  <c r="M6" i="1"/>
  <c r="N6" i="1" s="1"/>
  <c r="O6" i="1" s="1"/>
  <c r="P6" i="1" s="1"/>
  <c r="M4" i="1"/>
  <c r="N4" i="1" s="1"/>
  <c r="O4" i="1" s="1"/>
  <c r="P4" i="1" s="1"/>
  <c r="M7" i="1"/>
  <c r="N7" i="1" s="1"/>
  <c r="O7" i="1" s="1"/>
  <c r="P7" i="1" s="1"/>
  <c r="M9" i="1"/>
  <c r="N9" i="1" s="1"/>
  <c r="O9" i="1" s="1"/>
  <c r="P9" i="1" s="1"/>
  <c r="M26" i="1"/>
  <c r="N26" i="1" s="1"/>
  <c r="O26" i="1" s="1"/>
  <c r="P26" i="1" s="1"/>
  <c r="M29" i="1"/>
  <c r="N29" i="1" s="1"/>
  <c r="O29" i="1" s="1"/>
  <c r="P29" i="1" s="1"/>
  <c r="M24" i="1"/>
  <c r="N24" i="1" s="1"/>
  <c r="O24" i="1" s="1"/>
  <c r="P24" i="1" s="1"/>
  <c r="M23" i="1"/>
  <c r="N23" i="1" s="1"/>
  <c r="O23" i="1" s="1"/>
  <c r="P23" i="1" s="1"/>
  <c r="M30" i="1"/>
  <c r="N30" i="1" s="1"/>
  <c r="O30" i="1" s="1"/>
  <c r="P30" i="1" s="1"/>
  <c r="M31" i="1"/>
  <c r="N31" i="1" s="1"/>
  <c r="O31" i="1" s="1"/>
  <c r="P31" i="1" s="1"/>
  <c r="M25" i="1"/>
  <c r="N25" i="1" s="1"/>
  <c r="O25" i="1" s="1"/>
  <c r="P25" i="1" s="1"/>
  <c r="M28" i="1"/>
  <c r="N28" i="1" s="1"/>
  <c r="O28" i="1" s="1"/>
  <c r="P28" i="1" s="1"/>
  <c r="M27" i="1"/>
  <c r="N27" i="1" s="1"/>
  <c r="O27" i="1" s="1"/>
  <c r="P27" i="1" s="1"/>
  <c r="M14" i="1"/>
  <c r="N14" i="1" s="1"/>
  <c r="O14" i="1" s="1"/>
  <c r="P14" i="1" s="1"/>
  <c r="M15" i="1"/>
  <c r="N15" i="1" s="1"/>
  <c r="O15" i="1" s="1"/>
  <c r="P15" i="1" s="1"/>
  <c r="M10" i="1"/>
  <c r="N10" i="1" s="1"/>
  <c r="O10" i="1" s="1"/>
  <c r="P10" i="1" s="1"/>
  <c r="M12" i="1"/>
  <c r="N12" i="1" s="1"/>
  <c r="O12" i="1" s="1"/>
  <c r="P12" i="1" s="1"/>
  <c r="M11" i="1"/>
  <c r="N11" i="1" s="1"/>
  <c r="O11" i="1" s="1"/>
  <c r="P11" i="1" s="1"/>
  <c r="M13" i="1"/>
  <c r="N13" i="1" s="1"/>
  <c r="O13" i="1" s="1"/>
  <c r="P13" i="1" s="1"/>
  <c r="M35" i="1"/>
  <c r="N35" i="1" s="1"/>
  <c r="O35" i="1" s="1"/>
  <c r="P35" i="1" s="1"/>
  <c r="M33" i="1"/>
  <c r="N33" i="1" s="1"/>
  <c r="O33" i="1" s="1"/>
  <c r="P33" i="1" s="1"/>
  <c r="M38" i="1"/>
  <c r="N38" i="1" s="1"/>
  <c r="O38" i="1" s="1"/>
  <c r="P38" i="1" s="1"/>
  <c r="M40" i="1"/>
  <c r="N40" i="1" s="1"/>
  <c r="O40" i="1" s="1"/>
  <c r="P40" i="1" s="1"/>
  <c r="M37" i="1"/>
  <c r="N37" i="1" s="1"/>
  <c r="O37" i="1" s="1"/>
  <c r="P37" i="1" s="1"/>
  <c r="M34" i="1"/>
  <c r="N34" i="1" s="1"/>
  <c r="O34" i="1" s="1"/>
  <c r="P34" i="1" s="1"/>
  <c r="M36" i="1"/>
  <c r="N36" i="1" s="1"/>
  <c r="O36" i="1" s="1"/>
  <c r="P36" i="1" s="1"/>
  <c r="M39" i="1"/>
  <c r="N39" i="1" s="1"/>
  <c r="O39" i="1" s="1"/>
  <c r="P39" i="1" s="1"/>
  <c r="M41" i="1"/>
  <c r="N41" i="1" s="1"/>
  <c r="O41" i="1" s="1"/>
  <c r="P41" i="1" s="1"/>
  <c r="M32" i="1"/>
  <c r="N32" i="1" s="1"/>
  <c r="O32" i="1" s="1"/>
  <c r="P32" i="1" s="1"/>
  <c r="M5" i="1"/>
  <c r="N5" i="1" s="1"/>
  <c r="O5" i="1" s="1"/>
  <c r="P5" i="1" s="1"/>
  <c r="M3" i="1"/>
  <c r="N3" i="1" s="1"/>
  <c r="O3" i="1" s="1"/>
  <c r="P3" i="1" s="1"/>
  <c r="M2" i="1"/>
  <c r="N2" i="1" s="1"/>
  <c r="O2" i="1" s="1"/>
  <c r="P2" i="1" s="1"/>
  <c r="Q9" i="1" l="1"/>
  <c r="R9" i="1" s="1"/>
  <c r="S9" i="1" s="1"/>
  <c r="Q30" i="1"/>
  <c r="R30" i="1" s="1"/>
  <c r="S30" i="1" s="1"/>
  <c r="Q32" i="1"/>
  <c r="R32" i="1" s="1"/>
  <c r="S32" i="1" s="1"/>
  <c r="Q23" i="1"/>
  <c r="R23" i="1" s="1"/>
  <c r="S23" i="1" s="1"/>
  <c r="Q4" i="1"/>
  <c r="R4" i="1" s="1"/>
  <c r="S4" i="1" s="1"/>
  <c r="Q41" i="1"/>
  <c r="R41" i="1" s="1"/>
  <c r="S41" i="1" s="1"/>
  <c r="Q24" i="1"/>
  <c r="R24" i="1" s="1"/>
  <c r="S24" i="1" s="1"/>
  <c r="Q6" i="1"/>
  <c r="R6" i="1" s="1"/>
  <c r="S6" i="1" s="1"/>
  <c r="Q31" i="1"/>
  <c r="R31" i="1" s="1"/>
  <c r="S31" i="1" s="1"/>
  <c r="Q36" i="1"/>
  <c r="R36" i="1" s="1"/>
  <c r="S36" i="1" s="1"/>
  <c r="Q8" i="1"/>
  <c r="R8" i="1" s="1"/>
  <c r="S8" i="1" s="1"/>
  <c r="Q7" i="1"/>
  <c r="R7" i="1" s="1"/>
  <c r="S7" i="1" s="1"/>
  <c r="Q34" i="1"/>
  <c r="R34" i="1" s="1"/>
  <c r="S34" i="1" s="1"/>
  <c r="Q13" i="1"/>
  <c r="R13" i="1" s="1"/>
  <c r="S13" i="1" s="1"/>
  <c r="Q37" i="1"/>
  <c r="R37" i="1" s="1"/>
  <c r="S37" i="1" s="1"/>
  <c r="Q11" i="1"/>
  <c r="R11" i="1" s="1"/>
  <c r="S11" i="1" s="1"/>
  <c r="Q40" i="1"/>
  <c r="R40" i="1" s="1"/>
  <c r="S40" i="1" s="1"/>
  <c r="Q38" i="1"/>
  <c r="R38" i="1" s="1"/>
  <c r="S38" i="1" s="1"/>
  <c r="Q10" i="1"/>
  <c r="R10" i="1" s="1"/>
  <c r="S10" i="1" s="1"/>
  <c r="Q16" i="1"/>
  <c r="R16" i="1" s="1"/>
  <c r="S16" i="1" s="1"/>
  <c r="Q33" i="1"/>
  <c r="R33" i="1" s="1"/>
  <c r="S33" i="1" s="1"/>
  <c r="Q35" i="1"/>
  <c r="R35" i="1" s="1"/>
  <c r="S35" i="1" s="1"/>
  <c r="Q14" i="1"/>
  <c r="R14" i="1" s="1"/>
  <c r="S14" i="1" s="1"/>
  <c r="Q3" i="1"/>
  <c r="R3" i="1" s="1"/>
  <c r="S3" i="1" s="1"/>
  <c r="Q27" i="1"/>
  <c r="R27" i="1" s="1"/>
  <c r="S27" i="1" s="1"/>
  <c r="Q20" i="1"/>
  <c r="R20" i="1" s="1"/>
  <c r="S20" i="1" s="1"/>
  <c r="Q5" i="1"/>
  <c r="R5" i="1" s="1"/>
  <c r="S5" i="1" s="1"/>
  <c r="Q19" i="1"/>
  <c r="R19" i="1" s="1"/>
  <c r="S19" i="1" s="1"/>
  <c r="Q2" i="1"/>
  <c r="R2" i="1" s="1"/>
  <c r="S2" i="1" s="1"/>
  <c r="Q25" i="1"/>
  <c r="R25" i="1" s="1"/>
  <c r="S25" i="1" s="1"/>
  <c r="Q39" i="1"/>
  <c r="R39" i="1" s="1"/>
  <c r="S39" i="1" s="1"/>
  <c r="Q28" i="1"/>
  <c r="R28" i="1" s="1"/>
  <c r="S28" i="1" s="1"/>
  <c r="Q17" i="1"/>
  <c r="R17" i="1" s="1"/>
  <c r="S17" i="1" s="1"/>
  <c r="Q18" i="1"/>
  <c r="R18" i="1" s="1"/>
  <c r="S18" i="1" s="1"/>
  <c r="Q22" i="1"/>
  <c r="R22" i="1" s="1"/>
  <c r="S22" i="1" s="1"/>
  <c r="Q29" i="1"/>
  <c r="R29" i="1" s="1"/>
  <c r="S29" i="1" s="1"/>
  <c r="Q15" i="1"/>
  <c r="R15" i="1" s="1"/>
  <c r="S15" i="1" s="1"/>
  <c r="Q21" i="1"/>
  <c r="R21" i="1" s="1"/>
  <c r="S21" i="1" s="1"/>
  <c r="Q26" i="1"/>
  <c r="R26" i="1" s="1"/>
  <c r="S26" i="1" s="1"/>
  <c r="Q12" i="1"/>
  <c r="R12" i="1" s="1"/>
  <c r="S12" i="1" s="1"/>
</calcChain>
</file>

<file path=xl/sharedStrings.xml><?xml version="1.0" encoding="utf-8"?>
<sst xmlns="http://schemas.openxmlformats.org/spreadsheetml/2006/main" count="99" uniqueCount="60">
  <si>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</si>
  <si>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</si>
  <si>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</si>
  <si>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</si>
  <si>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</si>
  <si>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</si>
  <si>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</si>
  <si>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</si>
  <si>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</si>
  <si>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</si>
  <si>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</si>
  <si>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</si>
  <si>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</si>
  <si>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</si>
  <si>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</si>
  <si>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</si>
  <si>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</si>
  <si>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</si>
  <si>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</si>
  <si>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 xml:space="preserve">Ladymane            </t>
  </si>
  <si>
    <t>Cranbourne</t>
  </si>
  <si>
    <t xml:space="preserve">Cogent              </t>
  </si>
  <si>
    <t xml:space="preserve">International Gem   </t>
  </si>
  <si>
    <t xml:space="preserve">Lunch In Biarritz   </t>
  </si>
  <si>
    <t xml:space="preserve">Ride The Sky        </t>
  </si>
  <si>
    <t xml:space="preserve">Romania             </t>
  </si>
  <si>
    <t xml:space="preserve">Summerhill          </t>
  </si>
  <si>
    <t xml:space="preserve">My Brilliant Choix  </t>
  </si>
  <si>
    <t xml:space="preserve">The Sentinel        </t>
  </si>
  <si>
    <t xml:space="preserve">Sea Crossing        </t>
  </si>
  <si>
    <t xml:space="preserve">Rutherford          </t>
  </si>
  <si>
    <t xml:space="preserve">Vibrant Angel       </t>
  </si>
  <si>
    <t xml:space="preserve">Royelle             </t>
  </si>
  <si>
    <t xml:space="preserve">Ocean Blast         </t>
  </si>
  <si>
    <t xml:space="preserve">Nudge Bar           </t>
  </si>
  <si>
    <t xml:space="preserve">War Critic          </t>
  </si>
  <si>
    <t xml:space="preserve">Gravitelle          </t>
  </si>
  <si>
    <t xml:space="preserve">Angelic Scent       </t>
  </si>
  <si>
    <t xml:space="preserve">Epsom Days          </t>
  </si>
  <si>
    <t xml:space="preserve">Peace Process       </t>
  </si>
  <si>
    <t xml:space="preserve">Rebel Typhoon       </t>
  </si>
  <si>
    <t xml:space="preserve">Yulong Rising       </t>
  </si>
  <si>
    <t xml:space="preserve">Heir To The Throne  </t>
  </si>
  <si>
    <t xml:space="preserve">Monmouth            </t>
  </si>
  <si>
    <t xml:space="preserve">Blandford Lad       </t>
  </si>
  <si>
    <t xml:space="preserve">Into Rio            </t>
  </si>
  <si>
    <t xml:space="preserve">Brilliant Venture   </t>
  </si>
  <si>
    <t xml:space="preserve">Cracksman           </t>
  </si>
  <si>
    <t xml:space="preserve">Outlook             </t>
  </si>
  <si>
    <t xml:space="preserve">Ruzaton             </t>
  </si>
  <si>
    <t xml:space="preserve">Foxy Lady           </t>
  </si>
  <si>
    <t xml:space="preserve">Fast N Deep         </t>
  </si>
  <si>
    <t xml:space="preserve">La Bella Costa      </t>
  </si>
  <si>
    <t xml:space="preserve">Real Feeling        </t>
  </si>
  <si>
    <t xml:space="preserve">Maddox              </t>
  </si>
  <si>
    <t xml:space="preserve">Donna Natalina      </t>
  </si>
  <si>
    <t xml:space="preserve">Estoril Park        </t>
  </si>
  <si>
    <t xml:space="preserve">The Sisters         </t>
  </si>
  <si>
    <t xml:space="preserve">Ling Ling           </t>
  </si>
  <si>
    <t xml:space="preserve">Piscatorial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</si>
</sst>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41"/>
  <sheetViews>
    <sheetView tabSelected="1" topLeftCell="B1" workbookViewId="0">
      <pane ySplit="1" topLeftCell="A2" activePane="bottomLeft" state="frozen"/>
      <selection activeCell="B1" sqref="B1"/>
      <selection pane="bottomLeft" activeCell="E13" sqref="E13"/>
    </sheetView>
  </sheetViews>
  <sheetFormatPr defaultColWidth="8.88671875" defaultRowHeight="14.4" x14ac:dyDescent="0.3"/>
  <cols>
    <col min="1" max="1" width="10.33203125" style="9" hidden="1" customWidth="1"/>
    <col min="2" max="2" width="8.44140625" style="9" bestFit="1" customWidth="1"/>
    <col min="3" max="3" width="15.109375" style="9" bestFit="1" customWidth="1"/>
    <col min="4" max="4" width="6.44140625" style="9" bestFit="1" customWidth="1"/>
    <col min="5" max="5" width="6.33203125" style="9" bestFit="1" customWidth="1"/>
    <col min="6" max="6" width="22.109375" style="9" bestFit="1" customWidth="1"/>
    <col min="7" max="7" width="9.44140625" style="10" bestFit="1" customWidth="1"/>
    <col min="8" max="8" width="8" style="10" bestFit="1" customWidth="1"/>
    <col min="9" max="9" width="10.88671875" style="10" hidden="1" customWidth="1"/>
    <col min="10" max="10" width="9.44140625" style="10" hidden="1" customWidth="1"/>
    <col min="11" max="11" width="14" style="10" hidden="1" customWidth="1"/>
    <col min="12" max="13" width="7.44140625" style="10" hidden="1" customWidth="1"/>
    <col min="14" max="14" width="8.4414062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8.6640625" style="12" bestFit="1" customWidth="1"/>
    <col min="20" max="16384" width="8.88671875" style="8"/>
  </cols>
  <sheetData>
    <row r="1" spans="1:19" s="4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</row>
    <row r="2" spans="1:19" x14ac:dyDescent="0.3">
      <c r="A2" s="1">
        <v>32</v>
      </c>
      <c r="B2" s="5">
        <v>0.76041666666666663</v>
      </c>
      <c r="C2" s="1" t="s">
        <v>20</v>
      </c>
      <c r="D2" s="1">
        <v>3</v>
      </c>
      <c r="E2" s="1">
        <v>10</v>
      </c>
      <c r="F2" s="1" t="s">
        <v>27</v>
      </c>
      <c r="G2" s="1">
        <v>76.28</v>
      </c>
      <c r="H2" s="1">
        <f>1+COUNTIFS(A:A,A2,G:G,"&gt;"&amp;G2)</f>
        <v>1</v>
      </c>
      <c r="I2" s="2">
        <f>AVERAGEIF(A:A,A2,G:G)</f>
        <v>49.682500000000005</v>
      </c>
      <c r="J2" s="2">
        <f t="shared" ref="J2:J10" si="0">G2-I2</f>
        <v>26.597499999999997</v>
      </c>
      <c r="K2" s="2">
        <f t="shared" ref="K2:K10" si="1">90+J2</f>
        <v>116.5975</v>
      </c>
      <c r="L2" s="2">
        <f t="shared" ref="L2:L10" si="2">EXP(0.06*K2)</f>
        <v>1092.0915611534624</v>
      </c>
      <c r="M2" s="2">
        <f>SUMIF(A:A,A2,L:L)</f>
        <v>2907.2120994860511</v>
      </c>
      <c r="N2" s="3">
        <f t="shared" ref="N2:N10" si="3">L2/M2</f>
        <v>0.37564908365183497</v>
      </c>
      <c r="O2" s="6">
        <f t="shared" ref="O2:O10" si="4">1/N2</f>
        <v>2.6620589361714933</v>
      </c>
      <c r="P2" s="3">
        <f t="shared" ref="P2:P10" si="5">IF(O2&gt;21,"",N2)</f>
        <v>0.37564908365183497</v>
      </c>
      <c r="Q2" s="3">
        <f>IF(ISNUMBER(P2),SUMIF(A:A,A2,P:P),"")</f>
        <v>0.96859734594888658</v>
      </c>
      <c r="R2" s="3">
        <f t="shared" ref="R2:R10" si="6">IFERROR(P2*(1/Q2),"")</f>
        <v>0.38782790931956385</v>
      </c>
      <c r="S2" s="7">
        <f t="shared" ref="S2:S10" si="7">IFERROR(1/R2,"")</f>
        <v>2.5784632203352245</v>
      </c>
    </row>
    <row r="3" spans="1:19" x14ac:dyDescent="0.3">
      <c r="A3" s="1">
        <v>32</v>
      </c>
      <c r="B3" s="5">
        <v>0.76041666666666663</v>
      </c>
      <c r="C3" s="1" t="s">
        <v>20</v>
      </c>
      <c r="D3" s="1">
        <v>3</v>
      </c>
      <c r="E3" s="1">
        <v>3</v>
      </c>
      <c r="F3" s="1" t="s">
        <v>21</v>
      </c>
      <c r="G3" s="1">
        <v>68.709999999999994</v>
      </c>
      <c r="H3" s="1">
        <f>1+COUNTIFS(A:A,A3,G:G,"&gt;"&amp;G3)</f>
        <v>2</v>
      </c>
      <c r="I3" s="2">
        <f>AVERAGEIF(A:A,A3,G:G)</f>
        <v>49.682500000000005</v>
      </c>
      <c r="J3" s="2">
        <f t="shared" si="0"/>
        <v>19.027499999999989</v>
      </c>
      <c r="K3" s="2">
        <f t="shared" si="1"/>
        <v>109.02749999999999</v>
      </c>
      <c r="L3" s="2">
        <f t="shared" si="2"/>
        <v>693.42979378387554</v>
      </c>
      <c r="M3" s="2">
        <f>SUMIF(A:A,A3,L:L)</f>
        <v>2907.2120994860511</v>
      </c>
      <c r="N3" s="3">
        <f t="shared" si="3"/>
        <v>0.23852053790862487</v>
      </c>
      <c r="O3" s="6">
        <f t="shared" si="4"/>
        <v>4.1925110884291703</v>
      </c>
      <c r="P3" s="3">
        <f t="shared" si="5"/>
        <v>0.23852053790862487</v>
      </c>
      <c r="Q3" s="3">
        <f>IF(ISNUMBER(P3),SUMIF(A:A,A3,P:P),"")</f>
        <v>0.96859734594888658</v>
      </c>
      <c r="R3" s="3">
        <f t="shared" si="6"/>
        <v>0.24625355304371413</v>
      </c>
      <c r="S3" s="7">
        <f t="shared" si="7"/>
        <v>4.0608551131137718</v>
      </c>
    </row>
    <row r="4" spans="1:19" x14ac:dyDescent="0.3">
      <c r="A4" s="1">
        <v>32</v>
      </c>
      <c r="B4" s="5">
        <v>0.76041666666666663</v>
      </c>
      <c r="C4" s="1" t="s">
        <v>20</v>
      </c>
      <c r="D4" s="1">
        <v>3</v>
      </c>
      <c r="E4" s="1">
        <v>9</v>
      </c>
      <c r="F4" s="1" t="s">
        <v>26</v>
      </c>
      <c r="G4" s="1">
        <v>56.86</v>
      </c>
      <c r="H4" s="1">
        <f>1+COUNTIFS(A:A,A4,G:G,"&gt;"&amp;G4)</f>
        <v>3</v>
      </c>
      <c r="I4" s="2">
        <f>AVERAGEIF(A:A,A4,G:G)</f>
        <v>49.682500000000005</v>
      </c>
      <c r="J4" s="2">
        <f t="shared" si="0"/>
        <v>7.1774999999999949</v>
      </c>
      <c r="K4" s="2">
        <f t="shared" si="1"/>
        <v>97.177499999999995</v>
      </c>
      <c r="L4" s="2">
        <f t="shared" si="2"/>
        <v>340.57998412949718</v>
      </c>
      <c r="M4" s="2">
        <f>SUMIF(A:A,A4,L:L)</f>
        <v>2907.2120994860511</v>
      </c>
      <c r="N4" s="3">
        <f t="shared" si="3"/>
        <v>0.11715002981368518</v>
      </c>
      <c r="O4" s="6">
        <f t="shared" si="4"/>
        <v>8.5360627017372082</v>
      </c>
      <c r="P4" s="3">
        <f t="shared" si="5"/>
        <v>0.11715002981368518</v>
      </c>
      <c r="Q4" s="3">
        <f>IF(ISNUMBER(P4),SUMIF(A:A,A4,P:P),"")</f>
        <v>0.96859734594888658</v>
      </c>
      <c r="R4" s="3">
        <f t="shared" si="6"/>
        <v>0.12094812184202211</v>
      </c>
      <c r="S4" s="7">
        <f t="shared" si="7"/>
        <v>8.2680076777559428</v>
      </c>
    </row>
    <row r="5" spans="1:19" x14ac:dyDescent="0.3">
      <c r="A5" s="1">
        <v>32</v>
      </c>
      <c r="B5" s="5">
        <v>0.76041666666666663</v>
      </c>
      <c r="C5" s="1" t="s">
        <v>20</v>
      </c>
      <c r="D5" s="1">
        <v>3</v>
      </c>
      <c r="E5" s="1">
        <v>5</v>
      </c>
      <c r="F5" s="1" t="s">
        <v>23</v>
      </c>
      <c r="G5" s="1">
        <v>53.22</v>
      </c>
      <c r="H5" s="1">
        <f>1+COUNTIFS(A:A,A5,G:G,"&gt;"&amp;G5)</f>
        <v>4</v>
      </c>
      <c r="I5" s="2">
        <f>AVERAGEIF(A:A,A5,G:G)</f>
        <v>49.682500000000005</v>
      </c>
      <c r="J5" s="2">
        <f t="shared" si="0"/>
        <v>3.5374999999999943</v>
      </c>
      <c r="K5" s="2">
        <f t="shared" si="1"/>
        <v>93.537499999999994</v>
      </c>
      <c r="L5" s="2">
        <f t="shared" si="2"/>
        <v>273.75950445545885</v>
      </c>
      <c r="M5" s="2">
        <f>SUMIF(A:A,A5,L:L)</f>
        <v>2907.2120994860511</v>
      </c>
      <c r="N5" s="3">
        <f t="shared" si="3"/>
        <v>9.416564567265498E-2</v>
      </c>
      <c r="O5" s="6">
        <f t="shared" si="4"/>
        <v>10.619584168479745</v>
      </c>
      <c r="P5" s="3">
        <f t="shared" si="5"/>
        <v>9.416564567265498E-2</v>
      </c>
      <c r="Q5" s="3">
        <f>IF(ISNUMBER(P5),SUMIF(A:A,A5,P:P),"")</f>
        <v>0.96859734594888658</v>
      </c>
      <c r="R5" s="3">
        <f t="shared" si="6"/>
        <v>9.7218566689758562E-2</v>
      </c>
      <c r="S5" s="7">
        <f t="shared" si="7"/>
        <v>10.286101040670294</v>
      </c>
    </row>
    <row r="6" spans="1:19" x14ac:dyDescent="0.3">
      <c r="A6" s="1">
        <v>32</v>
      </c>
      <c r="B6" s="5">
        <v>0.76041666666666663</v>
      </c>
      <c r="C6" s="1" t="s">
        <v>20</v>
      </c>
      <c r="D6" s="1">
        <v>3</v>
      </c>
      <c r="E6" s="1">
        <v>4</v>
      </c>
      <c r="F6" s="1" t="s">
        <v>22</v>
      </c>
      <c r="G6" s="1">
        <v>52.08</v>
      </c>
      <c r="H6" s="1">
        <f>1+COUNTIFS(A:A,A6,G:G,"&gt;"&amp;G6)</f>
        <v>5</v>
      </c>
      <c r="I6" s="2">
        <f>AVERAGEIF(A:A,A6,G:G)</f>
        <v>49.682500000000005</v>
      </c>
      <c r="J6" s="2">
        <f t="shared" si="0"/>
        <v>2.3974999999999937</v>
      </c>
      <c r="K6" s="2">
        <f t="shared" si="1"/>
        <v>92.397499999999994</v>
      </c>
      <c r="L6" s="2">
        <f t="shared" si="2"/>
        <v>255.66039966339554</v>
      </c>
      <c r="M6" s="2">
        <f>SUMIF(A:A,A6,L:L)</f>
        <v>2907.2120994860511</v>
      </c>
      <c r="N6" s="3">
        <f t="shared" si="3"/>
        <v>8.7940057661631307E-2</v>
      </c>
      <c r="O6" s="6">
        <f t="shared" si="4"/>
        <v>11.371382127672916</v>
      </c>
      <c r="P6" s="3">
        <f t="shared" si="5"/>
        <v>8.7940057661631307E-2</v>
      </c>
      <c r="Q6" s="3">
        <f>IF(ISNUMBER(P6),SUMIF(A:A,A6,P:P),"")</f>
        <v>0.96859734594888658</v>
      </c>
      <c r="R6" s="3">
        <f t="shared" si="6"/>
        <v>9.0791140435637699E-2</v>
      </c>
      <c r="S6" s="7">
        <f t="shared" si="7"/>
        <v>11.014290548634589</v>
      </c>
    </row>
    <row r="7" spans="1:19" x14ac:dyDescent="0.3">
      <c r="A7" s="1">
        <v>32</v>
      </c>
      <c r="B7" s="5">
        <v>0.76041666666666663</v>
      </c>
      <c r="C7" s="1" t="s">
        <v>20</v>
      </c>
      <c r="D7" s="1">
        <v>3</v>
      </c>
      <c r="E7" s="1">
        <v>8</v>
      </c>
      <c r="F7" s="1" t="s">
        <v>25</v>
      </c>
      <c r="G7" s="1">
        <v>44.31</v>
      </c>
      <c r="H7" s="1">
        <f>1+COUNTIFS(A:A,A7,G:G,"&gt;"&amp;G7)</f>
        <v>6</v>
      </c>
      <c r="I7" s="2">
        <f>AVERAGEIF(A:A,A7,G:G)</f>
        <v>49.682500000000005</v>
      </c>
      <c r="J7" s="2">
        <f t="shared" si="0"/>
        <v>-5.3725000000000023</v>
      </c>
      <c r="K7" s="2">
        <f t="shared" si="1"/>
        <v>84.627499999999998</v>
      </c>
      <c r="L7" s="2">
        <f t="shared" si="2"/>
        <v>160.39668048699016</v>
      </c>
      <c r="M7" s="2">
        <f>SUMIF(A:A,A7,L:L)</f>
        <v>2907.2120994860511</v>
      </c>
      <c r="N7" s="3">
        <f t="shared" si="3"/>
        <v>5.5171991240455333E-2</v>
      </c>
      <c r="O7" s="6">
        <f t="shared" si="4"/>
        <v>18.125138816210452</v>
      </c>
      <c r="P7" s="3">
        <f t="shared" si="5"/>
        <v>5.5171991240455333E-2</v>
      </c>
      <c r="Q7" s="3">
        <f>IF(ISNUMBER(P7),SUMIF(A:A,A7,P:P),"")</f>
        <v>0.96859734594888658</v>
      </c>
      <c r="R7" s="3">
        <f t="shared" si="6"/>
        <v>5.6960708669303736E-2</v>
      </c>
      <c r="S7" s="7">
        <f t="shared" si="7"/>
        <v>17.555961352336588</v>
      </c>
    </row>
    <row r="8" spans="1:19" x14ac:dyDescent="0.3">
      <c r="A8" s="1">
        <v>32</v>
      </c>
      <c r="B8" s="5">
        <v>0.76041666666666663</v>
      </c>
      <c r="C8" s="1" t="s">
        <v>20</v>
      </c>
      <c r="D8" s="1">
        <v>3</v>
      </c>
      <c r="E8" s="1">
        <v>7</v>
      </c>
      <c r="F8" s="1" t="s">
        <v>24</v>
      </c>
      <c r="G8" s="1">
        <v>26.5</v>
      </c>
      <c r="H8" s="1">
        <f>1+COUNTIFS(A:A,A8,G:G,"&gt;"&amp;G8)</f>
        <v>7</v>
      </c>
      <c r="I8" s="2">
        <f>AVERAGEIF(A:A,A8,G:G)</f>
        <v>49.682500000000005</v>
      </c>
      <c r="J8" s="2">
        <f t="shared" si="0"/>
        <v>-23.182500000000005</v>
      </c>
      <c r="K8" s="2">
        <f t="shared" si="1"/>
        <v>66.817499999999995</v>
      </c>
      <c r="L8" s="2">
        <f t="shared" si="2"/>
        <v>55.094505913575439</v>
      </c>
      <c r="M8" s="2">
        <f>SUMIF(A:A,A8,L:L)</f>
        <v>2907.2120994860511</v>
      </c>
      <c r="N8" s="3">
        <f t="shared" si="3"/>
        <v>1.8950975721143726E-2</v>
      </c>
      <c r="O8" s="6">
        <f t="shared" si="4"/>
        <v>52.767731578289848</v>
      </c>
      <c r="P8" s="3" t="str">
        <f t="shared" si="5"/>
        <v/>
      </c>
      <c r="Q8" s="3" t="str">
        <f>IF(ISNUMBER(P8),SUMIF(A:A,A8,P:P),"")</f>
        <v/>
      </c>
      <c r="R8" s="3" t="str">
        <f t="shared" si="6"/>
        <v/>
      </c>
      <c r="S8" s="7" t="str">
        <f t="shared" si="7"/>
        <v/>
      </c>
    </row>
    <row r="9" spans="1:19" x14ac:dyDescent="0.3">
      <c r="A9" s="1">
        <v>32</v>
      </c>
      <c r="B9" s="5">
        <v>0.76041666666666663</v>
      </c>
      <c r="C9" s="1" t="s">
        <v>20</v>
      </c>
      <c r="D9" s="1">
        <v>3</v>
      </c>
      <c r="E9" s="1">
        <v>11</v>
      </c>
      <c r="F9" s="1" t="s">
        <v>28</v>
      </c>
      <c r="G9" s="1">
        <v>19.5</v>
      </c>
      <c r="H9" s="1">
        <f>1+COUNTIFS(A:A,A9,G:G,"&gt;"&amp;G9)</f>
        <v>8</v>
      </c>
      <c r="I9" s="2">
        <f>AVERAGEIF(A:A,A9,G:G)</f>
        <v>49.682500000000005</v>
      </c>
      <c r="J9" s="2">
        <f t="shared" si="0"/>
        <v>-30.182500000000005</v>
      </c>
      <c r="K9" s="2">
        <f t="shared" si="1"/>
        <v>59.817499999999995</v>
      </c>
      <c r="L9" s="2">
        <f t="shared" si="2"/>
        <v>36.199669899796589</v>
      </c>
      <c r="M9" s="2">
        <f>SUMIF(A:A,A9,L:L)</f>
        <v>2907.2120994860511</v>
      </c>
      <c r="N9" s="3">
        <f t="shared" si="3"/>
        <v>1.2451678329969842E-2</v>
      </c>
      <c r="O9" s="6">
        <f t="shared" si="4"/>
        <v>80.310458839360493</v>
      </c>
      <c r="P9" s="3" t="str">
        <f t="shared" si="5"/>
        <v/>
      </c>
      <c r="Q9" s="3" t="str">
        <f>IF(ISNUMBER(P9),SUMIF(A:A,A9,P:P),"")</f>
        <v/>
      </c>
      <c r="R9" s="3" t="str">
        <f t="shared" si="6"/>
        <v/>
      </c>
      <c r="S9" s="7" t="str">
        <f t="shared" si="7"/>
        <v/>
      </c>
    </row>
    <row r="10" spans="1:19" x14ac:dyDescent="0.3">
      <c r="A10" s="1">
        <v>33</v>
      </c>
      <c r="B10" s="5">
        <v>0.78125</v>
      </c>
      <c r="C10" s="1" t="s">
        <v>20</v>
      </c>
      <c r="D10" s="1">
        <v>4</v>
      </c>
      <c r="E10" s="1">
        <v>2</v>
      </c>
      <c r="F10" s="1" t="s">
        <v>30</v>
      </c>
      <c r="G10" s="1">
        <v>80.31</v>
      </c>
      <c r="H10" s="1">
        <f>1+COUNTIFS(A:A,A10,G:G,"&gt;"&amp;G10)</f>
        <v>1</v>
      </c>
      <c r="I10" s="2">
        <f>AVERAGEIF(A:A,A10,G:G)</f>
        <v>50.93333333333333</v>
      </c>
      <c r="J10" s="2">
        <f t="shared" si="0"/>
        <v>29.376666666666672</v>
      </c>
      <c r="K10" s="2">
        <f t="shared" si="1"/>
        <v>119.37666666666667</v>
      </c>
      <c r="L10" s="2">
        <f t="shared" si="2"/>
        <v>1290.2612548626307</v>
      </c>
      <c r="M10" s="2">
        <f>SUMIF(A:A,A10,L:L)</f>
        <v>2179.9210745372002</v>
      </c>
      <c r="N10" s="3">
        <f t="shared" si="3"/>
        <v>0.59188438973028168</v>
      </c>
      <c r="O10" s="6">
        <f t="shared" si="4"/>
        <v>1.689519131355524</v>
      </c>
      <c r="P10" s="3">
        <f t="shared" si="5"/>
        <v>0.59188438973028168</v>
      </c>
      <c r="Q10" s="3">
        <f>IF(ISNUMBER(P10),SUMIF(A:A,A10,P:P),"")</f>
        <v>0.97635595400686603</v>
      </c>
      <c r="R10" s="3">
        <f t="shared" si="6"/>
        <v>0.60621783203272128</v>
      </c>
      <c r="S10" s="7">
        <f t="shared" si="7"/>
        <v>1.6495720633074744</v>
      </c>
    </row>
    <row r="11" spans="1:19" x14ac:dyDescent="0.3">
      <c r="A11" s="1">
        <v>33</v>
      </c>
      <c r="B11" s="5">
        <v>0.78125</v>
      </c>
      <c r="C11" s="1" t="s">
        <v>20</v>
      </c>
      <c r="D11" s="1">
        <v>4</v>
      </c>
      <c r="E11" s="1">
        <v>4</v>
      </c>
      <c r="F11" s="1" t="s">
        <v>32</v>
      </c>
      <c r="G11" s="1">
        <v>54.85</v>
      </c>
      <c r="H11" s="1">
        <f>1+COUNTIFS(A:A,A11,G:G,"&gt;"&amp;G11)</f>
        <v>2</v>
      </c>
      <c r="I11" s="2">
        <f>AVERAGEIF(A:A,A11,G:G)</f>
        <v>50.93333333333333</v>
      </c>
      <c r="J11" s="2">
        <f t="shared" ref="J11:J41" si="8">G11-I11</f>
        <v>3.9166666666666714</v>
      </c>
      <c r="K11" s="2">
        <f t="shared" ref="K11:K41" si="9">90+J11</f>
        <v>93.916666666666671</v>
      </c>
      <c r="L11" s="2">
        <f t="shared" ref="L11:L41" si="10">EXP(0.06*K11)</f>
        <v>280.05891731040037</v>
      </c>
      <c r="M11" s="2">
        <f>SUMIF(A:A,A11,L:L)</f>
        <v>2179.9210745372002</v>
      </c>
      <c r="N11" s="3">
        <f t="shared" ref="N11:N41" si="11">L11/M11</f>
        <v>0.12847204450732566</v>
      </c>
      <c r="O11" s="6">
        <f t="shared" ref="O11:O41" si="12">1/N11</f>
        <v>7.7837945510626518</v>
      </c>
      <c r="P11" s="3">
        <f t="shared" ref="P11:P41" si="13">IF(O11&gt;21,"",N11)</f>
        <v>0.12847204450732566</v>
      </c>
      <c r="Q11" s="3">
        <f>IF(ISNUMBER(P11),SUMIF(A:A,A11,P:P),"")</f>
        <v>0.97635595400686603</v>
      </c>
      <c r="R11" s="3">
        <f t="shared" ref="R11:R41" si="14">IFERROR(P11*(1/Q11),"")</f>
        <v>0.13158320383062078</v>
      </c>
      <c r="S11" s="7">
        <f t="shared" ref="S11:S41" si="15">IFERROR(1/R11,"")</f>
        <v>7.5997541546962211</v>
      </c>
    </row>
    <row r="12" spans="1:19" x14ac:dyDescent="0.3">
      <c r="A12" s="1">
        <v>33</v>
      </c>
      <c r="B12" s="5">
        <v>0.78125</v>
      </c>
      <c r="C12" s="1" t="s">
        <v>20</v>
      </c>
      <c r="D12" s="1">
        <v>4</v>
      </c>
      <c r="E12" s="1">
        <v>5</v>
      </c>
      <c r="F12" s="1" t="s">
        <v>19</v>
      </c>
      <c r="G12" s="1">
        <v>50.44</v>
      </c>
      <c r="H12" s="1">
        <f>1+COUNTIFS(A:A,A12,G:G,"&gt;"&amp;G12)</f>
        <v>3</v>
      </c>
      <c r="I12" s="2">
        <f>AVERAGEIF(A:A,A12,G:G)</f>
        <v>50.93333333333333</v>
      </c>
      <c r="J12" s="2">
        <f t="shared" si="8"/>
        <v>-0.49333333333333229</v>
      </c>
      <c r="K12" s="2">
        <f t="shared" si="9"/>
        <v>89.506666666666661</v>
      </c>
      <c r="L12" s="2">
        <f t="shared" si="10"/>
        <v>214.94883004273848</v>
      </c>
      <c r="M12" s="2">
        <f>SUMIF(A:A,A12,L:L)</f>
        <v>2179.9210745372002</v>
      </c>
      <c r="N12" s="3">
        <f t="shared" si="11"/>
        <v>9.8603950644576596E-2</v>
      </c>
      <c r="O12" s="6">
        <f t="shared" si="12"/>
        <v>10.141581482922073</v>
      </c>
      <c r="P12" s="3">
        <f t="shared" si="13"/>
        <v>9.8603950644576596E-2</v>
      </c>
      <c r="Q12" s="3">
        <f>IF(ISNUMBER(P12),SUMIF(A:A,A12,P:P),"")</f>
        <v>0.97635595400686603</v>
      </c>
      <c r="R12" s="3">
        <f t="shared" si="14"/>
        <v>0.10099180553968659</v>
      </c>
      <c r="S12" s="7">
        <f t="shared" si="15"/>
        <v>9.9017934638967464</v>
      </c>
    </row>
    <row r="13" spans="1:19" x14ac:dyDescent="0.3">
      <c r="A13" s="1">
        <v>33</v>
      </c>
      <c r="B13" s="5">
        <v>0.78125</v>
      </c>
      <c r="C13" s="1" t="s">
        <v>20</v>
      </c>
      <c r="D13" s="1">
        <v>4</v>
      </c>
      <c r="E13" s="1">
        <v>1</v>
      </c>
      <c r="F13" s="1" t="s">
        <v>29</v>
      </c>
      <c r="G13" s="1">
        <v>46.92</v>
      </c>
      <c r="H13" s="1">
        <f>1+COUNTIFS(A:A,A13,G:G,"&gt;"&amp;G13)</f>
        <v>4</v>
      </c>
      <c r="I13" s="2">
        <f>AVERAGEIF(A:A,A13,G:G)</f>
        <v>50.93333333333333</v>
      </c>
      <c r="J13" s="2">
        <f t="shared" si="8"/>
        <v>-4.0133333333333283</v>
      </c>
      <c r="K13" s="2">
        <f t="shared" si="9"/>
        <v>85.986666666666679</v>
      </c>
      <c r="L13" s="2">
        <f t="shared" si="10"/>
        <v>174.02517975839345</v>
      </c>
      <c r="M13" s="2">
        <f>SUMIF(A:A,A13,L:L)</f>
        <v>2179.9210745372002</v>
      </c>
      <c r="N13" s="3">
        <f t="shared" si="11"/>
        <v>7.9830954336426702E-2</v>
      </c>
      <c r="O13" s="6">
        <f t="shared" si="12"/>
        <v>12.526469316472921</v>
      </c>
      <c r="P13" s="3">
        <f t="shared" si="13"/>
        <v>7.9830954336426702E-2</v>
      </c>
      <c r="Q13" s="3">
        <f>IF(ISNUMBER(P13),SUMIF(A:A,A13,P:P),"")</f>
        <v>0.97635595400686603</v>
      </c>
      <c r="R13" s="3">
        <f t="shared" si="14"/>
        <v>8.1764190620038257E-2</v>
      </c>
      <c r="S13" s="7">
        <f t="shared" si="15"/>
        <v>12.230292899822654</v>
      </c>
    </row>
    <row r="14" spans="1:19" x14ac:dyDescent="0.3">
      <c r="A14" s="1">
        <v>33</v>
      </c>
      <c r="B14" s="5">
        <v>0.78125</v>
      </c>
      <c r="C14" s="1" t="s">
        <v>20</v>
      </c>
      <c r="D14" s="1">
        <v>4</v>
      </c>
      <c r="E14" s="1">
        <v>3</v>
      </c>
      <c r="F14" s="1" t="s">
        <v>31</v>
      </c>
      <c r="G14" s="1">
        <v>46.44</v>
      </c>
      <c r="H14" s="1">
        <f>1+COUNTIFS(A:A,A14,G:G,"&gt;"&amp;G14)</f>
        <v>5</v>
      </c>
      <c r="I14" s="2">
        <f>AVERAGEIF(A:A,A14,G:G)</f>
        <v>50.93333333333333</v>
      </c>
      <c r="J14" s="2">
        <f t="shared" si="8"/>
        <v>-4.4933333333333323</v>
      </c>
      <c r="K14" s="2">
        <f t="shared" si="9"/>
        <v>85.506666666666661</v>
      </c>
      <c r="L14" s="2">
        <f t="shared" si="10"/>
        <v>169.0847384152776</v>
      </c>
      <c r="M14" s="2">
        <f>SUMIF(A:A,A14,L:L)</f>
        <v>2179.9210745372002</v>
      </c>
      <c r="N14" s="3">
        <f t="shared" si="11"/>
        <v>7.756461478825534E-2</v>
      </c>
      <c r="O14" s="6">
        <f t="shared" si="12"/>
        <v>12.892476843079969</v>
      </c>
      <c r="P14" s="3">
        <f t="shared" si="13"/>
        <v>7.756461478825534E-2</v>
      </c>
      <c r="Q14" s="3">
        <f>IF(ISNUMBER(P14),SUMIF(A:A,A14,P:P),"")</f>
        <v>0.97635595400686603</v>
      </c>
      <c r="R14" s="3">
        <f t="shared" si="14"/>
        <v>7.944296797693301E-2</v>
      </c>
      <c r="S14" s="7">
        <f t="shared" si="15"/>
        <v>12.587646527636771</v>
      </c>
    </row>
    <row r="15" spans="1:19" x14ac:dyDescent="0.3">
      <c r="A15" s="1">
        <v>33</v>
      </c>
      <c r="B15" s="5">
        <v>0.78125</v>
      </c>
      <c r="C15" s="1" t="s">
        <v>20</v>
      </c>
      <c r="D15" s="1">
        <v>4</v>
      </c>
      <c r="E15" s="1">
        <v>6</v>
      </c>
      <c r="F15" s="1" t="s">
        <v>33</v>
      </c>
      <c r="G15" s="1">
        <v>26.64</v>
      </c>
      <c r="H15" s="1">
        <f>1+COUNTIFS(A:A,A15,G:G,"&gt;"&amp;G15)</f>
        <v>6</v>
      </c>
      <c r="I15" s="2">
        <f>AVERAGEIF(A:A,A15,G:G)</f>
        <v>50.93333333333333</v>
      </c>
      <c r="J15" s="2">
        <f t="shared" si="8"/>
        <v>-24.293333333333329</v>
      </c>
      <c r="K15" s="2">
        <f t="shared" si="9"/>
        <v>65.706666666666678</v>
      </c>
      <c r="L15" s="2">
        <f t="shared" si="10"/>
        <v>51.542154147759533</v>
      </c>
      <c r="M15" s="2">
        <f>SUMIF(A:A,A15,L:L)</f>
        <v>2179.9210745372002</v>
      </c>
      <c r="N15" s="3">
        <f t="shared" si="11"/>
        <v>2.3644045993133946E-2</v>
      </c>
      <c r="O15" s="6">
        <f t="shared" si="12"/>
        <v>42.293945811575249</v>
      </c>
      <c r="P15" s="3" t="str">
        <f t="shared" si="13"/>
        <v/>
      </c>
      <c r="Q15" s="3" t="str">
        <f>IF(ISNUMBER(P15),SUMIF(A:A,A15,P:P),"")</f>
        <v/>
      </c>
      <c r="R15" s="3" t="str">
        <f t="shared" si="14"/>
        <v/>
      </c>
      <c r="S15" s="7" t="str">
        <f t="shared" si="15"/>
        <v/>
      </c>
    </row>
    <row r="16" spans="1:19" x14ac:dyDescent="0.3">
      <c r="A16" s="1">
        <v>34</v>
      </c>
      <c r="B16" s="5">
        <v>0.82291666666666663</v>
      </c>
      <c r="C16" s="1" t="s">
        <v>20</v>
      </c>
      <c r="D16" s="1">
        <v>6</v>
      </c>
      <c r="E16" s="1">
        <v>8</v>
      </c>
      <c r="F16" s="1" t="s">
        <v>39</v>
      </c>
      <c r="G16" s="1">
        <v>73.540000000000006</v>
      </c>
      <c r="H16" s="1">
        <f>1+COUNTIFS(A:A,A16,G:G,"&gt;"&amp;G16)</f>
        <v>1</v>
      </c>
      <c r="I16" s="2">
        <f>AVERAGEIF(A:A,A16,G:G)</f>
        <v>51.041428571428575</v>
      </c>
      <c r="J16" s="2">
        <f t="shared" si="8"/>
        <v>22.498571428571431</v>
      </c>
      <c r="K16" s="2">
        <f t="shared" si="9"/>
        <v>112.49857142857144</v>
      </c>
      <c r="L16" s="2">
        <f t="shared" si="10"/>
        <v>853.98556062663329</v>
      </c>
      <c r="M16" s="2">
        <f>SUMIF(A:A,A16,L:L)</f>
        <v>2137.7929341338649</v>
      </c>
      <c r="N16" s="3">
        <f t="shared" si="11"/>
        <v>0.39947066293987393</v>
      </c>
      <c r="O16" s="6">
        <f t="shared" si="12"/>
        <v>2.5033127405166029</v>
      </c>
      <c r="P16" s="3">
        <f t="shared" si="13"/>
        <v>0.39947066293987393</v>
      </c>
      <c r="Q16" s="3">
        <f>IF(ISNUMBER(P16),SUMIF(A:A,A16,P:P),"")</f>
        <v>0.97761613631493549</v>
      </c>
      <c r="R16" s="3">
        <f t="shared" si="14"/>
        <v>0.4086170922317775</v>
      </c>
      <c r="S16" s="7">
        <f t="shared" si="15"/>
        <v>2.447278929371794</v>
      </c>
    </row>
    <row r="17" spans="1:19" x14ac:dyDescent="0.3">
      <c r="A17" s="1">
        <v>34</v>
      </c>
      <c r="B17" s="5">
        <v>0.82291666666666663</v>
      </c>
      <c r="C17" s="1" t="s">
        <v>20</v>
      </c>
      <c r="D17" s="1">
        <v>6</v>
      </c>
      <c r="E17" s="1">
        <v>5</v>
      </c>
      <c r="F17" s="1" t="s">
        <v>37</v>
      </c>
      <c r="G17" s="1">
        <v>60.77</v>
      </c>
      <c r="H17" s="1">
        <f>1+COUNTIFS(A:A,A17,G:G,"&gt;"&amp;G17)</f>
        <v>2</v>
      </c>
      <c r="I17" s="2">
        <f>AVERAGEIF(A:A,A17,G:G)</f>
        <v>51.041428571428575</v>
      </c>
      <c r="J17" s="2">
        <f t="shared" si="8"/>
        <v>9.7285714285714278</v>
      </c>
      <c r="K17" s="2">
        <f t="shared" si="9"/>
        <v>99.728571428571428</v>
      </c>
      <c r="L17" s="2">
        <f t="shared" si="10"/>
        <v>396.9118777774637</v>
      </c>
      <c r="M17" s="2">
        <f>SUMIF(A:A,A17,L:L)</f>
        <v>2137.7929341338649</v>
      </c>
      <c r="N17" s="3">
        <f t="shared" si="11"/>
        <v>0.18566432297535593</v>
      </c>
      <c r="O17" s="6">
        <f t="shared" si="12"/>
        <v>5.3860643982351668</v>
      </c>
      <c r="P17" s="3">
        <f t="shared" si="13"/>
        <v>0.18566432297535593</v>
      </c>
      <c r="Q17" s="3">
        <f>IF(ISNUMBER(P17),SUMIF(A:A,A17,P:P),"")</f>
        <v>0.97761613631493549</v>
      </c>
      <c r="R17" s="3">
        <f t="shared" si="14"/>
        <v>0.18991536256265809</v>
      </c>
      <c r="S17" s="7">
        <f t="shared" si="15"/>
        <v>5.2655034669460905</v>
      </c>
    </row>
    <row r="18" spans="1:19" x14ac:dyDescent="0.3">
      <c r="A18" s="1">
        <v>34</v>
      </c>
      <c r="B18" s="5">
        <v>0.82291666666666663</v>
      </c>
      <c r="C18" s="1" t="s">
        <v>20</v>
      </c>
      <c r="D18" s="1">
        <v>6</v>
      </c>
      <c r="E18" s="1">
        <v>4</v>
      </c>
      <c r="F18" s="1" t="s">
        <v>36</v>
      </c>
      <c r="G18" s="1">
        <v>56.46</v>
      </c>
      <c r="H18" s="1">
        <f>1+COUNTIFS(A:A,A18,G:G,"&gt;"&amp;G18)</f>
        <v>3</v>
      </c>
      <c r="I18" s="2">
        <f>AVERAGEIF(A:A,A18,G:G)</f>
        <v>51.041428571428575</v>
      </c>
      <c r="J18" s="2">
        <f t="shared" si="8"/>
        <v>5.4185714285714255</v>
      </c>
      <c r="K18" s="2">
        <f t="shared" si="9"/>
        <v>95.418571428571425</v>
      </c>
      <c r="L18" s="2">
        <f t="shared" si="10"/>
        <v>306.46828818923643</v>
      </c>
      <c r="M18" s="2">
        <f>SUMIF(A:A,A18,L:L)</f>
        <v>2137.7929341338649</v>
      </c>
      <c r="N18" s="3">
        <f t="shared" si="11"/>
        <v>0.14335733049534249</v>
      </c>
      <c r="O18" s="6">
        <f t="shared" si="12"/>
        <v>6.9755763206855246</v>
      </c>
      <c r="P18" s="3">
        <f t="shared" si="13"/>
        <v>0.14335733049534249</v>
      </c>
      <c r="Q18" s="3">
        <f>IF(ISNUMBER(P18),SUMIF(A:A,A18,P:P),"")</f>
        <v>0.97761613631493549</v>
      </c>
      <c r="R18" s="3">
        <f t="shared" si="14"/>
        <v>0.14663969340330166</v>
      </c>
      <c r="S18" s="7">
        <f t="shared" si="15"/>
        <v>6.8194359711985362</v>
      </c>
    </row>
    <row r="19" spans="1:19" x14ac:dyDescent="0.3">
      <c r="A19" s="1">
        <v>34</v>
      </c>
      <c r="B19" s="5">
        <v>0.82291666666666663</v>
      </c>
      <c r="C19" s="1" t="s">
        <v>20</v>
      </c>
      <c r="D19" s="1">
        <v>6</v>
      </c>
      <c r="E19" s="1">
        <v>3</v>
      </c>
      <c r="F19" s="1" t="s">
        <v>35</v>
      </c>
      <c r="G19" s="1">
        <v>51.1</v>
      </c>
      <c r="H19" s="1">
        <f>1+COUNTIFS(A:A,A19,G:G,"&gt;"&amp;G19)</f>
        <v>4</v>
      </c>
      <c r="I19" s="2">
        <f>AVERAGEIF(A:A,A19,G:G)</f>
        <v>51.041428571428575</v>
      </c>
      <c r="J19" s="2">
        <f t="shared" si="8"/>
        <v>5.8571428571426054E-2</v>
      </c>
      <c r="K19" s="2">
        <f t="shared" si="9"/>
        <v>90.058571428571426</v>
      </c>
      <c r="L19" s="2">
        <f t="shared" si="10"/>
        <v>222.18587041991086</v>
      </c>
      <c r="M19" s="2">
        <f>SUMIF(A:A,A19,L:L)</f>
        <v>2137.7929341338649</v>
      </c>
      <c r="N19" s="3">
        <f t="shared" si="11"/>
        <v>0.10393236261206482</v>
      </c>
      <c r="O19" s="6">
        <f t="shared" si="12"/>
        <v>9.6216421417511064</v>
      </c>
      <c r="P19" s="3">
        <f t="shared" si="13"/>
        <v>0.10393236261206482</v>
      </c>
      <c r="Q19" s="3">
        <f>IF(ISNUMBER(P19),SUMIF(A:A,A19,P:P),"")</f>
        <v>0.97761613631493549</v>
      </c>
      <c r="R19" s="3">
        <f t="shared" si="14"/>
        <v>0.10631203675077576</v>
      </c>
      <c r="S19" s="7">
        <f t="shared" si="15"/>
        <v>9.4062726156236778</v>
      </c>
    </row>
    <row r="20" spans="1:19" x14ac:dyDescent="0.3">
      <c r="A20" s="1">
        <v>34</v>
      </c>
      <c r="B20" s="5">
        <v>0.82291666666666663</v>
      </c>
      <c r="C20" s="1" t="s">
        <v>20</v>
      </c>
      <c r="D20" s="1">
        <v>6</v>
      </c>
      <c r="E20" s="1">
        <v>2</v>
      </c>
      <c r="F20" s="1" t="s">
        <v>34</v>
      </c>
      <c r="G20" s="1">
        <v>47.3</v>
      </c>
      <c r="H20" s="1">
        <f>1+COUNTIFS(A:A,A20,G:G,"&gt;"&amp;G20)</f>
        <v>5</v>
      </c>
      <c r="I20" s="2">
        <f>AVERAGEIF(A:A,A20,G:G)</f>
        <v>51.041428571428575</v>
      </c>
      <c r="J20" s="2">
        <f t="shared" si="8"/>
        <v>-3.7414285714285782</v>
      </c>
      <c r="K20" s="2">
        <f t="shared" si="9"/>
        <v>86.258571428571429</v>
      </c>
      <c r="L20" s="2">
        <f t="shared" si="10"/>
        <v>176.8875616339476</v>
      </c>
      <c r="M20" s="2">
        <f>SUMIF(A:A,A20,L:L)</f>
        <v>2137.7929341338649</v>
      </c>
      <c r="N20" s="3">
        <f t="shared" si="11"/>
        <v>8.2743075257480106E-2</v>
      </c>
      <c r="O20" s="6">
        <f t="shared" si="12"/>
        <v>12.085603500814994</v>
      </c>
      <c r="P20" s="3">
        <f t="shared" si="13"/>
        <v>8.2743075257480106E-2</v>
      </c>
      <c r="Q20" s="3">
        <f>IF(ISNUMBER(P20),SUMIF(A:A,A20,P:P),"")</f>
        <v>0.97761613631493549</v>
      </c>
      <c r="R20" s="3">
        <f t="shared" si="14"/>
        <v>8.4637591569810933E-2</v>
      </c>
      <c r="S20" s="7">
        <f t="shared" si="15"/>
        <v>11.81508099950101</v>
      </c>
    </row>
    <row r="21" spans="1:19" x14ac:dyDescent="0.3">
      <c r="A21" s="1">
        <v>34</v>
      </c>
      <c r="B21" s="5">
        <v>0.82291666666666663</v>
      </c>
      <c r="C21" s="1" t="s">
        <v>20</v>
      </c>
      <c r="D21" s="1">
        <v>6</v>
      </c>
      <c r="E21" s="1">
        <v>6</v>
      </c>
      <c r="F21" s="1" t="s">
        <v>38</v>
      </c>
      <c r="G21" s="1">
        <v>42.61</v>
      </c>
      <c r="H21" s="1">
        <f>1+COUNTIFS(A:A,A21,G:G,"&gt;"&amp;G21)</f>
        <v>6</v>
      </c>
      <c r="I21" s="2">
        <f>AVERAGEIF(A:A,A21,G:G)</f>
        <v>51.041428571428575</v>
      </c>
      <c r="J21" s="2">
        <f t="shared" si="8"/>
        <v>-8.4314285714285759</v>
      </c>
      <c r="K21" s="2">
        <f t="shared" si="9"/>
        <v>81.568571428571431</v>
      </c>
      <c r="L21" s="2">
        <f t="shared" si="10"/>
        <v>133.5017098621264</v>
      </c>
      <c r="M21" s="2">
        <f>SUMIF(A:A,A21,L:L)</f>
        <v>2137.7929341338649</v>
      </c>
      <c r="N21" s="3">
        <f t="shared" si="11"/>
        <v>6.2448382034818138E-2</v>
      </c>
      <c r="O21" s="6">
        <f t="shared" si="12"/>
        <v>16.013225121548373</v>
      </c>
      <c r="P21" s="3">
        <f t="shared" si="13"/>
        <v>6.2448382034818138E-2</v>
      </c>
      <c r="Q21" s="3">
        <f>IF(ISNUMBER(P21),SUMIF(A:A,A21,P:P),"")</f>
        <v>0.97761613631493549</v>
      </c>
      <c r="R21" s="3">
        <f t="shared" si="14"/>
        <v>6.3878223481676072E-2</v>
      </c>
      <c r="S21" s="7">
        <f t="shared" si="15"/>
        <v>15.654787273269383</v>
      </c>
    </row>
    <row r="22" spans="1:19" x14ac:dyDescent="0.3">
      <c r="A22" s="1">
        <v>34</v>
      </c>
      <c r="B22" s="5">
        <v>0.82291666666666663</v>
      </c>
      <c r="C22" s="1" t="s">
        <v>20</v>
      </c>
      <c r="D22" s="1">
        <v>6</v>
      </c>
      <c r="E22" s="1">
        <v>9</v>
      </c>
      <c r="F22" s="1" t="s">
        <v>40</v>
      </c>
      <c r="G22" s="1">
        <v>25.51</v>
      </c>
      <c r="H22" s="1">
        <f>1+COUNTIFS(A:A,A22,G:G,"&gt;"&amp;G22)</f>
        <v>7</v>
      </c>
      <c r="I22" s="2">
        <f>AVERAGEIF(A:A,A22,G:G)</f>
        <v>51.041428571428575</v>
      </c>
      <c r="J22" s="2">
        <f t="shared" si="8"/>
        <v>-25.531428571428574</v>
      </c>
      <c r="K22" s="2">
        <f t="shared" si="9"/>
        <v>64.468571428571423</v>
      </c>
      <c r="L22" s="2">
        <f t="shared" si="10"/>
        <v>47.852065624547095</v>
      </c>
      <c r="M22" s="2">
        <f>SUMIF(A:A,A22,L:L)</f>
        <v>2137.7929341338649</v>
      </c>
      <c r="N22" s="3">
        <f t="shared" si="11"/>
        <v>2.2383863685064776E-2</v>
      </c>
      <c r="O22" s="6">
        <f t="shared" si="12"/>
        <v>44.675039754965617</v>
      </c>
      <c r="P22" s="3" t="str">
        <f t="shared" si="13"/>
        <v/>
      </c>
      <c r="Q22" s="3" t="str">
        <f>IF(ISNUMBER(P22),SUMIF(A:A,A22,P:P),"")</f>
        <v/>
      </c>
      <c r="R22" s="3" t="str">
        <f t="shared" si="14"/>
        <v/>
      </c>
      <c r="S22" s="7" t="str">
        <f t="shared" si="15"/>
        <v/>
      </c>
    </row>
    <row r="23" spans="1:19" x14ac:dyDescent="0.3">
      <c r="A23" s="1">
        <v>35</v>
      </c>
      <c r="B23" s="5">
        <v>0.84375</v>
      </c>
      <c r="C23" s="1" t="s">
        <v>20</v>
      </c>
      <c r="D23" s="1">
        <v>7</v>
      </c>
      <c r="E23" s="1">
        <v>7</v>
      </c>
      <c r="F23" s="1" t="s">
        <v>46</v>
      </c>
      <c r="G23" s="1">
        <v>73.36</v>
      </c>
      <c r="H23" s="1">
        <f>1+COUNTIFS(A:A,A23,G:G,"&gt;"&amp;G23)</f>
        <v>1</v>
      </c>
      <c r="I23" s="2">
        <f>AVERAGEIF(A:A,A23,G:G)</f>
        <v>51.701111111111111</v>
      </c>
      <c r="J23" s="2">
        <f t="shared" si="8"/>
        <v>21.658888888888889</v>
      </c>
      <c r="K23" s="2">
        <f t="shared" si="9"/>
        <v>111.6588888888889</v>
      </c>
      <c r="L23" s="2">
        <f t="shared" si="10"/>
        <v>812.02679089733988</v>
      </c>
      <c r="M23" s="2">
        <f>SUMIF(A:A,A23,L:L)</f>
        <v>2706.1171751280349</v>
      </c>
      <c r="N23" s="3">
        <f t="shared" si="11"/>
        <v>0.30007081672615316</v>
      </c>
      <c r="O23" s="6">
        <f t="shared" si="12"/>
        <v>3.3325466665177488</v>
      </c>
      <c r="P23" s="3">
        <f t="shared" si="13"/>
        <v>0.30007081672615316</v>
      </c>
      <c r="Q23" s="3">
        <f>IF(ISNUMBER(P23),SUMIF(A:A,A23,P:P),"")</f>
        <v>0.94008009679838833</v>
      </c>
      <c r="R23" s="3">
        <f t="shared" si="14"/>
        <v>0.31919707453449792</v>
      </c>
      <c r="S23" s="7">
        <f t="shared" si="15"/>
        <v>3.1328607928451513</v>
      </c>
    </row>
    <row r="24" spans="1:19" x14ac:dyDescent="0.3">
      <c r="A24" s="1">
        <v>35</v>
      </c>
      <c r="B24" s="5">
        <v>0.84375</v>
      </c>
      <c r="C24" s="1" t="s">
        <v>20</v>
      </c>
      <c r="D24" s="1">
        <v>7</v>
      </c>
      <c r="E24" s="1">
        <v>4</v>
      </c>
      <c r="F24" s="1" t="s">
        <v>44</v>
      </c>
      <c r="G24" s="1">
        <v>64.17</v>
      </c>
      <c r="H24" s="1">
        <f>1+COUNTIFS(A:A,A24,G:G,"&gt;"&amp;G24)</f>
        <v>2</v>
      </c>
      <c r="I24" s="2">
        <f>AVERAGEIF(A:A,A24,G:G)</f>
        <v>51.701111111111111</v>
      </c>
      <c r="J24" s="2">
        <f t="shared" si="8"/>
        <v>12.468888888888891</v>
      </c>
      <c r="K24" s="2">
        <f t="shared" si="9"/>
        <v>102.4688888888889</v>
      </c>
      <c r="L24" s="2">
        <f t="shared" si="10"/>
        <v>467.84326376239466</v>
      </c>
      <c r="M24" s="2">
        <f>SUMIF(A:A,A24,L:L)</f>
        <v>2706.1171751280349</v>
      </c>
      <c r="N24" s="3">
        <f t="shared" si="11"/>
        <v>0.17288359427387306</v>
      </c>
      <c r="O24" s="6">
        <f t="shared" si="12"/>
        <v>5.7842388353856915</v>
      </c>
      <c r="P24" s="3">
        <f t="shared" si="13"/>
        <v>0.17288359427387306</v>
      </c>
      <c r="Q24" s="3">
        <f>IF(ISNUMBER(P24),SUMIF(A:A,A24,P:P),"")</f>
        <v>0.94008009679838833</v>
      </c>
      <c r="R24" s="3">
        <f t="shared" si="14"/>
        <v>0.18390304705169189</v>
      </c>
      <c r="S24" s="7">
        <f t="shared" si="15"/>
        <v>5.4376478042743779</v>
      </c>
    </row>
    <row r="25" spans="1:19" x14ac:dyDescent="0.3">
      <c r="A25" s="1">
        <v>35</v>
      </c>
      <c r="B25" s="5">
        <v>0.84375</v>
      </c>
      <c r="C25" s="1" t="s">
        <v>20</v>
      </c>
      <c r="D25" s="1">
        <v>7</v>
      </c>
      <c r="E25" s="1">
        <v>9</v>
      </c>
      <c r="F25" s="1" t="s">
        <v>48</v>
      </c>
      <c r="G25" s="1">
        <v>62.26</v>
      </c>
      <c r="H25" s="1">
        <f>1+COUNTIFS(A:A,A25,G:G,"&gt;"&amp;G25)</f>
        <v>3</v>
      </c>
      <c r="I25" s="2">
        <f>AVERAGEIF(A:A,A25,G:G)</f>
        <v>51.701111111111111</v>
      </c>
      <c r="J25" s="2">
        <f t="shared" si="8"/>
        <v>10.558888888888887</v>
      </c>
      <c r="K25" s="2">
        <f t="shared" si="9"/>
        <v>100.55888888888889</v>
      </c>
      <c r="L25" s="2">
        <f t="shared" si="10"/>
        <v>417.18648719708131</v>
      </c>
      <c r="M25" s="2">
        <f>SUMIF(A:A,A25,L:L)</f>
        <v>2706.1171751280349</v>
      </c>
      <c r="N25" s="3">
        <f t="shared" si="11"/>
        <v>0.15416423613561483</v>
      </c>
      <c r="O25" s="6">
        <f t="shared" si="12"/>
        <v>6.486588751494363</v>
      </c>
      <c r="P25" s="3">
        <f t="shared" si="13"/>
        <v>0.15416423613561483</v>
      </c>
      <c r="Q25" s="3">
        <f>IF(ISNUMBER(P25),SUMIF(A:A,A25,P:P),"")</f>
        <v>0.94008009679838833</v>
      </c>
      <c r="R25" s="3">
        <f t="shared" si="14"/>
        <v>0.16399053299888899</v>
      </c>
      <c r="S25" s="7">
        <f t="shared" si="15"/>
        <v>6.0979129813961563</v>
      </c>
    </row>
    <row r="26" spans="1:19" x14ac:dyDescent="0.3">
      <c r="A26" s="1">
        <v>35</v>
      </c>
      <c r="B26" s="5">
        <v>0.84375</v>
      </c>
      <c r="C26" s="1" t="s">
        <v>20</v>
      </c>
      <c r="D26" s="1">
        <v>7</v>
      </c>
      <c r="E26" s="1">
        <v>8</v>
      </c>
      <c r="F26" s="1" t="s">
        <v>47</v>
      </c>
      <c r="G26" s="1">
        <v>55.54</v>
      </c>
      <c r="H26" s="1">
        <f>1+COUNTIFS(A:A,A26,G:G,"&gt;"&amp;G26)</f>
        <v>4</v>
      </c>
      <c r="I26" s="2">
        <f>AVERAGEIF(A:A,A26,G:G)</f>
        <v>51.701111111111111</v>
      </c>
      <c r="J26" s="2">
        <f t="shared" si="8"/>
        <v>3.8388888888888886</v>
      </c>
      <c r="K26" s="2">
        <f t="shared" si="9"/>
        <v>93.838888888888889</v>
      </c>
      <c r="L26" s="2">
        <f t="shared" si="10"/>
        <v>278.75502048853321</v>
      </c>
      <c r="M26" s="2">
        <f>SUMIF(A:A,A26,L:L)</f>
        <v>2706.1171751280349</v>
      </c>
      <c r="N26" s="3">
        <f t="shared" si="11"/>
        <v>0.10300922038800646</v>
      </c>
      <c r="O26" s="6">
        <f t="shared" si="12"/>
        <v>9.7078688318704298</v>
      </c>
      <c r="P26" s="3">
        <f t="shared" si="13"/>
        <v>0.10300922038800646</v>
      </c>
      <c r="Q26" s="3">
        <f>IF(ISNUMBER(P26),SUMIF(A:A,A26,P:P),"")</f>
        <v>0.94008009679838833</v>
      </c>
      <c r="R26" s="3">
        <f t="shared" si="14"/>
        <v>0.10957494019799258</v>
      </c>
      <c r="S26" s="7">
        <f t="shared" si="15"/>
        <v>9.1261742711708109</v>
      </c>
    </row>
    <row r="27" spans="1:19" x14ac:dyDescent="0.3">
      <c r="A27" s="1">
        <v>35</v>
      </c>
      <c r="B27" s="5">
        <v>0.84375</v>
      </c>
      <c r="C27" s="1" t="s">
        <v>20</v>
      </c>
      <c r="D27" s="1">
        <v>7</v>
      </c>
      <c r="E27" s="1">
        <v>5</v>
      </c>
      <c r="F27" s="1" t="s">
        <v>45</v>
      </c>
      <c r="G27" s="1">
        <v>52.24</v>
      </c>
      <c r="H27" s="1">
        <f>1+COUNTIFS(A:A,A27,G:G,"&gt;"&amp;G27)</f>
        <v>5</v>
      </c>
      <c r="I27" s="2">
        <f>AVERAGEIF(A:A,A27,G:G)</f>
        <v>51.701111111111111</v>
      </c>
      <c r="J27" s="2">
        <f t="shared" si="8"/>
        <v>0.53888888888889142</v>
      </c>
      <c r="K27" s="2">
        <f t="shared" si="9"/>
        <v>90.538888888888891</v>
      </c>
      <c r="L27" s="2">
        <f t="shared" si="10"/>
        <v>228.68221521961118</v>
      </c>
      <c r="M27" s="2">
        <f>SUMIF(A:A,A27,L:L)</f>
        <v>2706.1171751280349</v>
      </c>
      <c r="N27" s="3">
        <f t="shared" si="11"/>
        <v>8.4505659001551367E-2</v>
      </c>
      <c r="O27" s="6">
        <f t="shared" si="12"/>
        <v>11.833527030203289</v>
      </c>
      <c r="P27" s="3">
        <f t="shared" si="13"/>
        <v>8.4505659001551367E-2</v>
      </c>
      <c r="Q27" s="3">
        <f>IF(ISNUMBER(P27),SUMIF(A:A,A27,P:P),"")</f>
        <v>0.94008009679838833</v>
      </c>
      <c r="R27" s="3">
        <f t="shared" si="14"/>
        <v>8.9891977597813824E-2</v>
      </c>
      <c r="S27" s="7">
        <f t="shared" si="15"/>
        <v>11.124463236019851</v>
      </c>
    </row>
    <row r="28" spans="1:19" x14ac:dyDescent="0.3">
      <c r="A28" s="1">
        <v>35</v>
      </c>
      <c r="B28" s="5">
        <v>0.84375</v>
      </c>
      <c r="C28" s="1" t="s">
        <v>20</v>
      </c>
      <c r="D28" s="1">
        <v>7</v>
      </c>
      <c r="E28" s="1">
        <v>2</v>
      </c>
      <c r="F28" s="1" t="s">
        <v>42</v>
      </c>
      <c r="G28" s="1">
        <v>47.89</v>
      </c>
      <c r="H28" s="1">
        <f>1+COUNTIFS(A:A,A28,G:G,"&gt;"&amp;G28)</f>
        <v>6</v>
      </c>
      <c r="I28" s="2">
        <f>AVERAGEIF(A:A,A28,G:G)</f>
        <v>51.701111111111111</v>
      </c>
      <c r="J28" s="2">
        <f t="shared" si="8"/>
        <v>-3.81111111111111</v>
      </c>
      <c r="K28" s="2">
        <f t="shared" si="9"/>
        <v>86.188888888888897</v>
      </c>
      <c r="L28" s="2">
        <f t="shared" si="10"/>
        <v>176.14954703897567</v>
      </c>
      <c r="M28" s="2">
        <f>SUMIF(A:A,A28,L:L)</f>
        <v>2706.1171751280349</v>
      </c>
      <c r="N28" s="3">
        <f t="shared" si="11"/>
        <v>6.5093096728393321E-2</v>
      </c>
      <c r="O28" s="6">
        <f t="shared" si="12"/>
        <v>15.362612170267273</v>
      </c>
      <c r="P28" s="3">
        <f t="shared" si="13"/>
        <v>6.5093096728393321E-2</v>
      </c>
      <c r="Q28" s="3">
        <f>IF(ISNUMBER(P28),SUMIF(A:A,A28,P:P),"")</f>
        <v>0.94008009679838833</v>
      </c>
      <c r="R28" s="3">
        <f t="shared" si="14"/>
        <v>6.9242075170062173E-2</v>
      </c>
      <c r="S28" s="7">
        <f t="shared" si="15"/>
        <v>14.442085936100954</v>
      </c>
    </row>
    <row r="29" spans="1:19" x14ac:dyDescent="0.3">
      <c r="A29" s="1">
        <v>35</v>
      </c>
      <c r="B29" s="5">
        <v>0.84375</v>
      </c>
      <c r="C29" s="1" t="s">
        <v>20</v>
      </c>
      <c r="D29" s="1">
        <v>7</v>
      </c>
      <c r="E29" s="1">
        <v>1</v>
      </c>
      <c r="F29" s="1" t="s">
        <v>41</v>
      </c>
      <c r="G29" s="1">
        <v>46.63</v>
      </c>
      <c r="H29" s="1">
        <f>1+COUNTIFS(A:A,A29,G:G,"&gt;"&amp;G29)</f>
        <v>7</v>
      </c>
      <c r="I29" s="2">
        <f>AVERAGEIF(A:A,A29,G:G)</f>
        <v>51.701111111111111</v>
      </c>
      <c r="J29" s="2">
        <f t="shared" si="8"/>
        <v>-5.071111111111108</v>
      </c>
      <c r="K29" s="2">
        <f t="shared" si="9"/>
        <v>84.928888888888892</v>
      </c>
      <c r="L29" s="2">
        <f t="shared" si="10"/>
        <v>163.32357133820832</v>
      </c>
      <c r="M29" s="2">
        <f>SUMIF(A:A,A29,L:L)</f>
        <v>2706.1171751280349</v>
      </c>
      <c r="N29" s="3">
        <f t="shared" si="11"/>
        <v>6.0353473544796143E-2</v>
      </c>
      <c r="O29" s="6">
        <f t="shared" si="12"/>
        <v>16.569054625460293</v>
      </c>
      <c r="P29" s="3">
        <f t="shared" si="13"/>
        <v>6.0353473544796143E-2</v>
      </c>
      <c r="Q29" s="3">
        <f>IF(ISNUMBER(P29),SUMIF(A:A,A29,P:P),"")</f>
        <v>0.94008009679838833</v>
      </c>
      <c r="R29" s="3">
        <f t="shared" si="14"/>
        <v>6.4200352449052742E-2</v>
      </c>
      <c r="S29" s="7">
        <f t="shared" si="15"/>
        <v>15.576238476160496</v>
      </c>
    </row>
    <row r="30" spans="1:19" x14ac:dyDescent="0.3">
      <c r="A30" s="1">
        <v>35</v>
      </c>
      <c r="B30" s="5">
        <v>0.84375</v>
      </c>
      <c r="C30" s="1" t="s">
        <v>20</v>
      </c>
      <c r="D30" s="1">
        <v>7</v>
      </c>
      <c r="E30" s="1">
        <v>3</v>
      </c>
      <c r="F30" s="1" t="s">
        <v>43</v>
      </c>
      <c r="G30" s="1">
        <v>42.53</v>
      </c>
      <c r="H30" s="1">
        <f>1+COUNTIFS(A:A,A30,G:G,"&gt;"&amp;G30)</f>
        <v>8</v>
      </c>
      <c r="I30" s="2">
        <f>AVERAGEIF(A:A,A30,G:G)</f>
        <v>51.701111111111111</v>
      </c>
      <c r="J30" s="2">
        <f t="shared" si="8"/>
        <v>-9.1711111111111094</v>
      </c>
      <c r="K30" s="2">
        <f t="shared" si="9"/>
        <v>80.828888888888883</v>
      </c>
      <c r="L30" s="2">
        <f t="shared" si="10"/>
        <v>127.70633028354671</v>
      </c>
      <c r="M30" s="2">
        <f>SUMIF(A:A,A30,L:L)</f>
        <v>2706.1171751280349</v>
      </c>
      <c r="N30" s="3">
        <f t="shared" si="11"/>
        <v>4.7191722316127914E-2</v>
      </c>
      <c r="O30" s="6">
        <f t="shared" si="12"/>
        <v>21.190156894490944</v>
      </c>
      <c r="P30" s="3" t="str">
        <f t="shared" si="13"/>
        <v/>
      </c>
      <c r="Q30" s="3" t="str">
        <f>IF(ISNUMBER(P30),SUMIF(A:A,A30,P:P),"")</f>
        <v/>
      </c>
      <c r="R30" s="3" t="str">
        <f t="shared" si="14"/>
        <v/>
      </c>
      <c r="S30" s="7" t="str">
        <f t="shared" si="15"/>
        <v/>
      </c>
    </row>
    <row r="31" spans="1:19" x14ac:dyDescent="0.3">
      <c r="A31" s="1">
        <v>35</v>
      </c>
      <c r="B31" s="5">
        <v>0.84375</v>
      </c>
      <c r="C31" s="1" t="s">
        <v>20</v>
      </c>
      <c r="D31" s="1">
        <v>7</v>
      </c>
      <c r="E31" s="1">
        <v>10</v>
      </c>
      <c r="F31" s="1" t="s">
        <v>49</v>
      </c>
      <c r="G31" s="1">
        <v>20.69</v>
      </c>
      <c r="H31" s="1">
        <f>1+COUNTIFS(A:A,A31,G:G,"&gt;"&amp;G31)</f>
        <v>9</v>
      </c>
      <c r="I31" s="2">
        <f>AVERAGEIF(A:A,A31,G:G)</f>
        <v>51.701111111111111</v>
      </c>
      <c r="J31" s="2">
        <f t="shared" si="8"/>
        <v>-31.011111111111109</v>
      </c>
      <c r="K31" s="2">
        <f t="shared" si="9"/>
        <v>58.988888888888894</v>
      </c>
      <c r="L31" s="2">
        <f t="shared" si="10"/>
        <v>34.443948902343742</v>
      </c>
      <c r="M31" s="2">
        <f>SUMIF(A:A,A31,L:L)</f>
        <v>2706.1171751280349</v>
      </c>
      <c r="N31" s="3">
        <f t="shared" si="11"/>
        <v>1.2728180885483678E-2</v>
      </c>
      <c r="O31" s="6">
        <f t="shared" si="12"/>
        <v>78.565822484537975</v>
      </c>
      <c r="P31" s="3" t="str">
        <f t="shared" si="13"/>
        <v/>
      </c>
      <c r="Q31" s="3" t="str">
        <f>IF(ISNUMBER(P31),SUMIF(A:A,A31,P:P),"")</f>
        <v/>
      </c>
      <c r="R31" s="3" t="str">
        <f t="shared" si="14"/>
        <v/>
      </c>
      <c r="S31" s="7" t="str">
        <f t="shared" si="15"/>
        <v/>
      </c>
    </row>
    <row r="32" spans="1:19" x14ac:dyDescent="0.3">
      <c r="A32" s="1">
        <v>36</v>
      </c>
      <c r="B32" s="5">
        <v>0.86458333333333337</v>
      </c>
      <c r="C32" s="1" t="s">
        <v>20</v>
      </c>
      <c r="D32" s="1">
        <v>8</v>
      </c>
      <c r="E32" s="1">
        <v>2</v>
      </c>
      <c r="F32" s="1" t="s">
        <v>51</v>
      </c>
      <c r="G32" s="1">
        <v>70.25</v>
      </c>
      <c r="H32" s="1">
        <f>1+COUNTIFS(A:A,A32,G:G,"&gt;"&amp;G32)</f>
        <v>1</v>
      </c>
      <c r="I32" s="2">
        <f>AVERAGEIF(A:A,A32,G:G)</f>
        <v>49.112000000000002</v>
      </c>
      <c r="J32" s="2">
        <f t="shared" si="8"/>
        <v>21.137999999999998</v>
      </c>
      <c r="K32" s="2">
        <f t="shared" si="9"/>
        <v>111.13800000000001</v>
      </c>
      <c r="L32" s="2">
        <f t="shared" si="10"/>
        <v>787.04072954940409</v>
      </c>
      <c r="M32" s="2">
        <f>SUMIF(A:A,A32,L:L)</f>
        <v>2848.7776076469422</v>
      </c>
      <c r="N32" s="3">
        <f t="shared" si="11"/>
        <v>0.27627313814766002</v>
      </c>
      <c r="O32" s="6">
        <f t="shared" si="12"/>
        <v>3.619606331273252</v>
      </c>
      <c r="P32" s="3">
        <f t="shared" si="13"/>
        <v>0.27627313814766002</v>
      </c>
      <c r="Q32" s="3">
        <f>IF(ISNUMBER(P32),SUMIF(A:A,A32,P:P),"")</f>
        <v>0.84886766823167281</v>
      </c>
      <c r="R32" s="3">
        <f t="shared" si="14"/>
        <v>0.32546078557000668</v>
      </c>
      <c r="S32" s="7">
        <f t="shared" si="15"/>
        <v>3.0725667863445252</v>
      </c>
    </row>
    <row r="33" spans="1:19" x14ac:dyDescent="0.3">
      <c r="A33" s="1">
        <v>36</v>
      </c>
      <c r="B33" s="5">
        <v>0.86458333333333337</v>
      </c>
      <c r="C33" s="1" t="s">
        <v>20</v>
      </c>
      <c r="D33" s="1">
        <v>8</v>
      </c>
      <c r="E33" s="1">
        <v>7</v>
      </c>
      <c r="F33" s="1" t="s">
        <v>56</v>
      </c>
      <c r="G33" s="1">
        <v>60.29</v>
      </c>
      <c r="H33" s="1">
        <f>1+COUNTIFS(A:A,A33,G:G,"&gt;"&amp;G33)</f>
        <v>2</v>
      </c>
      <c r="I33" s="2">
        <f>AVERAGEIF(A:A,A33,G:G)</f>
        <v>49.112000000000002</v>
      </c>
      <c r="J33" s="2">
        <f t="shared" si="8"/>
        <v>11.177999999999997</v>
      </c>
      <c r="K33" s="2">
        <f t="shared" si="9"/>
        <v>101.178</v>
      </c>
      <c r="L33" s="2">
        <f t="shared" si="10"/>
        <v>432.97500449639881</v>
      </c>
      <c r="M33" s="2">
        <f>SUMIF(A:A,A33,L:L)</f>
        <v>2848.7776076469422</v>
      </c>
      <c r="N33" s="3">
        <f t="shared" si="11"/>
        <v>0.15198624256739759</v>
      </c>
      <c r="O33" s="6">
        <f t="shared" si="12"/>
        <v>6.5795428790639034</v>
      </c>
      <c r="P33" s="3">
        <f t="shared" si="13"/>
        <v>0.15198624256739759</v>
      </c>
      <c r="Q33" s="3">
        <f>IF(ISNUMBER(P33),SUMIF(A:A,A33,P:P),"")</f>
        <v>0.84886766823167281</v>
      </c>
      <c r="R33" s="3">
        <f t="shared" si="14"/>
        <v>0.17904586103981232</v>
      </c>
      <c r="S33" s="7">
        <f t="shared" si="15"/>
        <v>5.5851612217812834</v>
      </c>
    </row>
    <row r="34" spans="1:19" x14ac:dyDescent="0.3">
      <c r="A34" s="1">
        <v>36</v>
      </c>
      <c r="B34" s="5">
        <v>0.86458333333333337</v>
      </c>
      <c r="C34" s="1" t="s">
        <v>20</v>
      </c>
      <c r="D34" s="1">
        <v>8</v>
      </c>
      <c r="E34" s="1">
        <v>6</v>
      </c>
      <c r="F34" s="1" t="s">
        <v>55</v>
      </c>
      <c r="G34" s="1">
        <v>58.44</v>
      </c>
      <c r="H34" s="1">
        <f>1+COUNTIFS(A:A,A34,G:G,"&gt;"&amp;G34)</f>
        <v>3</v>
      </c>
      <c r="I34" s="2">
        <f>AVERAGEIF(A:A,A34,G:G)</f>
        <v>49.112000000000002</v>
      </c>
      <c r="J34" s="2">
        <f t="shared" si="8"/>
        <v>9.3279999999999959</v>
      </c>
      <c r="K34" s="2">
        <f t="shared" si="9"/>
        <v>99.328000000000003</v>
      </c>
      <c r="L34" s="2">
        <f t="shared" si="10"/>
        <v>387.48610884154886</v>
      </c>
      <c r="M34" s="2">
        <f>SUMIF(A:A,A34,L:L)</f>
        <v>2848.7776076469422</v>
      </c>
      <c r="N34" s="3">
        <f t="shared" si="11"/>
        <v>0.1360183777776911</v>
      </c>
      <c r="O34" s="6">
        <f t="shared" si="12"/>
        <v>7.3519477024965214</v>
      </c>
      <c r="P34" s="3">
        <f t="shared" si="13"/>
        <v>0.1360183777776911</v>
      </c>
      <c r="Q34" s="3">
        <f>IF(ISNUMBER(P34),SUMIF(A:A,A34,P:P),"")</f>
        <v>0.84886766823167281</v>
      </c>
      <c r="R34" s="3">
        <f t="shared" si="14"/>
        <v>0.16023507887989086</v>
      </c>
      <c r="S34" s="7">
        <f t="shared" si="15"/>
        <v>6.2408307031794257</v>
      </c>
    </row>
    <row r="35" spans="1:19" x14ac:dyDescent="0.3">
      <c r="A35" s="1">
        <v>36</v>
      </c>
      <c r="B35" s="5">
        <v>0.86458333333333337</v>
      </c>
      <c r="C35" s="1" t="s">
        <v>20</v>
      </c>
      <c r="D35" s="1">
        <v>8</v>
      </c>
      <c r="E35" s="1">
        <v>4</v>
      </c>
      <c r="F35" s="1" t="s">
        <v>53</v>
      </c>
      <c r="G35" s="1">
        <v>56.91</v>
      </c>
      <c r="H35" s="1">
        <f>1+COUNTIFS(A:A,A35,G:G,"&gt;"&amp;G35)</f>
        <v>4</v>
      </c>
      <c r="I35" s="2">
        <f>AVERAGEIF(A:A,A35,G:G)</f>
        <v>49.112000000000002</v>
      </c>
      <c r="J35" s="2">
        <f t="shared" si="8"/>
        <v>7.7979999999999947</v>
      </c>
      <c r="K35" s="2">
        <f t="shared" si="9"/>
        <v>97.798000000000002</v>
      </c>
      <c r="L35" s="2">
        <f t="shared" si="10"/>
        <v>353.49876793564914</v>
      </c>
      <c r="M35" s="2">
        <f>SUMIF(A:A,A35,L:L)</f>
        <v>2848.7776076469422</v>
      </c>
      <c r="N35" s="3">
        <f t="shared" si="11"/>
        <v>0.12408787789778897</v>
      </c>
      <c r="O35" s="6">
        <f t="shared" si="12"/>
        <v>8.0588049126257015</v>
      </c>
      <c r="P35" s="3">
        <f t="shared" si="13"/>
        <v>0.12408787789778897</v>
      </c>
      <c r="Q35" s="3">
        <f>IF(ISNUMBER(P35),SUMIF(A:A,A35,P:P),"")</f>
        <v>0.84886766823167281</v>
      </c>
      <c r="R35" s="3">
        <f t="shared" si="14"/>
        <v>0.14618047375544868</v>
      </c>
      <c r="S35" s="7">
        <f t="shared" si="15"/>
        <v>6.8408589349145297</v>
      </c>
    </row>
    <row r="36" spans="1:19" x14ac:dyDescent="0.3">
      <c r="A36" s="1">
        <v>36</v>
      </c>
      <c r="B36" s="5">
        <v>0.86458333333333337</v>
      </c>
      <c r="C36" s="1" t="s">
        <v>20</v>
      </c>
      <c r="D36" s="1">
        <v>8</v>
      </c>
      <c r="E36" s="1">
        <v>5</v>
      </c>
      <c r="F36" s="1" t="s">
        <v>54</v>
      </c>
      <c r="G36" s="1">
        <v>51.5</v>
      </c>
      <c r="H36" s="1">
        <f>1+COUNTIFS(A:A,A36,G:G,"&gt;"&amp;G36)</f>
        <v>5</v>
      </c>
      <c r="I36" s="2">
        <f>AVERAGEIF(A:A,A36,G:G)</f>
        <v>49.112000000000002</v>
      </c>
      <c r="J36" s="2">
        <f t="shared" si="8"/>
        <v>2.3879999999999981</v>
      </c>
      <c r="K36" s="2">
        <f t="shared" si="9"/>
        <v>92.388000000000005</v>
      </c>
      <c r="L36" s="2">
        <f t="shared" si="10"/>
        <v>255.51471475972966</v>
      </c>
      <c r="M36" s="2">
        <f>SUMIF(A:A,A36,L:L)</f>
        <v>2848.7776076469422</v>
      </c>
      <c r="N36" s="3">
        <f t="shared" si="11"/>
        <v>8.9692755964472043E-2</v>
      </c>
      <c r="O36" s="6">
        <f t="shared" si="12"/>
        <v>11.149172408038252</v>
      </c>
      <c r="P36" s="3">
        <f t="shared" si="13"/>
        <v>8.9692755964472043E-2</v>
      </c>
      <c r="Q36" s="3">
        <f>IF(ISNUMBER(P36),SUMIF(A:A,A36,P:P),"")</f>
        <v>0.84886766823167281</v>
      </c>
      <c r="R36" s="3">
        <f t="shared" si="14"/>
        <v>0.10566164706368945</v>
      </c>
      <c r="S36" s="7">
        <f t="shared" si="15"/>
        <v>9.4641719847243344</v>
      </c>
    </row>
    <row r="37" spans="1:19" x14ac:dyDescent="0.3">
      <c r="A37" s="1">
        <v>36</v>
      </c>
      <c r="B37" s="5">
        <v>0.86458333333333337</v>
      </c>
      <c r="C37" s="1" t="s">
        <v>20</v>
      </c>
      <c r="D37" s="1">
        <v>8</v>
      </c>
      <c r="E37" s="1">
        <v>3</v>
      </c>
      <c r="F37" s="1" t="s">
        <v>52</v>
      </c>
      <c r="G37" s="1">
        <v>47.56</v>
      </c>
      <c r="H37" s="1">
        <f>1+COUNTIFS(A:A,A37,G:G,"&gt;"&amp;G37)</f>
        <v>6</v>
      </c>
      <c r="I37" s="2">
        <f>AVERAGEIF(A:A,A37,G:G)</f>
        <v>49.112000000000002</v>
      </c>
      <c r="J37" s="2">
        <f t="shared" si="8"/>
        <v>-1.5519999999999996</v>
      </c>
      <c r="K37" s="2">
        <f t="shared" si="9"/>
        <v>88.448000000000008</v>
      </c>
      <c r="L37" s="2">
        <f t="shared" si="10"/>
        <v>201.71987953113251</v>
      </c>
      <c r="M37" s="2">
        <f>SUMIF(A:A,A37,L:L)</f>
        <v>2848.7776076469422</v>
      </c>
      <c r="N37" s="3">
        <f t="shared" si="11"/>
        <v>7.0809275876663053E-2</v>
      </c>
      <c r="O37" s="6">
        <f t="shared" si="12"/>
        <v>14.122443530446761</v>
      </c>
      <c r="P37" s="3">
        <f t="shared" si="13"/>
        <v>7.0809275876663053E-2</v>
      </c>
      <c r="Q37" s="3">
        <f>IF(ISNUMBER(P37),SUMIF(A:A,A37,P:P),"")</f>
        <v>0.84886766823167281</v>
      </c>
      <c r="R37" s="3">
        <f t="shared" si="14"/>
        <v>8.3416153691152017E-2</v>
      </c>
      <c r="S37" s="7">
        <f t="shared" si="15"/>
        <v>11.988085709423814</v>
      </c>
    </row>
    <row r="38" spans="1:19" x14ac:dyDescent="0.3">
      <c r="A38" s="1">
        <v>36</v>
      </c>
      <c r="B38" s="5">
        <v>0.86458333333333337</v>
      </c>
      <c r="C38" s="1" t="s">
        <v>20</v>
      </c>
      <c r="D38" s="1">
        <v>8</v>
      </c>
      <c r="E38" s="1">
        <v>1</v>
      </c>
      <c r="F38" s="1" t="s">
        <v>50</v>
      </c>
      <c r="G38" s="1">
        <v>40.75</v>
      </c>
      <c r="H38" s="1">
        <f>1+COUNTIFS(A:A,A38,G:G,"&gt;"&amp;G38)</f>
        <v>7</v>
      </c>
      <c r="I38" s="2">
        <f>AVERAGEIF(A:A,A38,G:G)</f>
        <v>49.112000000000002</v>
      </c>
      <c r="J38" s="2">
        <f t="shared" si="8"/>
        <v>-8.3620000000000019</v>
      </c>
      <c r="K38" s="2">
        <f t="shared" si="9"/>
        <v>81.638000000000005</v>
      </c>
      <c r="L38" s="2">
        <f t="shared" si="10"/>
        <v>134.05899979148066</v>
      </c>
      <c r="M38" s="2">
        <f>SUMIF(A:A,A38,L:L)</f>
        <v>2848.7776076469422</v>
      </c>
      <c r="N38" s="3">
        <f t="shared" si="11"/>
        <v>4.7058429352866145E-2</v>
      </c>
      <c r="O38" s="6">
        <f t="shared" si="12"/>
        <v>21.250177996837326</v>
      </c>
      <c r="P38" s="3" t="str">
        <f t="shared" si="13"/>
        <v/>
      </c>
      <c r="Q38" s="3" t="str">
        <f>IF(ISNUMBER(P38),SUMIF(A:A,A38,P:P),"")</f>
        <v/>
      </c>
      <c r="R38" s="3" t="str">
        <f t="shared" si="14"/>
        <v/>
      </c>
      <c r="S38" s="7" t="str">
        <f t="shared" si="15"/>
        <v/>
      </c>
    </row>
    <row r="39" spans="1:19" x14ac:dyDescent="0.3">
      <c r="A39" s="1">
        <v>36</v>
      </c>
      <c r="B39" s="5">
        <v>0.86458333333333337</v>
      </c>
      <c r="C39" s="1" t="s">
        <v>20</v>
      </c>
      <c r="D39" s="1">
        <v>8</v>
      </c>
      <c r="E39" s="1">
        <v>8</v>
      </c>
      <c r="F39" s="1" t="s">
        <v>57</v>
      </c>
      <c r="G39" s="1">
        <v>39.49</v>
      </c>
      <c r="H39" s="1">
        <f>1+COUNTIFS(A:A,A39,G:G,"&gt;"&amp;G39)</f>
        <v>8</v>
      </c>
      <c r="I39" s="2">
        <f>AVERAGEIF(A:A,A39,G:G)</f>
        <v>49.112000000000002</v>
      </c>
      <c r="J39" s="2">
        <f t="shared" si="8"/>
        <v>-9.6219999999999999</v>
      </c>
      <c r="K39" s="2">
        <f t="shared" si="9"/>
        <v>80.378</v>
      </c>
      <c r="L39" s="2">
        <f t="shared" si="10"/>
        <v>124.29776280451166</v>
      </c>
      <c r="M39" s="2">
        <f>SUMIF(A:A,A39,L:L)</f>
        <v>2848.7776076469422</v>
      </c>
      <c r="N39" s="3">
        <f t="shared" si="11"/>
        <v>4.3631964275084353E-2</v>
      </c>
      <c r="O39" s="6">
        <f t="shared" si="12"/>
        <v>22.91897732807416</v>
      </c>
      <c r="P39" s="3" t="str">
        <f t="shared" si="13"/>
        <v/>
      </c>
      <c r="Q39" s="3" t="str">
        <f>IF(ISNUMBER(P39),SUMIF(A:A,A39,P:P),"")</f>
        <v/>
      </c>
      <c r="R39" s="3" t="str">
        <f t="shared" si="14"/>
        <v/>
      </c>
      <c r="S39" s="7" t="str">
        <f t="shared" si="15"/>
        <v/>
      </c>
    </row>
    <row r="40" spans="1:19" x14ac:dyDescent="0.3">
      <c r="A40" s="1">
        <v>36</v>
      </c>
      <c r="B40" s="5">
        <v>0.86458333333333337</v>
      </c>
      <c r="C40" s="1" t="s">
        <v>20</v>
      </c>
      <c r="D40" s="1">
        <v>8</v>
      </c>
      <c r="E40" s="1">
        <v>10</v>
      </c>
      <c r="F40" s="1" t="s">
        <v>59</v>
      </c>
      <c r="G40" s="1">
        <v>36.65</v>
      </c>
      <c r="H40" s="1">
        <f>1+COUNTIFS(A:A,A40,G:G,"&gt;"&amp;G40)</f>
        <v>9</v>
      </c>
      <c r="I40" s="2">
        <f>AVERAGEIF(A:A,A40,G:G)</f>
        <v>49.112000000000002</v>
      </c>
      <c r="J40" s="2">
        <f t="shared" si="8"/>
        <v>-12.462000000000003</v>
      </c>
      <c r="K40" s="2">
        <f t="shared" si="9"/>
        <v>77.537999999999997</v>
      </c>
      <c r="L40" s="2">
        <f t="shared" si="10"/>
        <v>104.82371138823861</v>
      </c>
      <c r="M40" s="2">
        <f>SUMIF(A:A,A40,L:L)</f>
        <v>2848.7776076469422</v>
      </c>
      <c r="N40" s="3">
        <f t="shared" si="11"/>
        <v>3.6796031781091469E-2</v>
      </c>
      <c r="O40" s="6">
        <f t="shared" si="12"/>
        <v>27.176843577841296</v>
      </c>
      <c r="P40" s="3" t="str">
        <f t="shared" si="13"/>
        <v/>
      </c>
      <c r="Q40" s="3" t="str">
        <f>IF(ISNUMBER(P40),SUMIF(A:A,A40,P:P),"")</f>
        <v/>
      </c>
      <c r="R40" s="3" t="str">
        <f t="shared" si="14"/>
        <v/>
      </c>
      <c r="S40" s="7" t="str">
        <f t="shared" si="15"/>
        <v/>
      </c>
    </row>
    <row r="41" spans="1:19" x14ac:dyDescent="0.3">
      <c r="A41" s="1">
        <v>36</v>
      </c>
      <c r="B41" s="5">
        <v>0.86458333333333337</v>
      </c>
      <c r="C41" s="1" t="s">
        <v>20</v>
      </c>
      <c r="D41" s="1">
        <v>8</v>
      </c>
      <c r="E41" s="1">
        <v>9</v>
      </c>
      <c r="F41" s="1" t="s">
        <v>58</v>
      </c>
      <c r="G41" s="1">
        <v>29.28</v>
      </c>
      <c r="H41" s="1">
        <f>1+COUNTIFS(A:A,A41,G:G,"&gt;"&amp;G41)</f>
        <v>10</v>
      </c>
      <c r="I41" s="2">
        <f>AVERAGEIF(A:A,A41,G:G)</f>
        <v>49.112000000000002</v>
      </c>
      <c r="J41" s="2">
        <f t="shared" si="8"/>
        <v>-19.832000000000001</v>
      </c>
      <c r="K41" s="2">
        <f t="shared" si="9"/>
        <v>70.168000000000006</v>
      </c>
      <c r="L41" s="2">
        <f t="shared" si="10"/>
        <v>67.361928548848098</v>
      </c>
      <c r="M41" s="2">
        <f>SUMIF(A:A,A41,L:L)</f>
        <v>2848.7776076469422</v>
      </c>
      <c r="N41" s="3">
        <f t="shared" si="11"/>
        <v>2.3645906359285197E-2</v>
      </c>
      <c r="O41" s="6">
        <f t="shared" si="12"/>
        <v>42.290618291623375</v>
      </c>
      <c r="P41" s="3" t="str">
        <f t="shared" si="13"/>
        <v/>
      </c>
      <c r="Q41" s="3" t="str">
        <f>IF(ISNUMBER(P41),SUMIF(A:A,A41,P:P),"")</f>
        <v/>
      </c>
      <c r="R41" s="3" t="str">
        <f t="shared" si="14"/>
        <v/>
      </c>
      <c r="S41" s="7" t="str">
        <f t="shared" si="15"/>
        <v/>
      </c>
    </row>
  </sheetData>
  <autoFilter ref="A1:S1" xr:uid="{00000000-0009-0000-0000-000000000000}"/>
  <sortState xmlns:xlrd2="http://schemas.microsoft.com/office/spreadsheetml/2017/richdata2" ref="A2:T41">
    <sortCondition ref="B2:B41"/>
    <sortCondition ref="H2:H41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1:G1048576">
    <cfRule type="colorScale" priority="1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2021-04-29T02:06:50Z</cp:lastPrinted>
  <dcterms:created xsi:type="dcterms:W3CDTF">2016-03-11T05:58:01Z</dcterms:created>
  <dcterms:modified xsi:type="dcterms:W3CDTF">2021-10-28T22:15:44Z</dcterms:modified>
</cp:coreProperties>
</file>