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codeName="ThisWorkbook"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xr:revisionPtr revIDLastSave="0" documentId="8_{E63356E0-15B3-487A-8FE2-8B2A533ABC8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DBR 21102022 - Moonee Valley" sheetId="1" r:id="rId1"/>
  </sheets>
  <definedNames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GoalSeekTargetValue" hidden="1">0</definedName>
    <definedName name="_AtRisk_SimSetting_LiveUpdate" hidden="1">TRUE</definedName>
    <definedName name="_AtRisk_SimSetting_LiveUpdatePeriod" hidden="1">-1</definedName>
    <definedName name="_AtRisk_SimSetting_MacroMode" hidden="1">0</definedName>
    <definedName name="_AtRisk_SimSetting_MacroRecalculationBehavior" hidden="1">0</definedName>
    <definedName name="_AtRisk_SimSetting_MultipleCPUManualCount" hidden="1">8</definedName>
    <definedName name="_AtRisk_SimSetting_MultipleCPUMode" hidden="1">0</definedName>
    <definedName name="_AtRisk_SimSetting_RandomNumberGenerator" hidden="1">0</definedName>
    <definedName name="_AtRisk_SimSetting_ReportOptionCustomItemCumulativeOverlay01" hidden="1">0</definedName>
    <definedName name="_AtRisk_SimSetting_ReportOptionCustomItemCumulativeOverlay02" hidden="1">0</definedName>
    <definedName name="_AtRisk_SimSetting_ReportOptionCustomItemCumulativeOverlay03" hidden="1">0</definedName>
    <definedName name="_AtRisk_SimSetting_ReportOptionCustomItemCumulativeOverlay04" hidden="1">0</definedName>
    <definedName name="_AtRisk_SimSetting_ReportOptionCustomItemCumulativeOverlay05" hidden="1">0</definedName>
    <definedName name="_AtRisk_SimSetting_ReportOptionCustomItemCumulativeOverlay06" hidden="1">0</definedName>
    <definedName name="_AtRisk_SimSetting_ReportOptionCustomItemDistributionFormat01" hidden="1">1</definedName>
    <definedName name="_AtRisk_SimSetting_ReportOptionCustomItemDistributionFormat02" hidden="1">1</definedName>
    <definedName name="_AtRisk_SimSetting_ReportOptionCustomItemDistributionFormat03" hidden="1">4</definedName>
    <definedName name="_AtRisk_SimSetting_ReportOptionCustomItemDistributionFormat04" hidden="1">1</definedName>
    <definedName name="_AtRisk_SimSetting_ReportOptionCustomItemDistributionFormat05" hidden="1">1</definedName>
    <definedName name="_AtRisk_SimSetting_ReportOptionCustomItemDistributionFormat06" hidden="1">1</definedName>
    <definedName name="_AtRisk_SimSetting_ReportOptionCustomItemGraphFormat01" hidden="1">1</definedName>
    <definedName name="_AtRisk_SimSetting_ReportOptionCustomItemGraphFormat02" hidden="1">1</definedName>
    <definedName name="_AtRisk_SimSetting_ReportOptionCustomItemGraphFormat03" hidden="1">1</definedName>
    <definedName name="_AtRisk_SimSetting_ReportOptionCustomItemGraphFormat04" hidden="1">1</definedName>
    <definedName name="_AtRisk_SimSetting_ReportOptionCustomItemGraphFormat05" hidden="1">1</definedName>
    <definedName name="_AtRisk_SimSetting_ReportOptionCustomItemGraphFormat06" hidden="1">1</definedName>
    <definedName name="_AtRisk_SimSetting_ReportOptionCustomItemItemIndex01" hidden="1">0</definedName>
    <definedName name="_AtRisk_SimSetting_ReportOptionCustomItemItemIndex02" hidden="1">1</definedName>
    <definedName name="_AtRisk_SimSetting_ReportOptionCustomItemItemIndex03" hidden="1">2</definedName>
    <definedName name="_AtRisk_SimSetting_ReportOptionCustomItemItemIndex04" hidden="1">3</definedName>
    <definedName name="_AtRisk_SimSetting_ReportOptionCustomItemItemIndex05" hidden="1">4</definedName>
    <definedName name="_AtRisk_SimSetting_ReportOptionCustomItemItemIndex06" hidden="1">5</definedName>
    <definedName name="_AtRisk_SimSetting_ReportOptionCustomItemItemSize01" hidden="1">0</definedName>
    <definedName name="_AtRisk_SimSetting_ReportOptionCustomItemItemSize02" hidden="1">0</definedName>
    <definedName name="_AtRisk_SimSetting_ReportOptionCustomItemItemSize03" hidden="1">0</definedName>
    <definedName name="_AtRisk_SimSetting_ReportOptionCustomItemItemSize04" hidden="1">0</definedName>
    <definedName name="_AtRisk_SimSetting_ReportOptionCustomItemItemSize05" hidden="1">0</definedName>
    <definedName name="_AtRisk_SimSetting_ReportOptionCustomItemItemSize06" hidden="1">0</definedName>
    <definedName name="_AtRisk_SimSetting_ReportOptionCustomItemItemType01" hidden="1">1</definedName>
    <definedName name="_AtRisk_SimSetting_ReportOptionCustomItemItemType02" hidden="1">5</definedName>
    <definedName name="_AtRisk_SimSetting_ReportOptionCustomItemItemType03" hidden="1">1</definedName>
    <definedName name="_AtRisk_SimSetting_ReportOptionCustomItemItemType04" hidden="1">3</definedName>
    <definedName name="_AtRisk_SimSetting_ReportOptionCustomItemItemType05" hidden="1">2</definedName>
    <definedName name="_AtRisk_SimSetting_ReportOptionCustomItemItemType06" hidden="1">4</definedName>
    <definedName name="_AtRisk_SimSetting_ReportOptionCustomItemLegendType01" hidden="1">0</definedName>
    <definedName name="_AtRisk_SimSetting_ReportOptionCustomItemLegendType02" hidden="1">0</definedName>
    <definedName name="_AtRisk_SimSetting_ReportOptionCustomItemLegendType03" hidden="1">0</definedName>
    <definedName name="_AtRisk_SimSetting_ReportOptionCustomItemLegendType04" hidden="1">0</definedName>
    <definedName name="_AtRisk_SimSetting_ReportOptionCustomItemLegendType05" hidden="1">0</definedName>
    <definedName name="_AtRisk_SimSetting_ReportOptionCustomItemLegendType06" hidden="1">0</definedName>
    <definedName name="_AtRisk_SimSetting_ReportOptionCustomItemsCount" hidden="1">6</definedName>
    <definedName name="_AtRisk_SimSetting_ReportOptionCustomItemSensitivityFormat01" hidden="1">1</definedName>
    <definedName name="_AtRisk_SimSetting_ReportOptionCustomItemSensitivityFormat02" hidden="1">1</definedName>
    <definedName name="_AtRisk_SimSetting_ReportOptionCustomItemSensitivityFormat03" hidden="1">1</definedName>
    <definedName name="_AtRisk_SimSetting_ReportOptionCustomItemSensitivityFormat04" hidden="1">1</definedName>
    <definedName name="_AtRisk_SimSetting_ReportOptionCustomItemSensitivityFormat05" hidden="1">1</definedName>
    <definedName name="_AtRisk_SimSetting_ReportOptionCustomItemSensitivityFormat06" hidden="1">1</definedName>
    <definedName name="_AtRisk_SimSetting_ReportOptionCustomItemSummaryGraphType01" hidden="1">0</definedName>
    <definedName name="_AtRisk_SimSetting_ReportOptionCustomItemSummaryGraphType02" hidden="1">0</definedName>
    <definedName name="_AtRisk_SimSetting_ReportOptionCustomItemSummaryGraphType03" hidden="1">0</definedName>
    <definedName name="_AtRisk_SimSetting_ReportOptionCustomItemSummaryGraphType04" hidden="1">0</definedName>
    <definedName name="_AtRisk_SimSetting_ReportOptionCustomItemSummaryGraphType05" hidden="1">0</definedName>
    <definedName name="_AtRisk_SimSetting_ReportOptionCustomItemSummaryGraphType06" hidden="1">0</definedName>
    <definedName name="_AtRisk_SimSetting_ReportOptionDataMode" hidden="1">1</definedName>
    <definedName name="_AtRisk_SimSetting_ReportOptionReportMultiSimType" hidden="1">0</definedName>
    <definedName name="_AtRisk_SimSetting_ReportOptionReportPlacement" hidden="1">1</definedName>
    <definedName name="_AtRisk_SimSetting_ReportOptionReportSelection" hidden="1">2</definedName>
    <definedName name="_AtRisk_SimSetting_ReportOptionReportsFileType" hidden="1">1</definedName>
    <definedName name="_AtRisk_SimSetting_ReportOptionReportStyle" hidden="1">2</definedName>
    <definedName name="_AtRisk_SimSetting_ReportOptionSelectiveQR" hidden="1">FALSE</definedName>
    <definedName name="_AtRisk_SimSetting_ReportsList" hidden="1">2</definedName>
    <definedName name="_AtRisk_SimSetting_ShowSimulationProgressWindow" hidden="1">TRUE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xlnm._FilterDatabase" localSheetId="0" hidden="1">'DBR 21102022 - Moonee Valley'!$A$7:$S$7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7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1" i="1" l="1"/>
  <c r="I11" i="1"/>
  <c r="J11" i="1" s="1"/>
  <c r="K11" i="1" s="1"/>
  <c r="L11" i="1" s="1"/>
  <c r="H8" i="1"/>
  <c r="I8" i="1"/>
  <c r="J8" i="1" s="1"/>
  <c r="K8" i="1" s="1"/>
  <c r="L8" i="1" s="1"/>
  <c r="H12" i="1"/>
  <c r="I12" i="1"/>
  <c r="J12" i="1" s="1"/>
  <c r="K12" i="1" s="1"/>
  <c r="L12" i="1" s="1"/>
  <c r="H9" i="1"/>
  <c r="I9" i="1"/>
  <c r="J9" i="1" s="1"/>
  <c r="K9" i="1" s="1"/>
  <c r="L9" i="1" s="1"/>
  <c r="H13" i="1"/>
  <c r="I13" i="1"/>
  <c r="J13" i="1" s="1"/>
  <c r="K13" i="1" s="1"/>
  <c r="L13" i="1" s="1"/>
  <c r="H14" i="1"/>
  <c r="I14" i="1"/>
  <c r="J14" i="1" s="1"/>
  <c r="K14" i="1" s="1"/>
  <c r="L14" i="1" s="1"/>
  <c r="H10" i="1"/>
  <c r="I10" i="1"/>
  <c r="J10" i="1" s="1"/>
  <c r="K10" i="1" s="1"/>
  <c r="L10" i="1" s="1"/>
  <c r="H17" i="1"/>
  <c r="I17" i="1"/>
  <c r="J17" i="1" s="1"/>
  <c r="K17" i="1" s="1"/>
  <c r="L17" i="1" s="1"/>
  <c r="H19" i="1"/>
  <c r="I19" i="1"/>
  <c r="J19" i="1" s="1"/>
  <c r="K19" i="1" s="1"/>
  <c r="L19" i="1" s="1"/>
  <c r="H20" i="1"/>
  <c r="I20" i="1"/>
  <c r="J20" i="1" s="1"/>
  <c r="K20" i="1" s="1"/>
  <c r="L20" i="1" s="1"/>
  <c r="H21" i="1"/>
  <c r="I21" i="1"/>
  <c r="J21" i="1" s="1"/>
  <c r="K21" i="1" s="1"/>
  <c r="L21" i="1" s="1"/>
  <c r="H18" i="1"/>
  <c r="I18" i="1"/>
  <c r="J18" i="1" s="1"/>
  <c r="K18" i="1" s="1"/>
  <c r="L18" i="1" s="1"/>
  <c r="H22" i="1"/>
  <c r="I22" i="1"/>
  <c r="J22" i="1" s="1"/>
  <c r="K22" i="1" s="1"/>
  <c r="L22" i="1" s="1"/>
  <c r="H16" i="1"/>
  <c r="I16" i="1"/>
  <c r="J16" i="1" s="1"/>
  <c r="K16" i="1" s="1"/>
  <c r="L16" i="1" s="1"/>
  <c r="H30" i="1"/>
  <c r="I30" i="1"/>
  <c r="J30" i="1" s="1"/>
  <c r="K30" i="1" s="1"/>
  <c r="L30" i="1" s="1"/>
  <c r="H27" i="1"/>
  <c r="I27" i="1"/>
  <c r="J27" i="1" s="1"/>
  <c r="K27" i="1" s="1"/>
  <c r="L27" i="1" s="1"/>
  <c r="H34" i="1"/>
  <c r="I34" i="1"/>
  <c r="J34" i="1" s="1"/>
  <c r="K34" i="1" s="1"/>
  <c r="L34" i="1" s="1"/>
  <c r="H24" i="1"/>
  <c r="I24" i="1"/>
  <c r="J24" i="1" s="1"/>
  <c r="K24" i="1" s="1"/>
  <c r="L24" i="1" s="1"/>
  <c r="H29" i="1"/>
  <c r="I29" i="1"/>
  <c r="J29" i="1" s="1"/>
  <c r="K29" i="1" s="1"/>
  <c r="L29" i="1" s="1"/>
  <c r="H25" i="1"/>
  <c r="I25" i="1"/>
  <c r="J25" i="1" s="1"/>
  <c r="K25" i="1" s="1"/>
  <c r="L25" i="1" s="1"/>
  <c r="H26" i="1"/>
  <c r="I26" i="1"/>
  <c r="J26" i="1" s="1"/>
  <c r="K26" i="1" s="1"/>
  <c r="L26" i="1" s="1"/>
  <c r="H31" i="1"/>
  <c r="I31" i="1"/>
  <c r="J31" i="1" s="1"/>
  <c r="K31" i="1" s="1"/>
  <c r="L31" i="1" s="1"/>
  <c r="H28" i="1"/>
  <c r="I28" i="1"/>
  <c r="J28" i="1" s="1"/>
  <c r="K28" i="1" s="1"/>
  <c r="L28" i="1" s="1"/>
  <c r="H33" i="1"/>
  <c r="I33" i="1"/>
  <c r="J33" i="1" s="1"/>
  <c r="K33" i="1" s="1"/>
  <c r="L33" i="1" s="1"/>
  <c r="H32" i="1"/>
  <c r="I32" i="1"/>
  <c r="J32" i="1" s="1"/>
  <c r="K32" i="1" s="1"/>
  <c r="L32" i="1" s="1"/>
  <c r="H38" i="1"/>
  <c r="I38" i="1"/>
  <c r="J38" i="1" s="1"/>
  <c r="K38" i="1" s="1"/>
  <c r="L38" i="1" s="1"/>
  <c r="H41" i="1"/>
  <c r="I41" i="1"/>
  <c r="J41" i="1" s="1"/>
  <c r="K41" i="1" s="1"/>
  <c r="L41" i="1" s="1"/>
  <c r="H36" i="1"/>
  <c r="I36" i="1"/>
  <c r="J36" i="1" s="1"/>
  <c r="K36" i="1" s="1"/>
  <c r="L36" i="1" s="1"/>
  <c r="H43" i="1"/>
  <c r="I43" i="1"/>
  <c r="J43" i="1" s="1"/>
  <c r="K43" i="1" s="1"/>
  <c r="L43" i="1" s="1"/>
  <c r="H39" i="1"/>
  <c r="I39" i="1"/>
  <c r="J39" i="1" s="1"/>
  <c r="K39" i="1" s="1"/>
  <c r="L39" i="1" s="1"/>
  <c r="H40" i="1"/>
  <c r="I40" i="1"/>
  <c r="J40" i="1" s="1"/>
  <c r="K40" i="1" s="1"/>
  <c r="L40" i="1" s="1"/>
  <c r="H42" i="1"/>
  <c r="I42" i="1"/>
  <c r="J42" i="1" s="1"/>
  <c r="K42" i="1" s="1"/>
  <c r="L42" i="1" s="1"/>
  <c r="H37" i="1"/>
  <c r="I37" i="1"/>
  <c r="J37" i="1" s="1"/>
  <c r="K37" i="1" s="1"/>
  <c r="L37" i="1" s="1"/>
  <c r="H52" i="1"/>
  <c r="I52" i="1"/>
  <c r="J52" i="1" s="1"/>
  <c r="K52" i="1" s="1"/>
  <c r="L52" i="1" s="1"/>
  <c r="H47" i="1"/>
  <c r="I47" i="1"/>
  <c r="J47" i="1" s="1"/>
  <c r="K47" i="1" s="1"/>
  <c r="L47" i="1" s="1"/>
  <c r="H45" i="1"/>
  <c r="I45" i="1"/>
  <c r="J45" i="1" s="1"/>
  <c r="K45" i="1" s="1"/>
  <c r="L45" i="1" s="1"/>
  <c r="H46" i="1"/>
  <c r="I46" i="1"/>
  <c r="J46" i="1" s="1"/>
  <c r="K46" i="1" s="1"/>
  <c r="L46" i="1" s="1"/>
  <c r="H49" i="1"/>
  <c r="I49" i="1"/>
  <c r="J49" i="1" s="1"/>
  <c r="K49" i="1" s="1"/>
  <c r="L49" i="1" s="1"/>
  <c r="H54" i="1"/>
  <c r="I54" i="1"/>
  <c r="J54" i="1" s="1"/>
  <c r="K54" i="1" s="1"/>
  <c r="L54" i="1" s="1"/>
  <c r="H56" i="1"/>
  <c r="I56" i="1"/>
  <c r="J56" i="1" s="1"/>
  <c r="K56" i="1" s="1"/>
  <c r="L56" i="1" s="1"/>
  <c r="H48" i="1"/>
  <c r="I48" i="1"/>
  <c r="J48" i="1" s="1"/>
  <c r="K48" i="1" s="1"/>
  <c r="L48" i="1" s="1"/>
  <c r="H50" i="1"/>
  <c r="I50" i="1"/>
  <c r="J50" i="1" s="1"/>
  <c r="K50" i="1" s="1"/>
  <c r="L50" i="1" s="1"/>
  <c r="H55" i="1"/>
  <c r="I55" i="1"/>
  <c r="J55" i="1" s="1"/>
  <c r="K55" i="1" s="1"/>
  <c r="L55" i="1" s="1"/>
  <c r="H53" i="1"/>
  <c r="I53" i="1"/>
  <c r="J53" i="1" s="1"/>
  <c r="K53" i="1" s="1"/>
  <c r="L53" i="1" s="1"/>
  <c r="H51" i="1"/>
  <c r="I51" i="1"/>
  <c r="J51" i="1" s="1"/>
  <c r="K51" i="1" s="1"/>
  <c r="L51" i="1" s="1"/>
  <c r="H58" i="1"/>
  <c r="I58" i="1"/>
  <c r="J58" i="1" s="1"/>
  <c r="K58" i="1" s="1"/>
  <c r="L58" i="1" s="1"/>
  <c r="H67" i="1"/>
  <c r="I67" i="1"/>
  <c r="J67" i="1" s="1"/>
  <c r="K67" i="1" s="1"/>
  <c r="L67" i="1" s="1"/>
  <c r="H68" i="1"/>
  <c r="I68" i="1"/>
  <c r="J68" i="1" s="1"/>
  <c r="K68" i="1" s="1"/>
  <c r="L68" i="1" s="1"/>
  <c r="H59" i="1"/>
  <c r="I59" i="1"/>
  <c r="J59" i="1" s="1"/>
  <c r="K59" i="1" s="1"/>
  <c r="L59" i="1" s="1"/>
  <c r="H64" i="1"/>
  <c r="I64" i="1"/>
  <c r="J64" i="1" s="1"/>
  <c r="K64" i="1" s="1"/>
  <c r="L64" i="1" s="1"/>
  <c r="H63" i="1"/>
  <c r="I63" i="1"/>
  <c r="J63" i="1" s="1"/>
  <c r="K63" i="1" s="1"/>
  <c r="L63" i="1" s="1"/>
  <c r="H60" i="1"/>
  <c r="I60" i="1"/>
  <c r="J60" i="1" s="1"/>
  <c r="K60" i="1" s="1"/>
  <c r="L60" i="1" s="1"/>
  <c r="H69" i="1"/>
  <c r="I69" i="1"/>
  <c r="J69" i="1" s="1"/>
  <c r="K69" i="1" s="1"/>
  <c r="L69" i="1" s="1"/>
  <c r="H61" i="1"/>
  <c r="I61" i="1"/>
  <c r="J61" i="1" s="1"/>
  <c r="K61" i="1" s="1"/>
  <c r="L61" i="1" s="1"/>
  <c r="H65" i="1"/>
  <c r="I65" i="1"/>
  <c r="J65" i="1" s="1"/>
  <c r="K65" i="1" s="1"/>
  <c r="L65" i="1" s="1"/>
  <c r="H62" i="1"/>
  <c r="I62" i="1"/>
  <c r="J62" i="1" s="1"/>
  <c r="K62" i="1" s="1"/>
  <c r="L62" i="1" s="1"/>
  <c r="H66" i="1"/>
  <c r="I66" i="1"/>
  <c r="J66" i="1" s="1"/>
  <c r="K66" i="1" s="1"/>
  <c r="L66" i="1" s="1"/>
  <c r="H80" i="1"/>
  <c r="I80" i="1"/>
  <c r="J80" i="1" s="1"/>
  <c r="K80" i="1" s="1"/>
  <c r="L80" i="1" s="1"/>
  <c r="H77" i="1"/>
  <c r="I77" i="1"/>
  <c r="J77" i="1" s="1"/>
  <c r="K77" i="1" s="1"/>
  <c r="L77" i="1" s="1"/>
  <c r="H83" i="1"/>
  <c r="I83" i="1"/>
  <c r="J83" i="1" s="1"/>
  <c r="K83" i="1" s="1"/>
  <c r="L83" i="1" s="1"/>
  <c r="H82" i="1"/>
  <c r="I82" i="1"/>
  <c r="J82" i="1" s="1"/>
  <c r="K82" i="1" s="1"/>
  <c r="L82" i="1" s="1"/>
  <c r="H71" i="1"/>
  <c r="I71" i="1"/>
  <c r="J71" i="1" s="1"/>
  <c r="K71" i="1" s="1"/>
  <c r="L71" i="1" s="1"/>
  <c r="H84" i="1"/>
  <c r="I84" i="1"/>
  <c r="J84" i="1" s="1"/>
  <c r="K84" i="1" s="1"/>
  <c r="L84" i="1" s="1"/>
  <c r="H72" i="1"/>
  <c r="I72" i="1"/>
  <c r="J72" i="1" s="1"/>
  <c r="K72" i="1" s="1"/>
  <c r="L72" i="1" s="1"/>
  <c r="H76" i="1"/>
  <c r="I76" i="1"/>
  <c r="J76" i="1" s="1"/>
  <c r="K76" i="1" s="1"/>
  <c r="L76" i="1" s="1"/>
  <c r="H78" i="1"/>
  <c r="I78" i="1"/>
  <c r="J78" i="1" s="1"/>
  <c r="K78" i="1" s="1"/>
  <c r="L78" i="1" s="1"/>
  <c r="H73" i="1"/>
  <c r="I73" i="1"/>
  <c r="J73" i="1" s="1"/>
  <c r="K73" i="1" s="1"/>
  <c r="L73" i="1" s="1"/>
  <c r="H75" i="1"/>
  <c r="I75" i="1"/>
  <c r="J75" i="1" s="1"/>
  <c r="K75" i="1" s="1"/>
  <c r="L75" i="1" s="1"/>
  <c r="H81" i="1"/>
  <c r="I81" i="1"/>
  <c r="J81" i="1" s="1"/>
  <c r="K81" i="1" s="1"/>
  <c r="L81" i="1" s="1"/>
  <c r="H79" i="1"/>
  <c r="I79" i="1"/>
  <c r="J79" i="1" s="1"/>
  <c r="K79" i="1" s="1"/>
  <c r="L79" i="1" s="1"/>
  <c r="H74" i="1"/>
  <c r="I74" i="1"/>
  <c r="J74" i="1" s="1"/>
  <c r="K74" i="1" s="1"/>
  <c r="L74" i="1" s="1"/>
  <c r="H87" i="1"/>
  <c r="I87" i="1"/>
  <c r="J87" i="1" s="1"/>
  <c r="K87" i="1" s="1"/>
  <c r="L87" i="1" s="1"/>
  <c r="H88" i="1"/>
  <c r="I88" i="1"/>
  <c r="J88" i="1" s="1"/>
  <c r="K88" i="1" s="1"/>
  <c r="L88" i="1" s="1"/>
  <c r="H90" i="1"/>
  <c r="I90" i="1"/>
  <c r="J90" i="1" s="1"/>
  <c r="K90" i="1" s="1"/>
  <c r="L90" i="1" s="1"/>
  <c r="H92" i="1"/>
  <c r="I92" i="1"/>
  <c r="J92" i="1" s="1"/>
  <c r="K92" i="1" s="1"/>
  <c r="L92" i="1" s="1"/>
  <c r="H89" i="1"/>
  <c r="I89" i="1"/>
  <c r="J89" i="1" s="1"/>
  <c r="K89" i="1" s="1"/>
  <c r="L89" i="1" s="1"/>
  <c r="H95" i="1"/>
  <c r="I95" i="1"/>
  <c r="J95" i="1" s="1"/>
  <c r="K95" i="1" s="1"/>
  <c r="L95" i="1" s="1"/>
  <c r="H86" i="1"/>
  <c r="I86" i="1"/>
  <c r="J86" i="1" s="1"/>
  <c r="K86" i="1" s="1"/>
  <c r="L86" i="1" s="1"/>
  <c r="H94" i="1"/>
  <c r="I94" i="1"/>
  <c r="J94" i="1" s="1"/>
  <c r="K94" i="1" s="1"/>
  <c r="L94" i="1" s="1"/>
  <c r="H91" i="1"/>
  <c r="I91" i="1"/>
  <c r="J91" i="1" s="1"/>
  <c r="K91" i="1" s="1"/>
  <c r="L91" i="1" s="1"/>
  <c r="H93" i="1"/>
  <c r="I93" i="1"/>
  <c r="J93" i="1" s="1"/>
  <c r="K93" i="1" s="1"/>
  <c r="L93" i="1" s="1"/>
  <c r="M16" i="1" l="1"/>
  <c r="M37" i="1"/>
  <c r="N37" i="1" s="1"/>
  <c r="O37" i="1" s="1"/>
  <c r="P37" i="1" s="1"/>
  <c r="M51" i="1"/>
  <c r="N51" i="1" s="1"/>
  <c r="O51" i="1" s="1"/>
  <c r="P51" i="1" s="1"/>
  <c r="M50" i="1"/>
  <c r="N50" i="1" s="1"/>
  <c r="O50" i="1" s="1"/>
  <c r="P50" i="1" s="1"/>
  <c r="M60" i="1"/>
  <c r="N60" i="1" s="1"/>
  <c r="O60" i="1" s="1"/>
  <c r="P60" i="1" s="1"/>
  <c r="M92" i="1"/>
  <c r="N92" i="1" s="1"/>
  <c r="O92" i="1" s="1"/>
  <c r="P92" i="1" s="1"/>
  <c r="M95" i="1"/>
  <c r="N95" i="1" s="1"/>
  <c r="O95" i="1" s="1"/>
  <c r="P95" i="1" s="1"/>
  <c r="M94" i="1"/>
  <c r="N94" i="1" s="1"/>
  <c r="O94" i="1" s="1"/>
  <c r="P94" i="1" s="1"/>
  <c r="M90" i="1"/>
  <c r="N90" i="1" s="1"/>
  <c r="O90" i="1" s="1"/>
  <c r="P90" i="1" s="1"/>
  <c r="M86" i="1"/>
  <c r="N86" i="1" s="1"/>
  <c r="O86" i="1" s="1"/>
  <c r="P86" i="1" s="1"/>
  <c r="M91" i="1"/>
  <c r="N91" i="1" s="1"/>
  <c r="O91" i="1" s="1"/>
  <c r="P91" i="1" s="1"/>
  <c r="M88" i="1"/>
  <c r="N88" i="1" s="1"/>
  <c r="O88" i="1" s="1"/>
  <c r="P88" i="1" s="1"/>
  <c r="M93" i="1"/>
  <c r="N93" i="1" s="1"/>
  <c r="O93" i="1" s="1"/>
  <c r="P93" i="1" s="1"/>
  <c r="M89" i="1"/>
  <c r="N89" i="1" s="1"/>
  <c r="O89" i="1" s="1"/>
  <c r="P89" i="1" s="1"/>
  <c r="M87" i="1"/>
  <c r="N87" i="1" s="1"/>
  <c r="O87" i="1" s="1"/>
  <c r="P87" i="1" s="1"/>
  <c r="M75" i="1"/>
  <c r="N75" i="1" s="1"/>
  <c r="O75" i="1" s="1"/>
  <c r="P75" i="1" s="1"/>
  <c r="M77" i="1"/>
  <c r="N77" i="1" s="1"/>
  <c r="O77" i="1" s="1"/>
  <c r="P77" i="1" s="1"/>
  <c r="M82" i="1"/>
  <c r="N82" i="1" s="1"/>
  <c r="O82" i="1" s="1"/>
  <c r="P82" i="1" s="1"/>
  <c r="M65" i="1"/>
  <c r="N65" i="1" s="1"/>
  <c r="O65" i="1" s="1"/>
  <c r="P65" i="1" s="1"/>
  <c r="M74" i="1"/>
  <c r="N74" i="1" s="1"/>
  <c r="O74" i="1" s="1"/>
  <c r="P74" i="1" s="1"/>
  <c r="M47" i="1"/>
  <c r="N47" i="1" s="1"/>
  <c r="O47" i="1" s="1"/>
  <c r="P47" i="1" s="1"/>
  <c r="M78" i="1"/>
  <c r="N78" i="1" s="1"/>
  <c r="O78" i="1" s="1"/>
  <c r="P78" i="1" s="1"/>
  <c r="M81" i="1"/>
  <c r="N81" i="1" s="1"/>
  <c r="O81" i="1" s="1"/>
  <c r="P81" i="1" s="1"/>
  <c r="M80" i="1"/>
  <c r="N80" i="1" s="1"/>
  <c r="O80" i="1" s="1"/>
  <c r="P80" i="1" s="1"/>
  <c r="M43" i="1"/>
  <c r="N43" i="1" s="1"/>
  <c r="O43" i="1" s="1"/>
  <c r="P43" i="1" s="1"/>
  <c r="M42" i="1"/>
  <c r="N42" i="1" s="1"/>
  <c r="O42" i="1" s="1"/>
  <c r="P42" i="1" s="1"/>
  <c r="M38" i="1"/>
  <c r="N38" i="1" s="1"/>
  <c r="O38" i="1" s="1"/>
  <c r="P38" i="1" s="1"/>
  <c r="M36" i="1"/>
  <c r="N36" i="1" s="1"/>
  <c r="O36" i="1" s="1"/>
  <c r="P36" i="1" s="1"/>
  <c r="M40" i="1"/>
  <c r="N40" i="1" s="1"/>
  <c r="O40" i="1" s="1"/>
  <c r="P40" i="1" s="1"/>
  <c r="M41" i="1"/>
  <c r="N41" i="1" s="1"/>
  <c r="O41" i="1" s="1"/>
  <c r="P41" i="1" s="1"/>
  <c r="M39" i="1"/>
  <c r="N39" i="1" s="1"/>
  <c r="O39" i="1" s="1"/>
  <c r="P39" i="1" s="1"/>
  <c r="M72" i="1"/>
  <c r="N72" i="1" s="1"/>
  <c r="O72" i="1" s="1"/>
  <c r="P72" i="1" s="1"/>
  <c r="M83" i="1"/>
  <c r="N83" i="1" s="1"/>
  <c r="O83" i="1" s="1"/>
  <c r="P83" i="1" s="1"/>
  <c r="M79" i="1"/>
  <c r="N79" i="1" s="1"/>
  <c r="O79" i="1" s="1"/>
  <c r="P79" i="1" s="1"/>
  <c r="M84" i="1"/>
  <c r="N84" i="1" s="1"/>
  <c r="O84" i="1" s="1"/>
  <c r="P84" i="1" s="1"/>
  <c r="M71" i="1"/>
  <c r="N71" i="1" s="1"/>
  <c r="O71" i="1" s="1"/>
  <c r="P71" i="1" s="1"/>
  <c r="M49" i="1"/>
  <c r="N49" i="1" s="1"/>
  <c r="O49" i="1" s="1"/>
  <c r="P49" i="1" s="1"/>
  <c r="M48" i="1"/>
  <c r="N48" i="1" s="1"/>
  <c r="O48" i="1" s="1"/>
  <c r="P48" i="1" s="1"/>
  <c r="M52" i="1"/>
  <c r="N52" i="1" s="1"/>
  <c r="O52" i="1" s="1"/>
  <c r="P52" i="1" s="1"/>
  <c r="M53" i="1"/>
  <c r="N53" i="1" s="1"/>
  <c r="O53" i="1" s="1"/>
  <c r="P53" i="1" s="1"/>
  <c r="M46" i="1"/>
  <c r="N46" i="1" s="1"/>
  <c r="O46" i="1" s="1"/>
  <c r="P46" i="1" s="1"/>
  <c r="M56" i="1"/>
  <c r="N56" i="1" s="1"/>
  <c r="O56" i="1" s="1"/>
  <c r="P56" i="1" s="1"/>
  <c r="M55" i="1"/>
  <c r="N55" i="1" s="1"/>
  <c r="O55" i="1" s="1"/>
  <c r="P55" i="1" s="1"/>
  <c r="M45" i="1"/>
  <c r="N45" i="1" s="1"/>
  <c r="O45" i="1" s="1"/>
  <c r="P45" i="1" s="1"/>
  <c r="M54" i="1"/>
  <c r="N54" i="1" s="1"/>
  <c r="O54" i="1" s="1"/>
  <c r="P54" i="1" s="1"/>
  <c r="M73" i="1"/>
  <c r="N73" i="1" s="1"/>
  <c r="O73" i="1" s="1"/>
  <c r="P73" i="1" s="1"/>
  <c r="M68" i="1"/>
  <c r="N68" i="1" s="1"/>
  <c r="O68" i="1" s="1"/>
  <c r="P68" i="1" s="1"/>
  <c r="M63" i="1"/>
  <c r="N63" i="1" s="1"/>
  <c r="O63" i="1" s="1"/>
  <c r="P63" i="1" s="1"/>
  <c r="M61" i="1"/>
  <c r="N61" i="1" s="1"/>
  <c r="O61" i="1" s="1"/>
  <c r="P61" i="1" s="1"/>
  <c r="M67" i="1"/>
  <c r="N67" i="1" s="1"/>
  <c r="O67" i="1" s="1"/>
  <c r="P67" i="1" s="1"/>
  <c r="M66" i="1"/>
  <c r="N66" i="1" s="1"/>
  <c r="O66" i="1" s="1"/>
  <c r="P66" i="1" s="1"/>
  <c r="M64" i="1"/>
  <c r="N64" i="1" s="1"/>
  <c r="O64" i="1" s="1"/>
  <c r="P64" i="1" s="1"/>
  <c r="M69" i="1"/>
  <c r="N69" i="1" s="1"/>
  <c r="O69" i="1" s="1"/>
  <c r="P69" i="1" s="1"/>
  <c r="M58" i="1"/>
  <c r="N58" i="1" s="1"/>
  <c r="O58" i="1" s="1"/>
  <c r="P58" i="1" s="1"/>
  <c r="M62" i="1"/>
  <c r="N62" i="1" s="1"/>
  <c r="O62" i="1" s="1"/>
  <c r="P62" i="1" s="1"/>
  <c r="M59" i="1"/>
  <c r="N59" i="1" s="1"/>
  <c r="O59" i="1" s="1"/>
  <c r="P59" i="1" s="1"/>
  <c r="M76" i="1"/>
  <c r="N76" i="1" s="1"/>
  <c r="O76" i="1" s="1"/>
  <c r="P76" i="1" s="1"/>
  <c r="N16" i="1"/>
  <c r="O16" i="1" s="1"/>
  <c r="P16" i="1" s="1"/>
  <c r="M30" i="1"/>
  <c r="N30" i="1" s="1"/>
  <c r="O30" i="1" s="1"/>
  <c r="P30" i="1" s="1"/>
  <c r="M34" i="1"/>
  <c r="N34" i="1" s="1"/>
  <c r="O34" i="1" s="1"/>
  <c r="P34" i="1" s="1"/>
  <c r="M25" i="1"/>
  <c r="N25" i="1" s="1"/>
  <c r="O25" i="1" s="1"/>
  <c r="P25" i="1" s="1"/>
  <c r="M31" i="1"/>
  <c r="N31" i="1" s="1"/>
  <c r="O31" i="1" s="1"/>
  <c r="P31" i="1" s="1"/>
  <c r="M32" i="1"/>
  <c r="N32" i="1" s="1"/>
  <c r="O32" i="1" s="1"/>
  <c r="P32" i="1" s="1"/>
  <c r="M27" i="1"/>
  <c r="N27" i="1" s="1"/>
  <c r="O27" i="1" s="1"/>
  <c r="P27" i="1" s="1"/>
  <c r="M29" i="1"/>
  <c r="N29" i="1" s="1"/>
  <c r="O29" i="1" s="1"/>
  <c r="P29" i="1" s="1"/>
  <c r="M24" i="1"/>
  <c r="N24" i="1" s="1"/>
  <c r="O24" i="1" s="1"/>
  <c r="P24" i="1" s="1"/>
  <c r="M26" i="1"/>
  <c r="N26" i="1" s="1"/>
  <c r="O26" i="1" s="1"/>
  <c r="P26" i="1" s="1"/>
  <c r="M33" i="1"/>
  <c r="N33" i="1" s="1"/>
  <c r="O33" i="1" s="1"/>
  <c r="P33" i="1" s="1"/>
  <c r="M20" i="1"/>
  <c r="N20" i="1" s="1"/>
  <c r="O20" i="1" s="1"/>
  <c r="P20" i="1" s="1"/>
  <c r="M18" i="1"/>
  <c r="N18" i="1" s="1"/>
  <c r="O18" i="1" s="1"/>
  <c r="P18" i="1" s="1"/>
  <c r="M19" i="1"/>
  <c r="N19" i="1" s="1"/>
  <c r="O19" i="1" s="1"/>
  <c r="P19" i="1" s="1"/>
  <c r="M21" i="1"/>
  <c r="N21" i="1" s="1"/>
  <c r="O21" i="1" s="1"/>
  <c r="P21" i="1" s="1"/>
  <c r="M22" i="1"/>
  <c r="N22" i="1" s="1"/>
  <c r="O22" i="1" s="1"/>
  <c r="P22" i="1" s="1"/>
  <c r="M17" i="1"/>
  <c r="N17" i="1" s="1"/>
  <c r="O17" i="1" s="1"/>
  <c r="P17" i="1" s="1"/>
  <c r="M28" i="1"/>
  <c r="N28" i="1" s="1"/>
  <c r="O28" i="1" s="1"/>
  <c r="P28" i="1" s="1"/>
  <c r="M13" i="1"/>
  <c r="N13" i="1" s="1"/>
  <c r="O13" i="1" s="1"/>
  <c r="P13" i="1" s="1"/>
  <c r="M12" i="1"/>
  <c r="N12" i="1" s="1"/>
  <c r="O12" i="1" s="1"/>
  <c r="P12" i="1" s="1"/>
  <c r="M14" i="1"/>
  <c r="N14" i="1" s="1"/>
  <c r="O14" i="1" s="1"/>
  <c r="P14" i="1" s="1"/>
  <c r="M10" i="1"/>
  <c r="N10" i="1" s="1"/>
  <c r="O10" i="1" s="1"/>
  <c r="P10" i="1" s="1"/>
  <c r="M9" i="1"/>
  <c r="N9" i="1" s="1"/>
  <c r="O9" i="1" s="1"/>
  <c r="P9" i="1" s="1"/>
  <c r="M11" i="1"/>
  <c r="N11" i="1" s="1"/>
  <c r="O11" i="1" s="1"/>
  <c r="P11" i="1" s="1"/>
  <c r="M8" i="1"/>
  <c r="N8" i="1" s="1"/>
  <c r="O8" i="1" s="1"/>
  <c r="P8" i="1" s="1"/>
  <c r="Q51" i="1" l="1"/>
  <c r="R51" i="1" s="1"/>
  <c r="S51" i="1" s="1"/>
  <c r="Q88" i="1"/>
  <c r="R88" i="1" s="1"/>
  <c r="S88" i="1" s="1"/>
  <c r="Q11" i="1"/>
  <c r="R11" i="1" s="1"/>
  <c r="S11" i="1" s="1"/>
  <c r="Q78" i="1"/>
  <c r="R78" i="1" s="1"/>
  <c r="S78" i="1" s="1"/>
  <c r="Q9" i="1"/>
  <c r="R9" i="1" s="1"/>
  <c r="S9" i="1" s="1"/>
  <c r="Q46" i="1"/>
  <c r="R46" i="1" s="1"/>
  <c r="S46" i="1" s="1"/>
  <c r="Q10" i="1"/>
  <c r="R10" i="1" s="1"/>
  <c r="S10" i="1" s="1"/>
  <c r="Q53" i="1"/>
  <c r="R53" i="1" s="1"/>
  <c r="S53" i="1" s="1"/>
  <c r="Q37" i="1"/>
  <c r="R37" i="1" s="1"/>
  <c r="S37" i="1" s="1"/>
  <c r="Q32" i="1"/>
  <c r="R32" i="1" s="1"/>
  <c r="S32" i="1" s="1"/>
  <c r="Q52" i="1"/>
  <c r="R52" i="1" s="1"/>
  <c r="S52" i="1" s="1"/>
  <c r="Q40" i="1"/>
  <c r="R40" i="1" s="1"/>
  <c r="S40" i="1" s="1"/>
  <c r="Q56" i="1"/>
  <c r="R56" i="1" s="1"/>
  <c r="S56" i="1" s="1"/>
  <c r="Q14" i="1"/>
  <c r="R14" i="1" s="1"/>
  <c r="S14" i="1" s="1"/>
  <c r="Q31" i="1"/>
  <c r="R31" i="1" s="1"/>
  <c r="S31" i="1" s="1"/>
  <c r="Q86" i="1"/>
  <c r="R86" i="1" s="1"/>
  <c r="S86" i="1" s="1"/>
  <c r="Q63" i="1"/>
  <c r="R63" i="1" s="1"/>
  <c r="S63" i="1" s="1"/>
  <c r="Q12" i="1"/>
  <c r="R12" i="1" s="1"/>
  <c r="S12" i="1" s="1"/>
  <c r="Q25" i="1"/>
  <c r="R25" i="1" s="1"/>
  <c r="S25" i="1" s="1"/>
  <c r="Q38" i="1"/>
  <c r="R38" i="1" s="1"/>
  <c r="S38" i="1" s="1"/>
  <c r="Q90" i="1"/>
  <c r="R90" i="1" s="1"/>
  <c r="S90" i="1" s="1"/>
  <c r="Q28" i="1"/>
  <c r="R28" i="1" s="1"/>
  <c r="S28" i="1" s="1"/>
  <c r="Q34" i="1"/>
  <c r="R34" i="1" s="1"/>
  <c r="S34" i="1" s="1"/>
  <c r="Q59" i="1"/>
  <c r="R59" i="1" s="1"/>
  <c r="S59" i="1" s="1"/>
  <c r="Q49" i="1"/>
  <c r="R49" i="1" s="1"/>
  <c r="S49" i="1" s="1"/>
  <c r="Q42" i="1"/>
  <c r="R42" i="1" s="1"/>
  <c r="S42" i="1" s="1"/>
  <c r="Q77" i="1"/>
  <c r="R77" i="1" s="1"/>
  <c r="S77" i="1" s="1"/>
  <c r="Q94" i="1"/>
  <c r="R94" i="1" s="1"/>
  <c r="S94" i="1" s="1"/>
  <c r="Q74" i="1"/>
  <c r="R74" i="1" s="1"/>
  <c r="S74" i="1" s="1"/>
  <c r="Q62" i="1"/>
  <c r="R62" i="1" s="1"/>
  <c r="S62" i="1" s="1"/>
  <c r="Q75" i="1"/>
  <c r="R75" i="1" s="1"/>
  <c r="S75" i="1" s="1"/>
  <c r="Q71" i="1"/>
  <c r="R71" i="1" s="1"/>
  <c r="S71" i="1" s="1"/>
  <c r="Q95" i="1"/>
  <c r="R95" i="1" s="1"/>
  <c r="S95" i="1" s="1"/>
  <c r="Q22" i="1"/>
  <c r="R22" i="1" s="1"/>
  <c r="S22" i="1" s="1"/>
  <c r="Q69" i="1"/>
  <c r="R69" i="1" s="1"/>
  <c r="S69" i="1" s="1"/>
  <c r="Q79" i="1"/>
  <c r="R79" i="1" s="1"/>
  <c r="S79" i="1" s="1"/>
  <c r="Q64" i="1"/>
  <c r="R64" i="1" s="1"/>
  <c r="S64" i="1" s="1"/>
  <c r="Q83" i="1"/>
  <c r="R83" i="1" s="1"/>
  <c r="S83" i="1" s="1"/>
  <c r="Q81" i="1"/>
  <c r="R81" i="1" s="1"/>
  <c r="S81" i="1" s="1"/>
  <c r="Q76" i="1"/>
  <c r="R76" i="1" s="1"/>
  <c r="S76" i="1" s="1"/>
  <c r="Q66" i="1"/>
  <c r="R66" i="1" s="1"/>
  <c r="S66" i="1" s="1"/>
  <c r="Q61" i="1"/>
  <c r="R61" i="1" s="1"/>
  <c r="S61" i="1" s="1"/>
  <c r="Q8" i="1"/>
  <c r="R8" i="1" s="1"/>
  <c r="S8" i="1" s="1"/>
  <c r="Q45" i="1"/>
  <c r="R45" i="1" s="1"/>
  <c r="S45" i="1" s="1"/>
  <c r="Q72" i="1"/>
  <c r="R72" i="1" s="1"/>
  <c r="S72" i="1" s="1"/>
  <c r="Q67" i="1"/>
  <c r="R67" i="1" s="1"/>
  <c r="S67" i="1" s="1"/>
  <c r="Q82" i="1"/>
  <c r="R82" i="1" s="1"/>
  <c r="S82" i="1" s="1"/>
  <c r="Q30" i="1"/>
  <c r="R30" i="1" s="1"/>
  <c r="S30" i="1" s="1"/>
  <c r="Q26" i="1"/>
  <c r="R26" i="1" s="1"/>
  <c r="S26" i="1" s="1"/>
  <c r="Q80" i="1"/>
  <c r="R80" i="1" s="1"/>
  <c r="S80" i="1" s="1"/>
  <c r="Q18" i="1"/>
  <c r="R18" i="1" s="1"/>
  <c r="S18" i="1" s="1"/>
  <c r="Q17" i="1"/>
  <c r="R17" i="1" s="1"/>
  <c r="S17" i="1" s="1"/>
  <c r="Q36" i="1"/>
  <c r="R36" i="1" s="1"/>
  <c r="S36" i="1" s="1"/>
  <c r="Q19" i="1"/>
  <c r="R19" i="1" s="1"/>
  <c r="S19" i="1" s="1"/>
  <c r="Q50" i="1"/>
  <c r="R50" i="1" s="1"/>
  <c r="S50" i="1" s="1"/>
  <c r="Q54" i="1"/>
  <c r="R54" i="1" s="1"/>
  <c r="S54" i="1" s="1"/>
  <c r="Q13" i="1"/>
  <c r="R13" i="1" s="1"/>
  <c r="S13" i="1" s="1"/>
  <c r="Q33" i="1"/>
  <c r="R33" i="1" s="1"/>
  <c r="S33" i="1" s="1"/>
  <c r="Q39" i="1"/>
  <c r="R39" i="1" s="1"/>
  <c r="S39" i="1" s="1"/>
  <c r="Q58" i="1"/>
  <c r="R58" i="1" s="1"/>
  <c r="S58" i="1" s="1"/>
  <c r="Q48" i="1"/>
  <c r="R48" i="1" s="1"/>
  <c r="S48" i="1" s="1"/>
  <c r="Q87" i="1"/>
  <c r="R87" i="1" s="1"/>
  <c r="S87" i="1" s="1"/>
  <c r="Q55" i="1"/>
  <c r="R55" i="1" s="1"/>
  <c r="S55" i="1" s="1"/>
  <c r="Q89" i="1"/>
  <c r="R89" i="1" s="1"/>
  <c r="S89" i="1" s="1"/>
  <c r="Q93" i="1"/>
  <c r="R93" i="1" s="1"/>
  <c r="S93" i="1" s="1"/>
  <c r="Q73" i="1"/>
  <c r="R73" i="1" s="1"/>
  <c r="S73" i="1" s="1"/>
  <c r="Q27" i="1"/>
  <c r="R27" i="1" s="1"/>
  <c r="S27" i="1" s="1"/>
  <c r="Q60" i="1"/>
  <c r="R60" i="1" s="1"/>
  <c r="S60" i="1" s="1"/>
  <c r="Q41" i="1"/>
  <c r="R41" i="1" s="1"/>
  <c r="S41" i="1" s="1"/>
  <c r="Q43" i="1"/>
  <c r="R43" i="1" s="1"/>
  <c r="S43" i="1" s="1"/>
  <c r="Q16" i="1"/>
  <c r="R16" i="1" s="1"/>
  <c r="S16" i="1" s="1"/>
  <c r="Q68" i="1"/>
  <c r="R68" i="1" s="1"/>
  <c r="S68" i="1" s="1"/>
  <c r="Q24" i="1"/>
  <c r="R24" i="1" s="1"/>
  <c r="S24" i="1" s="1"/>
  <c r="Q84" i="1"/>
  <c r="R84" i="1" s="1"/>
  <c r="S84" i="1" s="1"/>
  <c r="Q47" i="1"/>
  <c r="R47" i="1" s="1"/>
  <c r="S47" i="1" s="1"/>
  <c r="Q91" i="1"/>
  <c r="R91" i="1" s="1"/>
  <c r="S91" i="1" s="1"/>
  <c r="Q29" i="1"/>
  <c r="R29" i="1" s="1"/>
  <c r="S29" i="1" s="1"/>
  <c r="Q65" i="1"/>
  <c r="R65" i="1" s="1"/>
  <c r="S65" i="1" s="1"/>
  <c r="Q20" i="1"/>
  <c r="R20" i="1" s="1"/>
  <c r="S20" i="1" s="1"/>
  <c r="Q21" i="1"/>
  <c r="R21" i="1" s="1"/>
  <c r="S21" i="1" s="1"/>
  <c r="Q92" i="1"/>
  <c r="R92" i="1" s="1"/>
  <c r="S92" i="1" s="1"/>
</calcChain>
</file>

<file path=xl/sharedStrings.xml><?xml version="1.0" encoding="utf-8"?>
<sst xmlns="http://schemas.openxmlformats.org/spreadsheetml/2006/main" count="181" uniqueCount="101">
  <si>
    <t>RaceID</t>
  </si>
  <si>
    <t>Time</t>
  </si>
  <si>
    <t>Track</t>
  </si>
  <si>
    <t>RN</t>
  </si>
  <si>
    <t>TN</t>
  </si>
  <si>
    <t>Horse</t>
  </si>
  <si>
    <t>Rating</t>
  </si>
  <si>
    <t>Rank</t>
  </si>
  <si>
    <t>Average</t>
  </si>
  <si>
    <t>Margin</t>
  </si>
  <si>
    <t>NormRating</t>
  </si>
  <si>
    <t>EXP</t>
  </si>
  <si>
    <t>SUM</t>
  </si>
  <si>
    <t>PROB</t>
  </si>
  <si>
    <t>PRICE</t>
  </si>
  <si>
    <t>PROB_TRANS</t>
  </si>
  <si>
    <t>MODEL_SUM</t>
  </si>
  <si>
    <t>RAW_PROB</t>
  </si>
  <si>
    <t>Price</t>
  </si>
  <si>
    <t>Moonee Valley</t>
  </si>
  <si>
    <t xml:space="preserve">Silent Sovereign    </t>
  </si>
  <si>
    <t xml:space="preserve">Hunboshi            </t>
  </si>
  <si>
    <t xml:space="preserve">Muntham Missile     </t>
  </si>
  <si>
    <t xml:space="preserve">Ocean Miss          </t>
  </si>
  <si>
    <t xml:space="preserve">Look Sharpish       </t>
  </si>
  <si>
    <t xml:space="preserve">Tokorangi           </t>
  </si>
  <si>
    <t xml:space="preserve">Shezadandi          </t>
  </si>
  <si>
    <t xml:space="preserve">So Si Bon           </t>
  </si>
  <si>
    <t xml:space="preserve">Lightsaber          </t>
  </si>
  <si>
    <t xml:space="preserve">Regardsmaree        </t>
  </si>
  <si>
    <t xml:space="preserve">Grandslam           </t>
  </si>
  <si>
    <t xml:space="preserve">Imperial Lad        </t>
  </si>
  <si>
    <t xml:space="preserve">Winning Partner     </t>
  </si>
  <si>
    <t xml:space="preserve">Eluding             </t>
  </si>
  <si>
    <t xml:space="preserve">Sams Image          </t>
  </si>
  <si>
    <t xml:space="preserve">Legend Of Zorro     </t>
  </si>
  <si>
    <t xml:space="preserve">Plague Stone        </t>
  </si>
  <si>
    <t xml:space="preserve">Stylish Enuff       </t>
  </si>
  <si>
    <t xml:space="preserve">Diesel N Dust       </t>
  </si>
  <si>
    <t xml:space="preserve">Demando             </t>
  </si>
  <si>
    <t xml:space="preserve">Vultan              </t>
  </si>
  <si>
    <t xml:space="preserve">Kalashani Lad       </t>
  </si>
  <si>
    <t xml:space="preserve">Rattle And Bang     </t>
  </si>
  <si>
    <t xml:space="preserve">Southern Native     </t>
  </si>
  <si>
    <t xml:space="preserve">Sun Samurai         </t>
  </si>
  <si>
    <t xml:space="preserve">Miss Roseiano       </t>
  </si>
  <si>
    <t xml:space="preserve">Doc Oconnor         </t>
  </si>
  <si>
    <t xml:space="preserve">Field Of Flutes     </t>
  </si>
  <si>
    <t xml:space="preserve">Fission             </t>
  </si>
  <si>
    <t xml:space="preserve">Hallstatt           </t>
  </si>
  <si>
    <t xml:space="preserve">Zourata             </t>
  </si>
  <si>
    <t xml:space="preserve">Bubble Palace       </t>
  </si>
  <si>
    <t xml:space="preserve">Yowie               </t>
  </si>
  <si>
    <t xml:space="preserve">Young Liam          </t>
  </si>
  <si>
    <t xml:space="preserve">Direct              </t>
  </si>
  <si>
    <t xml:space="preserve">Taunting            </t>
  </si>
  <si>
    <t xml:space="preserve">Nasturtium          </t>
  </si>
  <si>
    <t xml:space="preserve">Mouse Almighty      </t>
  </si>
  <si>
    <t xml:space="preserve">Sham I Am           </t>
  </si>
  <si>
    <t xml:space="preserve">Seventh Seal        </t>
  </si>
  <si>
    <t xml:space="preserve">Hallowed Ground     </t>
  </si>
  <si>
    <t xml:space="preserve">Ojosan              </t>
  </si>
  <si>
    <t xml:space="preserve">Undeniable          </t>
  </si>
  <si>
    <t xml:space="preserve">New York Baby       </t>
  </si>
  <si>
    <t xml:space="preserve">Squizzy Mizzy       </t>
  </si>
  <si>
    <t xml:space="preserve">Lucky Decision      </t>
  </si>
  <si>
    <t xml:space="preserve">Vardani             </t>
  </si>
  <si>
    <t xml:space="preserve">Cormorant           </t>
  </si>
  <si>
    <t xml:space="preserve">Shibli              </t>
  </si>
  <si>
    <t xml:space="preserve">Hes The Real Deel   </t>
  </si>
  <si>
    <t xml:space="preserve">Night Passage       </t>
  </si>
  <si>
    <t xml:space="preserve">Territory Titan     </t>
  </si>
  <si>
    <t xml:space="preserve">Grinzinger Allee    </t>
  </si>
  <si>
    <t xml:space="preserve">The Cunning Fox     </t>
  </si>
  <si>
    <t xml:space="preserve">Miss Cartier        </t>
  </si>
  <si>
    <t xml:space="preserve">Worthily            </t>
  </si>
  <si>
    <t xml:space="preserve">The Nephew          </t>
  </si>
  <si>
    <t xml:space="preserve">Behemoth            </t>
  </si>
  <si>
    <t xml:space="preserve">Eleven Eleven       </t>
  </si>
  <si>
    <t xml:space="preserve">Streets Of Avalon   </t>
  </si>
  <si>
    <t xml:space="preserve">The Inferno         </t>
  </si>
  <si>
    <t xml:space="preserve">Paulele             </t>
  </si>
  <si>
    <t xml:space="preserve">Shaquero            </t>
  </si>
  <si>
    <t xml:space="preserve">Rothfire            </t>
  </si>
  <si>
    <t xml:space="preserve">The Astrologist     </t>
  </si>
  <si>
    <t xml:space="preserve">September Run       </t>
  </si>
  <si>
    <t xml:space="preserve">Bella Nipotina      </t>
  </si>
  <si>
    <t xml:space="preserve">Roch N Horse        </t>
  </si>
  <si>
    <t xml:space="preserve">Jamaea              </t>
  </si>
  <si>
    <t xml:space="preserve">Best Of Bordeaux    </t>
  </si>
  <si>
    <t xml:space="preserve">Coolangatta         </t>
  </si>
  <si>
    <t xml:space="preserve">Head Of State       </t>
  </si>
  <si>
    <t xml:space="preserve">Agnelli             </t>
  </si>
  <si>
    <t xml:space="preserve">Accountability      </t>
  </si>
  <si>
    <t xml:space="preserve">Cerberus            </t>
  </si>
  <si>
    <t xml:space="preserve">Coolth              </t>
  </si>
  <si>
    <t xml:space="preserve">The Awesome Son     </t>
  </si>
  <si>
    <t xml:space="preserve">Claidheamh Mor      </t>
  </si>
  <si>
    <t xml:space="preserve">Running Cloud       </t>
  </si>
  <si>
    <t xml:space="preserve">Tavistorm           </t>
  </si>
  <si>
    <t xml:space="preserve">Sacred Lass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</si>
</sst>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* #,##0.00_-;\-&quot;$&quot;* #,##0.00_-;_-&quot;$&quot;* &quot;-&quot;??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rgb="FF9C57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2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0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</cellStyleXfs>
  <cellXfs count="13">
    <xf numFmtId="0" fontId="0" fillId="0" borderId="0" xfId="0"/>
    <xf numFmtId="0" fontId="18" fillId="0" borderId="11" xfId="0" applyFont="1" applyBorder="1" applyAlignment="1">
      <alignment horizontal="center"/>
    </xf>
    <xf numFmtId="2" fontId="18" fillId="0" borderId="11" xfId="0" applyNumberFormat="1" applyFont="1" applyBorder="1" applyAlignment="1">
      <alignment horizontal="center"/>
    </xf>
    <xf numFmtId="2" fontId="18" fillId="0" borderId="11" xfId="43" applyNumberFormat="1" applyFont="1" applyBorder="1" applyAlignment="1">
      <alignment horizontal="center"/>
    </xf>
    <xf numFmtId="0" fontId="16" fillId="0" borderId="10" xfId="0" applyFont="1" applyBorder="1" applyAlignment="1">
      <alignment horizontal="center"/>
    </xf>
    <xf numFmtId="20" fontId="18" fillId="0" borderId="11" xfId="0" applyNumberFormat="1" applyFont="1" applyBorder="1" applyAlignment="1">
      <alignment horizontal="center"/>
    </xf>
    <xf numFmtId="2" fontId="18" fillId="0" borderId="11" xfId="1" applyNumberFormat="1" applyFont="1" applyBorder="1" applyAlignment="1">
      <alignment horizontal="center"/>
    </xf>
    <xf numFmtId="164" fontId="18" fillId="0" borderId="11" xfId="1" applyFont="1" applyBorder="1" applyAlignment="1">
      <alignment horizontal="center"/>
    </xf>
    <xf numFmtId="0" fontId="0" fillId="0" borderId="0" xfId="0" applyAlignment="1">
      <alignment horizontal="center"/>
    </xf>
    <xf numFmtId="0" fontId="19" fillId="0" borderId="0" xfId="0" applyFont="1" applyAlignment="1">
      <alignment horizontal="center"/>
    </xf>
    <xf numFmtId="2" fontId="16" fillId="0" borderId="0" xfId="0" applyNumberFormat="1" applyFont="1" applyAlignment="1">
      <alignment horizontal="center"/>
    </xf>
    <xf numFmtId="2" fontId="16" fillId="0" borderId="0" xfId="43" applyNumberFormat="1" applyFont="1" applyAlignment="1">
      <alignment horizontal="center"/>
    </xf>
    <xf numFmtId="0" fontId="16" fillId="0" borderId="0" xfId="0" applyFont="1" applyAlignment="1">
      <alignment horizontal="center"/>
    </xf>
  </cellXfs>
  <cellStyles count="52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1 2" xfId="46" xr:uid="{00000000-0005-0000-0000-00000D000000}"/>
    <cellStyle name="60% - Accent2" xfId="26" builtinId="36" customBuiltin="1"/>
    <cellStyle name="60% - Accent2 2" xfId="47" xr:uid="{00000000-0005-0000-0000-00000F000000}"/>
    <cellStyle name="60% - Accent3" xfId="30" builtinId="40" customBuiltin="1"/>
    <cellStyle name="60% - Accent3 2" xfId="48" xr:uid="{00000000-0005-0000-0000-000011000000}"/>
    <cellStyle name="60% - Accent4" xfId="34" builtinId="44" customBuiltin="1"/>
    <cellStyle name="60% - Accent4 2" xfId="49" xr:uid="{00000000-0005-0000-0000-000013000000}"/>
    <cellStyle name="60% - Accent5" xfId="38" builtinId="48" customBuiltin="1"/>
    <cellStyle name="60% - Accent5 2" xfId="50" xr:uid="{00000000-0005-0000-0000-000015000000}"/>
    <cellStyle name="60% - Accent6" xfId="42" builtinId="52" customBuiltin="1"/>
    <cellStyle name="60% - Accent6 2" xfId="51" xr:uid="{00000000-0005-0000-0000-000017000000}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Currency 2" xfId="44" xr:uid="{00000000-0005-0000-0000-000022000000}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eutral 2" xfId="45" xr:uid="{00000000-0005-0000-0000-00002C000000}"/>
    <cellStyle name="Normal" xfId="0" builtinId="0"/>
    <cellStyle name="Note" xfId="16" builtinId="10" customBuiltin="1"/>
    <cellStyle name="Output" xfId="11" builtinId="21" customBuiltin="1"/>
    <cellStyle name="Percent" xfId="43" builtinId="5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www.championbets.com.au/bet/mz83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19</xdr:col>
      <xdr:colOff>68580</xdr:colOff>
      <xdr:row>6</xdr:row>
      <xdr:rowOff>15682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653D4C9-B403-E820-F289-E65A69644F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88480" cy="11129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7:S95"/>
  <sheetViews>
    <sheetView tabSelected="1" topLeftCell="B1" zoomScaleNormal="100" workbookViewId="0">
      <pane ySplit="7" topLeftCell="A8" activePane="bottomLeft" state="frozen"/>
      <selection activeCell="B1" sqref="B1"/>
      <selection pane="bottomLeft" activeCell="H18" sqref="H18"/>
    </sheetView>
  </sheetViews>
  <sheetFormatPr defaultColWidth="8.88671875" defaultRowHeight="14.4" x14ac:dyDescent="0.3"/>
  <cols>
    <col min="1" max="1" width="10.33203125" style="9" hidden="1" customWidth="1"/>
    <col min="2" max="2" width="8.44140625" style="9" bestFit="1" customWidth="1"/>
    <col min="3" max="3" width="17.88671875" style="9" bestFit="1" customWidth="1"/>
    <col min="4" max="4" width="6.44140625" style="9" bestFit="1" customWidth="1"/>
    <col min="5" max="5" width="6.33203125" style="9" bestFit="1" customWidth="1"/>
    <col min="6" max="6" width="24.88671875" style="9" bestFit="1" customWidth="1"/>
    <col min="7" max="7" width="13.109375" style="10" customWidth="1"/>
    <col min="8" max="8" width="8" style="10" bestFit="1" customWidth="1"/>
    <col min="9" max="9" width="10.88671875" style="10" hidden="1" customWidth="1"/>
    <col min="10" max="10" width="9.44140625" style="10" hidden="1" customWidth="1"/>
    <col min="11" max="11" width="14" style="10" hidden="1" customWidth="1"/>
    <col min="12" max="13" width="7.44140625" style="10" hidden="1" customWidth="1"/>
    <col min="14" max="14" width="8.44140625" style="11" hidden="1" customWidth="1"/>
    <col min="15" max="15" width="8.88671875" style="10" hidden="1" customWidth="1"/>
    <col min="16" max="16" width="16" style="10" hidden="1" customWidth="1"/>
    <col min="17" max="17" width="15" style="10" hidden="1" customWidth="1"/>
    <col min="18" max="18" width="14" style="10" hidden="1" customWidth="1"/>
    <col min="19" max="19" width="14.33203125" style="12" bestFit="1" customWidth="1"/>
    <col min="20" max="16384" width="8.88671875" style="8"/>
  </cols>
  <sheetData>
    <row r="7" spans="1:19" s="4" customFormat="1" x14ac:dyDescent="0.3">
      <c r="A7" s="1" t="s">
        <v>0</v>
      </c>
      <c r="B7" s="1" t="s">
        <v>1</v>
      </c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2" t="s">
        <v>7</v>
      </c>
      <c r="I7" s="2" t="s">
        <v>8</v>
      </c>
      <c r="J7" s="2" t="s">
        <v>9</v>
      </c>
      <c r="K7" s="2" t="s">
        <v>10</v>
      </c>
      <c r="L7" s="2" t="s">
        <v>11</v>
      </c>
      <c r="M7" s="2" t="s">
        <v>12</v>
      </c>
      <c r="N7" s="3" t="s">
        <v>13</v>
      </c>
      <c r="O7" s="2" t="s">
        <v>14</v>
      </c>
      <c r="P7" s="2" t="s">
        <v>15</v>
      </c>
      <c r="Q7" s="2" t="s">
        <v>16</v>
      </c>
      <c r="R7" s="2" t="s">
        <v>17</v>
      </c>
      <c r="S7" s="1" t="s">
        <v>18</v>
      </c>
    </row>
    <row r="8" spans="1:19" x14ac:dyDescent="0.3">
      <c r="A8" s="1">
        <v>30</v>
      </c>
      <c r="B8" s="5">
        <v>0.76041666666666663</v>
      </c>
      <c r="C8" s="1" t="s">
        <v>19</v>
      </c>
      <c r="D8" s="1">
        <v>1</v>
      </c>
      <c r="E8" s="1">
        <v>2</v>
      </c>
      <c r="F8" s="1" t="s">
        <v>21</v>
      </c>
      <c r="G8" s="1">
        <v>57.56</v>
      </c>
      <c r="H8" s="1">
        <f>1+COUNTIFS(A:A,A8,G:G,"&gt;"&amp;G8)</f>
        <v>1</v>
      </c>
      <c r="I8" s="2">
        <f>AVERAGEIF(A:A,A8,G:G)</f>
        <v>51.96</v>
      </c>
      <c r="J8" s="2">
        <f t="shared" ref="J8:J14" si="0">G8-I8</f>
        <v>5.6000000000000014</v>
      </c>
      <c r="K8" s="2">
        <f t="shared" ref="K8:K14" si="1">90+J8</f>
        <v>95.6</v>
      </c>
      <c r="L8" s="2">
        <f t="shared" ref="L8:L14" si="2">EXP(0.06*K8)</f>
        <v>309.82263853805006</v>
      </c>
      <c r="M8" s="2">
        <f>SUMIF(A:A,A8,L:L)</f>
        <v>1606.9523832604207</v>
      </c>
      <c r="N8" s="3">
        <f t="shared" ref="N8:N14" si="3">L8/M8</f>
        <v>0.19280138090304608</v>
      </c>
      <c r="O8" s="6">
        <f t="shared" ref="O8:O14" si="4">1/N8</f>
        <v>5.1866848427961703</v>
      </c>
      <c r="P8" s="3">
        <f t="shared" ref="P8:P14" si="5">IF(O8&gt;21,"",N8)</f>
        <v>0.19280138090304608</v>
      </c>
      <c r="Q8" s="3">
        <f>IF(ISNUMBER(P8),SUMIF(A:A,A8,P:P),"")</f>
        <v>1</v>
      </c>
      <c r="R8" s="3">
        <f t="shared" ref="R8:R14" si="6">IFERROR(P8*(1/Q8),"")</f>
        <v>0.19280138090304608</v>
      </c>
      <c r="S8" s="7">
        <f t="shared" ref="S8:S14" si="7">IFERROR(1/R8,"")</f>
        <v>5.1866848427961703</v>
      </c>
    </row>
    <row r="9" spans="1:19" x14ac:dyDescent="0.3">
      <c r="A9" s="1">
        <v>30</v>
      </c>
      <c r="B9" s="5">
        <v>0.76041666666666663</v>
      </c>
      <c r="C9" s="1" t="s">
        <v>19</v>
      </c>
      <c r="D9" s="1">
        <v>1</v>
      </c>
      <c r="E9" s="1">
        <v>4</v>
      </c>
      <c r="F9" s="1" t="s">
        <v>23</v>
      </c>
      <c r="G9" s="1">
        <v>56.88</v>
      </c>
      <c r="H9" s="1">
        <f>1+COUNTIFS(A:A,A9,G:G,"&gt;"&amp;G9)</f>
        <v>2</v>
      </c>
      <c r="I9" s="2">
        <f>AVERAGEIF(A:A,A9,G:G)</f>
        <v>51.96</v>
      </c>
      <c r="J9" s="2">
        <f t="shared" si="0"/>
        <v>4.9200000000000017</v>
      </c>
      <c r="K9" s="2">
        <f t="shared" si="1"/>
        <v>94.92</v>
      </c>
      <c r="L9" s="2">
        <f t="shared" si="2"/>
        <v>297.43627489275764</v>
      </c>
      <c r="M9" s="2">
        <f>SUMIF(A:A,A9,L:L)</f>
        <v>1606.9523832604207</v>
      </c>
      <c r="N9" s="3">
        <f t="shared" si="3"/>
        <v>0.18509339666261629</v>
      </c>
      <c r="O9" s="6">
        <f t="shared" si="4"/>
        <v>5.4026778806311251</v>
      </c>
      <c r="P9" s="3">
        <f t="shared" si="5"/>
        <v>0.18509339666261629</v>
      </c>
      <c r="Q9" s="3">
        <f>IF(ISNUMBER(P9),SUMIF(A:A,A9,P:P),"")</f>
        <v>1</v>
      </c>
      <c r="R9" s="3">
        <f t="shared" si="6"/>
        <v>0.18509339666261629</v>
      </c>
      <c r="S9" s="7">
        <f t="shared" si="7"/>
        <v>5.4026778806311251</v>
      </c>
    </row>
    <row r="10" spans="1:19" x14ac:dyDescent="0.3">
      <c r="A10" s="1">
        <v>30</v>
      </c>
      <c r="B10" s="5">
        <v>0.76041666666666663</v>
      </c>
      <c r="C10" s="1" t="s">
        <v>19</v>
      </c>
      <c r="D10" s="1">
        <v>1</v>
      </c>
      <c r="E10" s="1">
        <v>7</v>
      </c>
      <c r="F10" s="1" t="s">
        <v>26</v>
      </c>
      <c r="G10" s="1">
        <v>54.67</v>
      </c>
      <c r="H10" s="1">
        <f>1+COUNTIFS(A:A,A10,G:G,"&gt;"&amp;G10)</f>
        <v>3</v>
      </c>
      <c r="I10" s="2">
        <f>AVERAGEIF(A:A,A10,G:G)</f>
        <v>51.96</v>
      </c>
      <c r="J10" s="2">
        <f t="shared" si="0"/>
        <v>2.7100000000000009</v>
      </c>
      <c r="K10" s="2">
        <f t="shared" si="1"/>
        <v>92.710000000000008</v>
      </c>
      <c r="L10" s="2">
        <f t="shared" si="2"/>
        <v>260.4992546601801</v>
      </c>
      <c r="M10" s="2">
        <f>SUMIF(A:A,A10,L:L)</f>
        <v>1606.9523832604207</v>
      </c>
      <c r="N10" s="3">
        <f t="shared" si="3"/>
        <v>0.16210763764613922</v>
      </c>
      <c r="O10" s="6">
        <f t="shared" si="4"/>
        <v>6.1687408102440884</v>
      </c>
      <c r="P10" s="3">
        <f t="shared" si="5"/>
        <v>0.16210763764613922</v>
      </c>
      <c r="Q10" s="3">
        <f>IF(ISNUMBER(P10),SUMIF(A:A,A10,P:P),"")</f>
        <v>1</v>
      </c>
      <c r="R10" s="3">
        <f t="shared" si="6"/>
        <v>0.16210763764613922</v>
      </c>
      <c r="S10" s="7">
        <f t="shared" si="7"/>
        <v>6.1687408102440884</v>
      </c>
    </row>
    <row r="11" spans="1:19" x14ac:dyDescent="0.3">
      <c r="A11" s="1">
        <v>30</v>
      </c>
      <c r="B11" s="5">
        <v>0.76041666666666663</v>
      </c>
      <c r="C11" s="1" t="s">
        <v>19</v>
      </c>
      <c r="D11" s="1">
        <v>1</v>
      </c>
      <c r="E11" s="1">
        <v>1</v>
      </c>
      <c r="F11" s="1" t="s">
        <v>20</v>
      </c>
      <c r="G11" s="1">
        <v>52.49</v>
      </c>
      <c r="H11" s="1">
        <f>1+COUNTIFS(A:A,A11,G:G,"&gt;"&amp;G11)</f>
        <v>4</v>
      </c>
      <c r="I11" s="2">
        <f>AVERAGEIF(A:A,A11,G:G)</f>
        <v>51.96</v>
      </c>
      <c r="J11" s="2">
        <f t="shared" si="0"/>
        <v>0.53000000000000114</v>
      </c>
      <c r="K11" s="2">
        <f t="shared" si="1"/>
        <v>90.53</v>
      </c>
      <c r="L11" s="2">
        <f t="shared" si="2"/>
        <v>228.56028388940567</v>
      </c>
      <c r="M11" s="2">
        <f>SUMIF(A:A,A11,L:L)</f>
        <v>1606.9523832604207</v>
      </c>
      <c r="N11" s="3">
        <f t="shared" si="3"/>
        <v>0.14223214469222109</v>
      </c>
      <c r="O11" s="6">
        <f t="shared" si="4"/>
        <v>7.0307594824216384</v>
      </c>
      <c r="P11" s="3">
        <f t="shared" si="5"/>
        <v>0.14223214469222109</v>
      </c>
      <c r="Q11" s="3">
        <f>IF(ISNUMBER(P11),SUMIF(A:A,A11,P:P),"")</f>
        <v>1</v>
      </c>
      <c r="R11" s="3">
        <f t="shared" si="6"/>
        <v>0.14223214469222109</v>
      </c>
      <c r="S11" s="7">
        <f t="shared" si="7"/>
        <v>7.0307594824216384</v>
      </c>
    </row>
    <row r="12" spans="1:19" x14ac:dyDescent="0.3">
      <c r="A12" s="1">
        <v>30</v>
      </c>
      <c r="B12" s="5">
        <v>0.76041666666666663</v>
      </c>
      <c r="C12" s="1" t="s">
        <v>19</v>
      </c>
      <c r="D12" s="1">
        <v>1</v>
      </c>
      <c r="E12" s="1">
        <v>3</v>
      </c>
      <c r="F12" s="1" t="s">
        <v>22</v>
      </c>
      <c r="G12" s="1">
        <v>50.26</v>
      </c>
      <c r="H12" s="1">
        <f>1+COUNTIFS(A:A,A12,G:G,"&gt;"&amp;G12)</f>
        <v>5</v>
      </c>
      <c r="I12" s="2">
        <f>AVERAGEIF(A:A,A12,G:G)</f>
        <v>51.96</v>
      </c>
      <c r="J12" s="2">
        <f t="shared" si="0"/>
        <v>-1.7000000000000028</v>
      </c>
      <c r="K12" s="2">
        <f t="shared" si="1"/>
        <v>88.3</v>
      </c>
      <c r="L12" s="2">
        <f t="shared" si="2"/>
        <v>199.93653676147983</v>
      </c>
      <c r="M12" s="2">
        <f>SUMIF(A:A,A12,L:L)</f>
        <v>1606.9523832604207</v>
      </c>
      <c r="N12" s="3">
        <f t="shared" si="3"/>
        <v>0.1244197020672257</v>
      </c>
      <c r="O12" s="6">
        <f t="shared" si="4"/>
        <v>8.0373122856353252</v>
      </c>
      <c r="P12" s="3">
        <f t="shared" si="5"/>
        <v>0.1244197020672257</v>
      </c>
      <c r="Q12" s="3">
        <f>IF(ISNUMBER(P12),SUMIF(A:A,A12,P:P),"")</f>
        <v>1</v>
      </c>
      <c r="R12" s="3">
        <f t="shared" si="6"/>
        <v>0.1244197020672257</v>
      </c>
      <c r="S12" s="7">
        <f t="shared" si="7"/>
        <v>8.0373122856353252</v>
      </c>
    </row>
    <row r="13" spans="1:19" x14ac:dyDescent="0.3">
      <c r="A13" s="1">
        <v>30</v>
      </c>
      <c r="B13" s="5">
        <v>0.76041666666666663</v>
      </c>
      <c r="C13" s="1" t="s">
        <v>19</v>
      </c>
      <c r="D13" s="1">
        <v>1</v>
      </c>
      <c r="E13" s="1">
        <v>5</v>
      </c>
      <c r="F13" s="1" t="s">
        <v>24</v>
      </c>
      <c r="G13" s="1">
        <v>47.97</v>
      </c>
      <c r="H13" s="1">
        <f>1+COUNTIFS(A:A,A13,G:G,"&gt;"&amp;G13)</f>
        <v>6</v>
      </c>
      <c r="I13" s="2">
        <f>AVERAGEIF(A:A,A13,G:G)</f>
        <v>51.96</v>
      </c>
      <c r="J13" s="2">
        <f t="shared" si="0"/>
        <v>-3.990000000000002</v>
      </c>
      <c r="K13" s="2">
        <f t="shared" si="1"/>
        <v>86.009999999999991</v>
      </c>
      <c r="L13" s="2">
        <f t="shared" si="2"/>
        <v>174.26898563434665</v>
      </c>
      <c r="M13" s="2">
        <f>SUMIF(A:A,A13,L:L)</f>
        <v>1606.9523832604207</v>
      </c>
      <c r="N13" s="3">
        <f t="shared" si="3"/>
        <v>0.10844688831461463</v>
      </c>
      <c r="O13" s="6">
        <f t="shared" si="4"/>
        <v>9.2211036714940668</v>
      </c>
      <c r="P13" s="3">
        <f t="shared" si="5"/>
        <v>0.10844688831461463</v>
      </c>
      <c r="Q13" s="3">
        <f>IF(ISNUMBER(P13),SUMIF(A:A,A13,P:P),"")</f>
        <v>1</v>
      </c>
      <c r="R13" s="3">
        <f t="shared" si="6"/>
        <v>0.10844688831461463</v>
      </c>
      <c r="S13" s="7">
        <f t="shared" si="7"/>
        <v>9.2211036714940668</v>
      </c>
    </row>
    <row r="14" spans="1:19" x14ac:dyDescent="0.3">
      <c r="A14" s="1">
        <v>30</v>
      </c>
      <c r="B14" s="5">
        <v>0.76041666666666663</v>
      </c>
      <c r="C14" s="1" t="s">
        <v>19</v>
      </c>
      <c r="D14" s="1">
        <v>1</v>
      </c>
      <c r="E14" s="1">
        <v>6</v>
      </c>
      <c r="F14" s="1" t="s">
        <v>25</v>
      </c>
      <c r="G14" s="1">
        <v>43.89</v>
      </c>
      <c r="H14" s="1">
        <f>1+COUNTIFS(A:A,A14,G:G,"&gt;"&amp;G14)</f>
        <v>7</v>
      </c>
      <c r="I14" s="2">
        <f>AVERAGEIF(A:A,A14,G:G)</f>
        <v>51.96</v>
      </c>
      <c r="J14" s="2">
        <f t="shared" si="0"/>
        <v>-8.07</v>
      </c>
      <c r="K14" s="2">
        <f t="shared" si="1"/>
        <v>81.93</v>
      </c>
      <c r="L14" s="2">
        <f t="shared" si="2"/>
        <v>136.42840888420065</v>
      </c>
      <c r="M14" s="2">
        <f>SUMIF(A:A,A14,L:L)</f>
        <v>1606.9523832604207</v>
      </c>
      <c r="N14" s="3">
        <f t="shared" si="3"/>
        <v>8.4898849714136942E-2</v>
      </c>
      <c r="O14" s="6">
        <f t="shared" si="4"/>
        <v>11.778722601862118</v>
      </c>
      <c r="P14" s="3">
        <f t="shared" si="5"/>
        <v>8.4898849714136942E-2</v>
      </c>
      <c r="Q14" s="3">
        <f>IF(ISNUMBER(P14),SUMIF(A:A,A14,P:P),"")</f>
        <v>1</v>
      </c>
      <c r="R14" s="3">
        <f t="shared" si="6"/>
        <v>8.4898849714136942E-2</v>
      </c>
      <c r="S14" s="7">
        <f t="shared" si="7"/>
        <v>11.778722601862118</v>
      </c>
    </row>
    <row r="15" spans="1:19" x14ac:dyDescent="0.3">
      <c r="A15" s="1"/>
      <c r="B15" s="5"/>
      <c r="C15" s="1"/>
      <c r="D15" s="1"/>
      <c r="E15" s="1"/>
      <c r="F15" s="1"/>
      <c r="G15" s="1"/>
      <c r="H15" s="1"/>
      <c r="I15" s="2"/>
      <c r="J15" s="2"/>
      <c r="K15" s="2"/>
      <c r="L15" s="2"/>
      <c r="M15" s="2"/>
      <c r="N15" s="3"/>
      <c r="O15" s="6"/>
      <c r="P15" s="3"/>
      <c r="Q15" s="3"/>
      <c r="R15" s="3"/>
      <c r="S15" s="7"/>
    </row>
    <row r="16" spans="1:19" x14ac:dyDescent="0.3">
      <c r="A16" s="1">
        <v>34</v>
      </c>
      <c r="B16" s="5">
        <v>0.78125</v>
      </c>
      <c r="C16" s="1" t="s">
        <v>19</v>
      </c>
      <c r="D16" s="1">
        <v>2</v>
      </c>
      <c r="E16" s="1">
        <v>7</v>
      </c>
      <c r="F16" s="1" t="s">
        <v>33</v>
      </c>
      <c r="G16" s="1">
        <v>70.37</v>
      </c>
      <c r="H16" s="1">
        <f>1+COUNTIFS(A:A,A16,G:G,"&gt;"&amp;G16)</f>
        <v>1</v>
      </c>
      <c r="I16" s="2">
        <f>AVERAGEIF(A:A,A16,G:G)</f>
        <v>52.611428571428569</v>
      </c>
      <c r="J16" s="2">
        <f t="shared" ref="J16:J26" si="8">G16-I16</f>
        <v>17.758571428571436</v>
      </c>
      <c r="K16" s="2">
        <f t="shared" ref="K16:K26" si="9">90+J16</f>
        <v>107.75857142857143</v>
      </c>
      <c r="L16" s="2">
        <f t="shared" ref="L16:L26" si="10">EXP(0.06*K16)</f>
        <v>642.5947557837012</v>
      </c>
      <c r="M16" s="2">
        <f>SUMIF(A:A,A16,L:L)</f>
        <v>1789.4887024215661</v>
      </c>
      <c r="N16" s="3">
        <f t="shared" ref="N16:N26" si="11">L16/M16</f>
        <v>0.35909405570101183</v>
      </c>
      <c r="O16" s="6">
        <f t="shared" ref="O16:O26" si="12">1/N16</f>
        <v>2.78478572430789</v>
      </c>
      <c r="P16" s="3">
        <f t="shared" ref="P16:P26" si="13">IF(O16&gt;21,"",N16)</f>
        <v>0.35909405570101183</v>
      </c>
      <c r="Q16" s="3">
        <f>IF(ISNUMBER(P16),SUMIF(A:A,A16,P:P),"")</f>
        <v>1</v>
      </c>
      <c r="R16" s="3">
        <f t="shared" ref="R16:R26" si="14">IFERROR(P16*(1/Q16),"")</f>
        <v>0.35909405570101183</v>
      </c>
      <c r="S16" s="7">
        <f t="shared" ref="S16:S26" si="15">IFERROR(1/R16,"")</f>
        <v>2.78478572430789</v>
      </c>
    </row>
    <row r="17" spans="1:19" x14ac:dyDescent="0.3">
      <c r="A17" s="1">
        <v>34</v>
      </c>
      <c r="B17" s="5">
        <v>0.78125</v>
      </c>
      <c r="C17" s="1" t="s">
        <v>19</v>
      </c>
      <c r="D17" s="1">
        <v>2</v>
      </c>
      <c r="E17" s="1">
        <v>1</v>
      </c>
      <c r="F17" s="1" t="s">
        <v>27</v>
      </c>
      <c r="G17" s="1">
        <v>54.91</v>
      </c>
      <c r="H17" s="1">
        <f>1+COUNTIFS(A:A,A17,G:G,"&gt;"&amp;G17)</f>
        <v>2</v>
      </c>
      <c r="I17" s="2">
        <f>AVERAGEIF(A:A,A17,G:G)</f>
        <v>52.611428571428569</v>
      </c>
      <c r="J17" s="2">
        <f t="shared" si="8"/>
        <v>2.298571428571428</v>
      </c>
      <c r="K17" s="2">
        <f t="shared" si="9"/>
        <v>92.298571428571421</v>
      </c>
      <c r="L17" s="2">
        <f t="shared" si="10"/>
        <v>254.14736748253611</v>
      </c>
      <c r="M17" s="2">
        <f>SUMIF(A:A,A17,L:L)</f>
        <v>1789.4887024215661</v>
      </c>
      <c r="N17" s="3">
        <f t="shared" si="11"/>
        <v>0.14202233696061878</v>
      </c>
      <c r="O17" s="6">
        <f t="shared" si="12"/>
        <v>7.041145930990341</v>
      </c>
      <c r="P17" s="3">
        <f t="shared" si="13"/>
        <v>0.14202233696061878</v>
      </c>
      <c r="Q17" s="3">
        <f>IF(ISNUMBER(P17),SUMIF(A:A,A17,P:P),"")</f>
        <v>1</v>
      </c>
      <c r="R17" s="3">
        <f t="shared" si="14"/>
        <v>0.14202233696061878</v>
      </c>
      <c r="S17" s="7">
        <f t="shared" si="15"/>
        <v>7.041145930990341</v>
      </c>
    </row>
    <row r="18" spans="1:19" x14ac:dyDescent="0.3">
      <c r="A18" s="1">
        <v>34</v>
      </c>
      <c r="B18" s="5">
        <v>0.78125</v>
      </c>
      <c r="C18" s="1" t="s">
        <v>19</v>
      </c>
      <c r="D18" s="1">
        <v>2</v>
      </c>
      <c r="E18" s="1">
        <v>5</v>
      </c>
      <c r="F18" s="1" t="s">
        <v>31</v>
      </c>
      <c r="G18" s="1">
        <v>52.36</v>
      </c>
      <c r="H18" s="1">
        <f>1+COUNTIFS(A:A,A18,G:G,"&gt;"&amp;G18)</f>
        <v>3</v>
      </c>
      <c r="I18" s="2">
        <f>AVERAGEIF(A:A,A18,G:G)</f>
        <v>52.611428571428569</v>
      </c>
      <c r="J18" s="2">
        <f t="shared" si="8"/>
        <v>-0.25142857142856911</v>
      </c>
      <c r="K18" s="2">
        <f t="shared" si="9"/>
        <v>89.748571428571438</v>
      </c>
      <c r="L18" s="2">
        <f t="shared" si="10"/>
        <v>218.09140975688706</v>
      </c>
      <c r="M18" s="2">
        <f>SUMIF(A:A,A18,L:L)</f>
        <v>1789.4887024215661</v>
      </c>
      <c r="N18" s="3">
        <f t="shared" si="11"/>
        <v>0.12187358850701997</v>
      </c>
      <c r="O18" s="6">
        <f t="shared" si="12"/>
        <v>8.2052232337640536</v>
      </c>
      <c r="P18" s="3">
        <f t="shared" si="13"/>
        <v>0.12187358850701997</v>
      </c>
      <c r="Q18" s="3">
        <f>IF(ISNUMBER(P18),SUMIF(A:A,A18,P:P),"")</f>
        <v>1</v>
      </c>
      <c r="R18" s="3">
        <f t="shared" si="14"/>
        <v>0.12187358850701997</v>
      </c>
      <c r="S18" s="7">
        <f t="shared" si="15"/>
        <v>8.2052232337640536</v>
      </c>
    </row>
    <row r="19" spans="1:19" x14ac:dyDescent="0.3">
      <c r="A19" s="1">
        <v>34</v>
      </c>
      <c r="B19" s="5">
        <v>0.78125</v>
      </c>
      <c r="C19" s="1" t="s">
        <v>19</v>
      </c>
      <c r="D19" s="1">
        <v>2</v>
      </c>
      <c r="E19" s="1">
        <v>2</v>
      </c>
      <c r="F19" s="1" t="s">
        <v>28</v>
      </c>
      <c r="G19" s="1">
        <v>50.82</v>
      </c>
      <c r="H19" s="1">
        <f>1+COUNTIFS(A:A,A19,G:G,"&gt;"&amp;G19)</f>
        <v>4</v>
      </c>
      <c r="I19" s="2">
        <f>AVERAGEIF(A:A,A19,G:G)</f>
        <v>52.611428571428569</v>
      </c>
      <c r="J19" s="2">
        <f t="shared" si="8"/>
        <v>-1.7914285714285683</v>
      </c>
      <c r="K19" s="2">
        <f t="shared" si="9"/>
        <v>88.208571428571432</v>
      </c>
      <c r="L19" s="2">
        <f t="shared" si="10"/>
        <v>198.84274490330287</v>
      </c>
      <c r="M19" s="2">
        <f>SUMIF(A:A,A19,L:L)</f>
        <v>1789.4887024215661</v>
      </c>
      <c r="N19" s="3">
        <f t="shared" si="11"/>
        <v>0.11111707195146051</v>
      </c>
      <c r="O19" s="6">
        <f t="shared" si="12"/>
        <v>8.9995171978328585</v>
      </c>
      <c r="P19" s="3">
        <f t="shared" si="13"/>
        <v>0.11111707195146051</v>
      </c>
      <c r="Q19" s="3">
        <f>IF(ISNUMBER(P19),SUMIF(A:A,A19,P:P),"")</f>
        <v>1</v>
      </c>
      <c r="R19" s="3">
        <f t="shared" si="14"/>
        <v>0.11111707195146051</v>
      </c>
      <c r="S19" s="7">
        <f t="shared" si="15"/>
        <v>8.9995171978328585</v>
      </c>
    </row>
    <row r="20" spans="1:19" x14ac:dyDescent="0.3">
      <c r="A20" s="1">
        <v>34</v>
      </c>
      <c r="B20" s="5">
        <v>0.78125</v>
      </c>
      <c r="C20" s="1" t="s">
        <v>19</v>
      </c>
      <c r="D20" s="1">
        <v>2</v>
      </c>
      <c r="E20" s="1">
        <v>3</v>
      </c>
      <c r="F20" s="1" t="s">
        <v>29</v>
      </c>
      <c r="G20" s="1">
        <v>50.73</v>
      </c>
      <c r="H20" s="1">
        <f>1+COUNTIFS(A:A,A20,G:G,"&gt;"&amp;G20)</f>
        <v>5</v>
      </c>
      <c r="I20" s="2">
        <f>AVERAGEIF(A:A,A20,G:G)</f>
        <v>52.611428571428569</v>
      </c>
      <c r="J20" s="2">
        <f t="shared" si="8"/>
        <v>-1.8814285714285717</v>
      </c>
      <c r="K20" s="2">
        <f t="shared" si="9"/>
        <v>88.118571428571428</v>
      </c>
      <c r="L20" s="2">
        <f t="shared" si="10"/>
        <v>197.77188799665402</v>
      </c>
      <c r="M20" s="2">
        <f>SUMIF(A:A,A20,L:L)</f>
        <v>1789.4887024215661</v>
      </c>
      <c r="N20" s="3">
        <f t="shared" si="11"/>
        <v>0.1105186569376078</v>
      </c>
      <c r="O20" s="6">
        <f t="shared" si="12"/>
        <v>9.0482460401644218</v>
      </c>
      <c r="P20" s="3">
        <f t="shared" si="13"/>
        <v>0.1105186569376078</v>
      </c>
      <c r="Q20" s="3">
        <f>IF(ISNUMBER(P20),SUMIF(A:A,A20,P:P),"")</f>
        <v>1</v>
      </c>
      <c r="R20" s="3">
        <f t="shared" si="14"/>
        <v>0.1105186569376078</v>
      </c>
      <c r="S20" s="7">
        <f t="shared" si="15"/>
        <v>9.0482460401644218</v>
      </c>
    </row>
    <row r="21" spans="1:19" x14ac:dyDescent="0.3">
      <c r="A21" s="1">
        <v>34</v>
      </c>
      <c r="B21" s="5">
        <v>0.78125</v>
      </c>
      <c r="C21" s="1" t="s">
        <v>19</v>
      </c>
      <c r="D21" s="1">
        <v>2</v>
      </c>
      <c r="E21" s="1">
        <v>4</v>
      </c>
      <c r="F21" s="1" t="s">
        <v>30</v>
      </c>
      <c r="G21" s="1">
        <v>47.77</v>
      </c>
      <c r="H21" s="1">
        <f>1+COUNTIFS(A:A,A21,G:G,"&gt;"&amp;G21)</f>
        <v>6</v>
      </c>
      <c r="I21" s="2">
        <f>AVERAGEIF(A:A,A21,G:G)</f>
        <v>52.611428571428569</v>
      </c>
      <c r="J21" s="2">
        <f t="shared" si="8"/>
        <v>-4.8414285714285654</v>
      </c>
      <c r="K21" s="2">
        <f t="shared" si="9"/>
        <v>85.158571428571435</v>
      </c>
      <c r="L21" s="2">
        <f t="shared" si="10"/>
        <v>165.58990595482439</v>
      </c>
      <c r="M21" s="2">
        <f>SUMIF(A:A,A21,L:L)</f>
        <v>1789.4887024215661</v>
      </c>
      <c r="N21" s="3">
        <f t="shared" si="11"/>
        <v>9.2534759079923409E-2</v>
      </c>
      <c r="O21" s="6">
        <f t="shared" si="12"/>
        <v>10.80674991692892</v>
      </c>
      <c r="P21" s="3">
        <f t="shared" si="13"/>
        <v>9.2534759079923409E-2</v>
      </c>
      <c r="Q21" s="3">
        <f>IF(ISNUMBER(P21),SUMIF(A:A,A21,P:P),"")</f>
        <v>1</v>
      </c>
      <c r="R21" s="3">
        <f t="shared" si="14"/>
        <v>9.2534759079923409E-2</v>
      </c>
      <c r="S21" s="7">
        <f t="shared" si="15"/>
        <v>10.80674991692892</v>
      </c>
    </row>
    <row r="22" spans="1:19" x14ac:dyDescent="0.3">
      <c r="A22" s="1">
        <v>34</v>
      </c>
      <c r="B22" s="5">
        <v>0.78125</v>
      </c>
      <c r="C22" s="1" t="s">
        <v>19</v>
      </c>
      <c r="D22" s="1">
        <v>2</v>
      </c>
      <c r="E22" s="1">
        <v>6</v>
      </c>
      <c r="F22" s="1" t="s">
        <v>32</v>
      </c>
      <c r="G22" s="1">
        <v>41.32</v>
      </c>
      <c r="H22" s="1">
        <f>1+COUNTIFS(A:A,A22,G:G,"&gt;"&amp;G22)</f>
        <v>7</v>
      </c>
      <c r="I22" s="2">
        <f>AVERAGEIF(A:A,A22,G:G)</f>
        <v>52.611428571428569</v>
      </c>
      <c r="J22" s="2">
        <f t="shared" si="8"/>
        <v>-11.291428571428568</v>
      </c>
      <c r="K22" s="2">
        <f t="shared" si="9"/>
        <v>78.708571428571432</v>
      </c>
      <c r="L22" s="2">
        <f t="shared" si="10"/>
        <v>112.45063054366047</v>
      </c>
      <c r="M22" s="2">
        <f>SUMIF(A:A,A22,L:L)</f>
        <v>1789.4887024215661</v>
      </c>
      <c r="N22" s="3">
        <f t="shared" si="11"/>
        <v>6.2839530862357718E-2</v>
      </c>
      <c r="O22" s="6">
        <f t="shared" si="12"/>
        <v>15.913549739739103</v>
      </c>
      <c r="P22" s="3">
        <f t="shared" si="13"/>
        <v>6.2839530862357718E-2</v>
      </c>
      <c r="Q22" s="3">
        <f>IF(ISNUMBER(P22),SUMIF(A:A,A22,P:P),"")</f>
        <v>1</v>
      </c>
      <c r="R22" s="3">
        <f t="shared" si="14"/>
        <v>6.2839530862357718E-2</v>
      </c>
      <c r="S22" s="7">
        <f t="shared" si="15"/>
        <v>15.913549739739103</v>
      </c>
    </row>
    <row r="23" spans="1:19" x14ac:dyDescent="0.3">
      <c r="A23" s="1"/>
      <c r="B23" s="5"/>
      <c r="C23" s="1"/>
      <c r="D23" s="1"/>
      <c r="E23" s="1"/>
      <c r="F23" s="1"/>
      <c r="G23" s="1"/>
      <c r="H23" s="1"/>
      <c r="I23" s="2"/>
      <c r="J23" s="2"/>
      <c r="K23" s="2"/>
      <c r="L23" s="2"/>
      <c r="M23" s="2"/>
      <c r="N23" s="3"/>
      <c r="O23" s="6"/>
      <c r="P23" s="3"/>
      <c r="Q23" s="3"/>
      <c r="R23" s="3"/>
      <c r="S23" s="7"/>
    </row>
    <row r="24" spans="1:19" x14ac:dyDescent="0.3">
      <c r="A24" s="1">
        <v>38</v>
      </c>
      <c r="B24" s="5">
        <v>0.80208333333333337</v>
      </c>
      <c r="C24" s="1" t="s">
        <v>19</v>
      </c>
      <c r="D24" s="1">
        <v>3</v>
      </c>
      <c r="E24" s="1">
        <v>4</v>
      </c>
      <c r="F24" s="1" t="s">
        <v>37</v>
      </c>
      <c r="G24" s="1">
        <v>68.89</v>
      </c>
      <c r="H24" s="1">
        <f>1+COUNTIFS(A:A,A24,G:G,"&gt;"&amp;G24)</f>
        <v>1</v>
      </c>
      <c r="I24" s="2">
        <f>AVERAGEIF(A:A,A24,G:G)</f>
        <v>51.023636363636371</v>
      </c>
      <c r="J24" s="2">
        <f t="shared" si="8"/>
        <v>17.86636363636363</v>
      </c>
      <c r="K24" s="2">
        <f t="shared" si="9"/>
        <v>107.86636363636363</v>
      </c>
      <c r="L24" s="2">
        <f t="shared" si="10"/>
        <v>646.76422679103916</v>
      </c>
      <c r="M24" s="2">
        <f>SUMIF(A:A,A24,L:L)</f>
        <v>3294.572595073761</v>
      </c>
      <c r="N24" s="3">
        <f t="shared" si="11"/>
        <v>0.19631202777505014</v>
      </c>
      <c r="O24" s="6">
        <f t="shared" si="12"/>
        <v>5.0939313873619563</v>
      </c>
      <c r="P24" s="3">
        <f t="shared" si="13"/>
        <v>0.19631202777505014</v>
      </c>
      <c r="Q24" s="3">
        <f>IF(ISNUMBER(P24),SUMIF(A:A,A24,P:P),"")</f>
        <v>0.88623624449332827</v>
      </c>
      <c r="R24" s="3">
        <f t="shared" si="14"/>
        <v>0.22151207310109963</v>
      </c>
      <c r="S24" s="7">
        <f t="shared" si="15"/>
        <v>4.5144266224423495</v>
      </c>
    </row>
    <row r="25" spans="1:19" x14ac:dyDescent="0.3">
      <c r="A25" s="1">
        <v>38</v>
      </c>
      <c r="B25" s="5">
        <v>0.80208333333333337</v>
      </c>
      <c r="C25" s="1" t="s">
        <v>19</v>
      </c>
      <c r="D25" s="1">
        <v>3</v>
      </c>
      <c r="E25" s="1">
        <v>6</v>
      </c>
      <c r="F25" s="1" t="s">
        <v>39</v>
      </c>
      <c r="G25" s="1">
        <v>67.599999999999994</v>
      </c>
      <c r="H25" s="1">
        <f>1+COUNTIFS(A:A,A25,G:G,"&gt;"&amp;G25)</f>
        <v>2</v>
      </c>
      <c r="I25" s="2">
        <f>AVERAGEIF(A:A,A25,G:G)</f>
        <v>51.023636363636371</v>
      </c>
      <c r="J25" s="2">
        <f t="shared" si="8"/>
        <v>16.576363636363624</v>
      </c>
      <c r="K25" s="2">
        <f t="shared" si="9"/>
        <v>106.57636363636362</v>
      </c>
      <c r="L25" s="2">
        <f t="shared" si="10"/>
        <v>598.59295018757632</v>
      </c>
      <c r="M25" s="2">
        <f>SUMIF(A:A,A25,L:L)</f>
        <v>3294.572595073761</v>
      </c>
      <c r="N25" s="3">
        <f t="shared" si="11"/>
        <v>0.18169062387109872</v>
      </c>
      <c r="O25" s="6">
        <f t="shared" si="12"/>
        <v>5.5038613368924025</v>
      </c>
      <c r="P25" s="3">
        <f t="shared" si="13"/>
        <v>0.18169062387109872</v>
      </c>
      <c r="Q25" s="3">
        <f>IF(ISNUMBER(P25),SUMIF(A:A,A25,P:P),"")</f>
        <v>0.88623624449332827</v>
      </c>
      <c r="R25" s="3">
        <f t="shared" si="14"/>
        <v>0.20501375902874902</v>
      </c>
      <c r="S25" s="7">
        <f t="shared" si="15"/>
        <v>4.877721401419552</v>
      </c>
    </row>
    <row r="26" spans="1:19" x14ac:dyDescent="0.3">
      <c r="A26" s="1">
        <v>38</v>
      </c>
      <c r="B26" s="5">
        <v>0.80208333333333337</v>
      </c>
      <c r="C26" s="1" t="s">
        <v>19</v>
      </c>
      <c r="D26" s="1">
        <v>3</v>
      </c>
      <c r="E26" s="1">
        <v>7</v>
      </c>
      <c r="F26" s="1" t="s">
        <v>40</v>
      </c>
      <c r="G26" s="1">
        <v>62.38</v>
      </c>
      <c r="H26" s="1">
        <f>1+COUNTIFS(A:A,A26,G:G,"&gt;"&amp;G26)</f>
        <v>3</v>
      </c>
      <c r="I26" s="2">
        <f>AVERAGEIF(A:A,A26,G:G)</f>
        <v>51.023636363636371</v>
      </c>
      <c r="J26" s="2">
        <f t="shared" si="8"/>
        <v>11.356363636363632</v>
      </c>
      <c r="K26" s="2">
        <f t="shared" si="9"/>
        <v>101.35636363636362</v>
      </c>
      <c r="L26" s="2">
        <f t="shared" si="10"/>
        <v>437.63350703435373</v>
      </c>
      <c r="M26" s="2">
        <f>SUMIF(A:A,A26,L:L)</f>
        <v>3294.572595073761</v>
      </c>
      <c r="N26" s="3">
        <f t="shared" si="11"/>
        <v>0.13283468322681038</v>
      </c>
      <c r="O26" s="6">
        <f t="shared" si="12"/>
        <v>7.5281543623101541</v>
      </c>
      <c r="P26" s="3">
        <f t="shared" si="13"/>
        <v>0.13283468322681038</v>
      </c>
      <c r="Q26" s="3">
        <f>IF(ISNUMBER(P26),SUMIF(A:A,A26,P:P),"")</f>
        <v>0.88623624449332827</v>
      </c>
      <c r="R26" s="3">
        <f t="shared" si="14"/>
        <v>0.14988631310464348</v>
      </c>
      <c r="S26" s="7">
        <f t="shared" si="15"/>
        <v>6.6717232500198174</v>
      </c>
    </row>
    <row r="27" spans="1:19" x14ac:dyDescent="0.3">
      <c r="A27" s="1">
        <v>38</v>
      </c>
      <c r="B27" s="5">
        <v>0.80208333333333337</v>
      </c>
      <c r="C27" s="1" t="s">
        <v>19</v>
      </c>
      <c r="D27" s="1">
        <v>3</v>
      </c>
      <c r="E27" s="1">
        <v>2</v>
      </c>
      <c r="F27" s="1" t="s">
        <v>35</v>
      </c>
      <c r="G27" s="1">
        <v>59.84</v>
      </c>
      <c r="H27" s="1">
        <f>1+COUNTIFS(A:A,A27,G:G,"&gt;"&amp;G27)</f>
        <v>4</v>
      </c>
      <c r="I27" s="2">
        <f>AVERAGEIF(A:A,A27,G:G)</f>
        <v>51.023636363636371</v>
      </c>
      <c r="J27" s="2">
        <f t="shared" ref="J27:J48" si="16">G27-I27</f>
        <v>8.8163636363636328</v>
      </c>
      <c r="K27" s="2">
        <f t="shared" ref="K27:K48" si="17">90+J27</f>
        <v>98.816363636363633</v>
      </c>
      <c r="L27" s="2">
        <f t="shared" ref="L27:L48" si="18">EXP(0.06*K27)</f>
        <v>375.77171505038217</v>
      </c>
      <c r="M27" s="2">
        <f>SUMIF(A:A,A27,L:L)</f>
        <v>3294.572595073761</v>
      </c>
      <c r="N27" s="3">
        <f t="shared" ref="N27:N48" si="19">L27/M27</f>
        <v>0.11405780392038049</v>
      </c>
      <c r="O27" s="6">
        <f t="shared" ref="O27:O48" si="20">1/N27</f>
        <v>8.7674842547210776</v>
      </c>
      <c r="P27" s="3">
        <f t="shared" ref="P27:P48" si="21">IF(O27&gt;21,"",N27)</f>
        <v>0.11405780392038049</v>
      </c>
      <c r="Q27" s="3">
        <f>IF(ISNUMBER(P27),SUMIF(A:A,A27,P:P),"")</f>
        <v>0.88623624449332827</v>
      </c>
      <c r="R27" s="3">
        <f t="shared" ref="R27:R48" si="22">IFERROR(P27*(1/Q27),"")</f>
        <v>0.12869909646449709</v>
      </c>
      <c r="S27" s="7">
        <f t="shared" ref="S27:S48" si="23">IFERROR(1/R27,"")</f>
        <v>7.770062319558396</v>
      </c>
    </row>
    <row r="28" spans="1:19" x14ac:dyDescent="0.3">
      <c r="A28" s="1">
        <v>38</v>
      </c>
      <c r="B28" s="5">
        <v>0.80208333333333337</v>
      </c>
      <c r="C28" s="1" t="s">
        <v>19</v>
      </c>
      <c r="D28" s="1">
        <v>3</v>
      </c>
      <c r="E28" s="1">
        <v>9</v>
      </c>
      <c r="F28" s="1" t="s">
        <v>42</v>
      </c>
      <c r="G28" s="1">
        <v>59.17</v>
      </c>
      <c r="H28" s="1">
        <f>1+COUNTIFS(A:A,A28,G:G,"&gt;"&amp;G28)</f>
        <v>5</v>
      </c>
      <c r="I28" s="2">
        <f>AVERAGEIF(A:A,A28,G:G)</f>
        <v>51.023636363636371</v>
      </c>
      <c r="J28" s="2">
        <f t="shared" si="16"/>
        <v>8.1463636363636311</v>
      </c>
      <c r="K28" s="2">
        <f t="shared" si="17"/>
        <v>98.146363636363631</v>
      </c>
      <c r="L28" s="2">
        <f t="shared" si="18"/>
        <v>360.96529507376118</v>
      </c>
      <c r="M28" s="2">
        <f>SUMIF(A:A,A28,L:L)</f>
        <v>3294.572595073761</v>
      </c>
      <c r="N28" s="3">
        <f t="shared" si="19"/>
        <v>0.10956361854448063</v>
      </c>
      <c r="O28" s="6">
        <f t="shared" si="20"/>
        <v>9.1271173158088068</v>
      </c>
      <c r="P28" s="3">
        <f t="shared" si="21"/>
        <v>0.10956361854448063</v>
      </c>
      <c r="Q28" s="3">
        <f>IF(ISNUMBER(P28),SUMIF(A:A,A28,P:P),"")</f>
        <v>0.88623624449332827</v>
      </c>
      <c r="R28" s="3">
        <f t="shared" si="22"/>
        <v>0.12362800463788236</v>
      </c>
      <c r="S28" s="7">
        <f t="shared" si="23"/>
        <v>8.0887821730124241</v>
      </c>
    </row>
    <row r="29" spans="1:19" x14ac:dyDescent="0.3">
      <c r="A29" s="1">
        <v>38</v>
      </c>
      <c r="B29" s="5">
        <v>0.80208333333333337</v>
      </c>
      <c r="C29" s="1" t="s">
        <v>19</v>
      </c>
      <c r="D29" s="1">
        <v>3</v>
      </c>
      <c r="E29" s="1">
        <v>5</v>
      </c>
      <c r="F29" s="1" t="s">
        <v>38</v>
      </c>
      <c r="G29" s="1">
        <v>55.94</v>
      </c>
      <c r="H29" s="1">
        <f>1+COUNTIFS(A:A,A29,G:G,"&gt;"&amp;G29)</f>
        <v>6</v>
      </c>
      <c r="I29" s="2">
        <f>AVERAGEIF(A:A,A29,G:G)</f>
        <v>51.023636363636371</v>
      </c>
      <c r="J29" s="2">
        <f t="shared" si="16"/>
        <v>4.9163636363636272</v>
      </c>
      <c r="K29" s="2">
        <f t="shared" si="17"/>
        <v>94.916363636363627</v>
      </c>
      <c r="L29" s="2">
        <f t="shared" si="18"/>
        <v>297.37138678446831</v>
      </c>
      <c r="M29" s="2">
        <f>SUMIF(A:A,A29,L:L)</f>
        <v>3294.572595073761</v>
      </c>
      <c r="N29" s="3">
        <f t="shared" si="19"/>
        <v>9.0260990827494753E-2</v>
      </c>
      <c r="O29" s="6">
        <f t="shared" si="20"/>
        <v>11.078983188996704</v>
      </c>
      <c r="P29" s="3">
        <f t="shared" si="21"/>
        <v>9.0260990827494753E-2</v>
      </c>
      <c r="Q29" s="3">
        <f>IF(ISNUMBER(P29),SUMIF(A:A,A29,P:P),"")</f>
        <v>0.88623624449332827</v>
      </c>
      <c r="R29" s="3">
        <f t="shared" si="22"/>
        <v>0.10184755068226534</v>
      </c>
      <c r="S29" s="7">
        <f t="shared" si="23"/>
        <v>9.8185964542211561</v>
      </c>
    </row>
    <row r="30" spans="1:19" x14ac:dyDescent="0.3">
      <c r="A30" s="1">
        <v>38</v>
      </c>
      <c r="B30" s="5">
        <v>0.80208333333333337</v>
      </c>
      <c r="C30" s="1" t="s">
        <v>19</v>
      </c>
      <c r="D30" s="1">
        <v>3</v>
      </c>
      <c r="E30" s="1">
        <v>1</v>
      </c>
      <c r="F30" s="1" t="s">
        <v>34</v>
      </c>
      <c r="G30" s="1">
        <v>49.55</v>
      </c>
      <c r="H30" s="1">
        <f>1+COUNTIFS(A:A,A30,G:G,"&gt;"&amp;G30)</f>
        <v>7</v>
      </c>
      <c r="I30" s="2">
        <f>AVERAGEIF(A:A,A30,G:G)</f>
        <v>51.023636363636371</v>
      </c>
      <c r="J30" s="2">
        <f t="shared" si="16"/>
        <v>-1.4736363636363734</v>
      </c>
      <c r="K30" s="2">
        <f t="shared" si="17"/>
        <v>88.526363636363627</v>
      </c>
      <c r="L30" s="2">
        <f t="shared" si="18"/>
        <v>202.67056294722809</v>
      </c>
      <c r="M30" s="2">
        <f>SUMIF(A:A,A30,L:L)</f>
        <v>3294.572595073761</v>
      </c>
      <c r="N30" s="3">
        <f t="shared" si="19"/>
        <v>6.1516496328013245E-2</v>
      </c>
      <c r="O30" s="6">
        <f t="shared" si="20"/>
        <v>16.255802259411549</v>
      </c>
      <c r="P30" s="3">
        <f t="shared" si="21"/>
        <v>6.1516496328013245E-2</v>
      </c>
      <c r="Q30" s="3">
        <f>IF(ISNUMBER(P30),SUMIF(A:A,A30,P:P),"")</f>
        <v>0.88623624449332827</v>
      </c>
      <c r="R30" s="3">
        <f t="shared" si="22"/>
        <v>6.9413202980863134E-2</v>
      </c>
      <c r="S30" s="7">
        <f t="shared" si="23"/>
        <v>14.406481145607053</v>
      </c>
    </row>
    <row r="31" spans="1:19" x14ac:dyDescent="0.3">
      <c r="A31" s="1">
        <v>38</v>
      </c>
      <c r="B31" s="5">
        <v>0.80208333333333337</v>
      </c>
      <c r="C31" s="1" t="s">
        <v>19</v>
      </c>
      <c r="D31" s="1">
        <v>3</v>
      </c>
      <c r="E31" s="1">
        <v>8</v>
      </c>
      <c r="F31" s="1" t="s">
        <v>41</v>
      </c>
      <c r="G31" s="1">
        <v>44.74</v>
      </c>
      <c r="H31" s="1">
        <f>1+COUNTIFS(A:A,A31,G:G,"&gt;"&amp;G31)</f>
        <v>8</v>
      </c>
      <c r="I31" s="2">
        <f>AVERAGEIF(A:A,A31,G:G)</f>
        <v>51.023636363636371</v>
      </c>
      <c r="J31" s="2">
        <f t="shared" si="16"/>
        <v>-6.2836363636363686</v>
      </c>
      <c r="K31" s="2">
        <f t="shared" si="17"/>
        <v>83.716363636363639</v>
      </c>
      <c r="L31" s="2">
        <f t="shared" si="18"/>
        <v>151.86345855927061</v>
      </c>
      <c r="M31" s="2">
        <f>SUMIF(A:A,A31,L:L)</f>
        <v>3294.572595073761</v>
      </c>
      <c r="N31" s="3">
        <f t="shared" si="19"/>
        <v>4.6095040912543801E-2</v>
      </c>
      <c r="O31" s="6">
        <f t="shared" si="20"/>
        <v>21.694307678288034</v>
      </c>
      <c r="P31" s="3" t="str">
        <f t="shared" si="21"/>
        <v/>
      </c>
      <c r="Q31" s="3" t="str">
        <f>IF(ISNUMBER(P31),SUMIF(A:A,A31,P:P),"")</f>
        <v/>
      </c>
      <c r="R31" s="3" t="str">
        <f t="shared" si="22"/>
        <v/>
      </c>
      <c r="S31" s="7" t="str">
        <f t="shared" si="23"/>
        <v/>
      </c>
    </row>
    <row r="32" spans="1:19" x14ac:dyDescent="0.3">
      <c r="A32" s="1">
        <v>38</v>
      </c>
      <c r="B32" s="5">
        <v>0.80208333333333337</v>
      </c>
      <c r="C32" s="1" t="s">
        <v>19</v>
      </c>
      <c r="D32" s="1">
        <v>3</v>
      </c>
      <c r="E32" s="1">
        <v>11</v>
      </c>
      <c r="F32" s="1" t="s">
        <v>44</v>
      </c>
      <c r="G32" s="1">
        <v>37.57</v>
      </c>
      <c r="H32" s="1">
        <f>1+COUNTIFS(A:A,A32,G:G,"&gt;"&amp;G32)</f>
        <v>9</v>
      </c>
      <c r="I32" s="2">
        <f>AVERAGEIF(A:A,A32,G:G)</f>
        <v>51.023636363636371</v>
      </c>
      <c r="J32" s="2">
        <f t="shared" si="16"/>
        <v>-13.45363636363637</v>
      </c>
      <c r="K32" s="2">
        <f t="shared" si="17"/>
        <v>76.546363636363623</v>
      </c>
      <c r="L32" s="2">
        <f t="shared" si="18"/>
        <v>98.76880521239265</v>
      </c>
      <c r="M32" s="2">
        <f>SUMIF(A:A,A32,L:L)</f>
        <v>3294.572595073761</v>
      </c>
      <c r="N32" s="3">
        <f t="shared" si="19"/>
        <v>2.9979246886250917E-2</v>
      </c>
      <c r="O32" s="6">
        <f t="shared" si="20"/>
        <v>33.356408311198102</v>
      </c>
      <c r="P32" s="3" t="str">
        <f t="shared" si="21"/>
        <v/>
      </c>
      <c r="Q32" s="3" t="str">
        <f>IF(ISNUMBER(P32),SUMIF(A:A,A32,P:P),"")</f>
        <v/>
      </c>
      <c r="R32" s="3" t="str">
        <f t="shared" si="22"/>
        <v/>
      </c>
      <c r="S32" s="7" t="str">
        <f t="shared" si="23"/>
        <v/>
      </c>
    </row>
    <row r="33" spans="1:19" x14ac:dyDescent="0.3">
      <c r="A33" s="1">
        <v>38</v>
      </c>
      <c r="B33" s="5">
        <v>0.80208333333333337</v>
      </c>
      <c r="C33" s="1" t="s">
        <v>19</v>
      </c>
      <c r="D33" s="1">
        <v>3</v>
      </c>
      <c r="E33" s="1">
        <v>10</v>
      </c>
      <c r="F33" s="1" t="s">
        <v>43</v>
      </c>
      <c r="G33" s="1">
        <v>36.21</v>
      </c>
      <c r="H33" s="1">
        <f>1+COUNTIFS(A:A,A33,G:G,"&gt;"&amp;G33)</f>
        <v>10</v>
      </c>
      <c r="I33" s="2">
        <f>AVERAGEIF(A:A,A33,G:G)</f>
        <v>51.023636363636371</v>
      </c>
      <c r="J33" s="2">
        <f t="shared" si="16"/>
        <v>-14.81363636363637</v>
      </c>
      <c r="K33" s="2">
        <f t="shared" si="17"/>
        <v>75.186363636363637</v>
      </c>
      <c r="L33" s="2">
        <f t="shared" si="18"/>
        <v>91.02933508877878</v>
      </c>
      <c r="M33" s="2">
        <f>SUMIF(A:A,A33,L:L)</f>
        <v>3294.572595073761</v>
      </c>
      <c r="N33" s="3">
        <f t="shared" si="19"/>
        <v>2.7630089324755268E-2</v>
      </c>
      <c r="O33" s="6">
        <f t="shared" si="20"/>
        <v>36.192427329724438</v>
      </c>
      <c r="P33" s="3" t="str">
        <f t="shared" si="21"/>
        <v/>
      </c>
      <c r="Q33" s="3" t="str">
        <f>IF(ISNUMBER(P33),SUMIF(A:A,A33,P:P),"")</f>
        <v/>
      </c>
      <c r="R33" s="3" t="str">
        <f t="shared" si="22"/>
        <v/>
      </c>
      <c r="S33" s="7" t="str">
        <f t="shared" si="23"/>
        <v/>
      </c>
    </row>
    <row r="34" spans="1:19" x14ac:dyDescent="0.3">
      <c r="A34" s="1">
        <v>38</v>
      </c>
      <c r="B34" s="5">
        <v>0.80208333333333337</v>
      </c>
      <c r="C34" s="1" t="s">
        <v>19</v>
      </c>
      <c r="D34" s="1">
        <v>3</v>
      </c>
      <c r="E34" s="1">
        <v>3</v>
      </c>
      <c r="F34" s="1" t="s">
        <v>36</v>
      </c>
      <c r="G34" s="1">
        <v>19.37</v>
      </c>
      <c r="H34" s="1">
        <f>1+COUNTIFS(A:A,A34,G:G,"&gt;"&amp;G34)</f>
        <v>11</v>
      </c>
      <c r="I34" s="2">
        <f>AVERAGEIF(A:A,A34,G:G)</f>
        <v>51.023636363636371</v>
      </c>
      <c r="J34" s="2">
        <f t="shared" si="16"/>
        <v>-31.65363636363637</v>
      </c>
      <c r="K34" s="2">
        <f t="shared" si="17"/>
        <v>58.346363636363634</v>
      </c>
      <c r="L34" s="2">
        <f t="shared" si="18"/>
        <v>33.141352344509727</v>
      </c>
      <c r="M34" s="2">
        <f>SUMIF(A:A,A34,L:L)</f>
        <v>3294.572595073761</v>
      </c>
      <c r="N34" s="3">
        <f t="shared" si="19"/>
        <v>1.005937838312157E-2</v>
      </c>
      <c r="O34" s="6">
        <f t="shared" si="20"/>
        <v>99.409721149159679</v>
      </c>
      <c r="P34" s="3" t="str">
        <f t="shared" si="21"/>
        <v/>
      </c>
      <c r="Q34" s="3" t="str">
        <f>IF(ISNUMBER(P34),SUMIF(A:A,A34,P:P),"")</f>
        <v/>
      </c>
      <c r="R34" s="3" t="str">
        <f t="shared" si="22"/>
        <v/>
      </c>
      <c r="S34" s="7" t="str">
        <f t="shared" si="23"/>
        <v/>
      </c>
    </row>
    <row r="35" spans="1:19" x14ac:dyDescent="0.3">
      <c r="A35" s="1"/>
      <c r="B35" s="5"/>
      <c r="C35" s="1"/>
      <c r="D35" s="1"/>
      <c r="E35" s="1"/>
      <c r="F35" s="1"/>
      <c r="G35" s="1"/>
      <c r="H35" s="1"/>
      <c r="I35" s="2"/>
      <c r="J35" s="2"/>
      <c r="K35" s="2"/>
      <c r="L35" s="2"/>
      <c r="M35" s="2"/>
      <c r="N35" s="3"/>
      <c r="O35" s="6"/>
      <c r="P35" s="3"/>
      <c r="Q35" s="3"/>
      <c r="R35" s="3"/>
      <c r="S35" s="7"/>
    </row>
    <row r="36" spans="1:19" x14ac:dyDescent="0.3">
      <c r="A36" s="1">
        <v>42</v>
      </c>
      <c r="B36" s="5">
        <v>0.82291666666666663</v>
      </c>
      <c r="C36" s="1" t="s">
        <v>19</v>
      </c>
      <c r="D36" s="1">
        <v>4</v>
      </c>
      <c r="E36" s="1">
        <v>5</v>
      </c>
      <c r="F36" s="1" t="s">
        <v>47</v>
      </c>
      <c r="G36" s="1">
        <v>61.58</v>
      </c>
      <c r="H36" s="1">
        <f>1+COUNTIFS(A:A,A36,G:G,"&gt;"&amp;G36)</f>
        <v>1</v>
      </c>
      <c r="I36" s="2">
        <f>AVERAGEIF(A:A,A36,G:G)</f>
        <v>48.33</v>
      </c>
      <c r="J36" s="2">
        <f t="shared" si="16"/>
        <v>13.25</v>
      </c>
      <c r="K36" s="2">
        <f t="shared" si="17"/>
        <v>103.25</v>
      </c>
      <c r="L36" s="2">
        <f t="shared" si="18"/>
        <v>490.29144499801748</v>
      </c>
      <c r="M36" s="2">
        <f>SUMIF(A:A,A36,L:L)</f>
        <v>2105.926274743565</v>
      </c>
      <c r="N36" s="3">
        <f t="shared" si="19"/>
        <v>0.23281510415540041</v>
      </c>
      <c r="O36" s="6">
        <f t="shared" si="20"/>
        <v>4.295253968284273</v>
      </c>
      <c r="P36" s="3">
        <f t="shared" si="21"/>
        <v>0.23281510415540041</v>
      </c>
      <c r="Q36" s="3">
        <f>IF(ISNUMBER(P36),SUMIF(A:A,A36,P:P),"")</f>
        <v>0.95972042187863249</v>
      </c>
      <c r="R36" s="3">
        <f t="shared" si="22"/>
        <v>0.24258638125014551</v>
      </c>
      <c r="S36" s="7">
        <f t="shared" si="23"/>
        <v>4.122242950517653</v>
      </c>
    </row>
    <row r="37" spans="1:19" x14ac:dyDescent="0.3">
      <c r="A37" s="1">
        <v>42</v>
      </c>
      <c r="B37" s="5">
        <v>0.82291666666666663</v>
      </c>
      <c r="C37" s="1" t="s">
        <v>19</v>
      </c>
      <c r="D37" s="1">
        <v>4</v>
      </c>
      <c r="E37" s="1">
        <v>10</v>
      </c>
      <c r="F37" s="1" t="s">
        <v>52</v>
      </c>
      <c r="G37" s="1">
        <v>58.93</v>
      </c>
      <c r="H37" s="1">
        <f>1+COUNTIFS(A:A,A37,G:G,"&gt;"&amp;G37)</f>
        <v>2</v>
      </c>
      <c r="I37" s="2">
        <f>AVERAGEIF(A:A,A37,G:G)</f>
        <v>48.33</v>
      </c>
      <c r="J37" s="2">
        <f t="shared" si="16"/>
        <v>10.600000000000001</v>
      </c>
      <c r="K37" s="2">
        <f t="shared" si="17"/>
        <v>100.6</v>
      </c>
      <c r="L37" s="2">
        <f t="shared" si="18"/>
        <v>418.21681741702321</v>
      </c>
      <c r="M37" s="2">
        <f>SUMIF(A:A,A37,L:L)</f>
        <v>2105.926274743565</v>
      </c>
      <c r="N37" s="3">
        <f t="shared" si="19"/>
        <v>0.19859043615757571</v>
      </c>
      <c r="O37" s="6">
        <f t="shared" si="20"/>
        <v>5.0354892176505883</v>
      </c>
      <c r="P37" s="3">
        <f t="shared" si="21"/>
        <v>0.19859043615757571</v>
      </c>
      <c r="Q37" s="3">
        <f>IF(ISNUMBER(P37),SUMIF(A:A,A37,P:P),"")</f>
        <v>0.95972042187863249</v>
      </c>
      <c r="R37" s="3">
        <f t="shared" si="22"/>
        <v>0.20692529994187175</v>
      </c>
      <c r="S37" s="7">
        <f t="shared" si="23"/>
        <v>4.8326618363289269</v>
      </c>
    </row>
    <row r="38" spans="1:19" x14ac:dyDescent="0.3">
      <c r="A38" s="1">
        <v>42</v>
      </c>
      <c r="B38" s="5">
        <v>0.82291666666666663</v>
      </c>
      <c r="C38" s="1" t="s">
        <v>19</v>
      </c>
      <c r="D38" s="1">
        <v>4</v>
      </c>
      <c r="E38" s="1">
        <v>2</v>
      </c>
      <c r="F38" s="1" t="s">
        <v>45</v>
      </c>
      <c r="G38" s="1">
        <v>57.86</v>
      </c>
      <c r="H38" s="1">
        <f>1+COUNTIFS(A:A,A38,G:G,"&gt;"&amp;G38)</f>
        <v>3</v>
      </c>
      <c r="I38" s="2">
        <f>AVERAGEIF(A:A,A38,G:G)</f>
        <v>48.33</v>
      </c>
      <c r="J38" s="2">
        <f t="shared" si="16"/>
        <v>9.5300000000000011</v>
      </c>
      <c r="K38" s="2">
        <f t="shared" si="17"/>
        <v>99.53</v>
      </c>
      <c r="L38" s="2">
        <f t="shared" si="18"/>
        <v>392.21101557713951</v>
      </c>
      <c r="M38" s="2">
        <f>SUMIF(A:A,A38,L:L)</f>
        <v>2105.926274743565</v>
      </c>
      <c r="N38" s="3">
        <f t="shared" si="19"/>
        <v>0.18624156993572738</v>
      </c>
      <c r="O38" s="6">
        <f t="shared" si="20"/>
        <v>5.3693705457116989</v>
      </c>
      <c r="P38" s="3">
        <f t="shared" si="21"/>
        <v>0.18624156993572738</v>
      </c>
      <c r="Q38" s="3">
        <f>IF(ISNUMBER(P38),SUMIF(A:A,A38,P:P),"")</f>
        <v>0.95972042187863249</v>
      </c>
      <c r="R38" s="3">
        <f t="shared" si="22"/>
        <v>0.19405815036337712</v>
      </c>
      <c r="S38" s="7">
        <f t="shared" si="23"/>
        <v>5.1530945653531344</v>
      </c>
    </row>
    <row r="39" spans="1:19" x14ac:dyDescent="0.3">
      <c r="A39" s="1">
        <v>42</v>
      </c>
      <c r="B39" s="5">
        <v>0.82291666666666663</v>
      </c>
      <c r="C39" s="1" t="s">
        <v>19</v>
      </c>
      <c r="D39" s="1">
        <v>4</v>
      </c>
      <c r="E39" s="1">
        <v>7</v>
      </c>
      <c r="F39" s="1" t="s">
        <v>49</v>
      </c>
      <c r="G39" s="1">
        <v>50.81</v>
      </c>
      <c r="H39" s="1">
        <f>1+COUNTIFS(A:A,A39,G:G,"&gt;"&amp;G39)</f>
        <v>4</v>
      </c>
      <c r="I39" s="2">
        <f>AVERAGEIF(A:A,A39,G:G)</f>
        <v>48.33</v>
      </c>
      <c r="J39" s="2">
        <f t="shared" si="16"/>
        <v>2.480000000000004</v>
      </c>
      <c r="K39" s="2">
        <f t="shared" si="17"/>
        <v>92.48</v>
      </c>
      <c r="L39" s="2">
        <f t="shared" si="18"/>
        <v>256.9290559756659</v>
      </c>
      <c r="M39" s="2">
        <f>SUMIF(A:A,A39,L:L)</f>
        <v>2105.926274743565</v>
      </c>
      <c r="N39" s="3">
        <f t="shared" si="19"/>
        <v>0.12200287306209316</v>
      </c>
      <c r="O39" s="6">
        <f t="shared" si="20"/>
        <v>8.1965282857810369</v>
      </c>
      <c r="P39" s="3">
        <f t="shared" si="21"/>
        <v>0.12200287306209316</v>
      </c>
      <c r="Q39" s="3">
        <f>IF(ISNUMBER(P39),SUMIF(A:A,A39,P:P),"")</f>
        <v>0.95972042187863249</v>
      </c>
      <c r="R39" s="3">
        <f t="shared" si="22"/>
        <v>0.12712334788424645</v>
      </c>
      <c r="S39" s="7">
        <f t="shared" si="23"/>
        <v>7.8663755843699219</v>
      </c>
    </row>
    <row r="40" spans="1:19" x14ac:dyDescent="0.3">
      <c r="A40" s="1">
        <v>42</v>
      </c>
      <c r="B40" s="5">
        <v>0.82291666666666663</v>
      </c>
      <c r="C40" s="1" t="s">
        <v>19</v>
      </c>
      <c r="D40" s="1">
        <v>4</v>
      </c>
      <c r="E40" s="1">
        <v>8</v>
      </c>
      <c r="F40" s="1" t="s">
        <v>50</v>
      </c>
      <c r="G40" s="1">
        <v>47.97</v>
      </c>
      <c r="H40" s="1">
        <f>1+COUNTIFS(A:A,A40,G:G,"&gt;"&amp;G40)</f>
        <v>5</v>
      </c>
      <c r="I40" s="2">
        <f>AVERAGEIF(A:A,A40,G:G)</f>
        <v>48.33</v>
      </c>
      <c r="J40" s="2">
        <f t="shared" si="16"/>
        <v>-0.35999999999999943</v>
      </c>
      <c r="K40" s="2">
        <f t="shared" si="17"/>
        <v>89.64</v>
      </c>
      <c r="L40" s="2">
        <f t="shared" si="18"/>
        <v>216.67531742468549</v>
      </c>
      <c r="M40" s="2">
        <f>SUMIF(A:A,A40,L:L)</f>
        <v>2105.926274743565</v>
      </c>
      <c r="N40" s="3">
        <f t="shared" si="19"/>
        <v>0.10288836794681697</v>
      </c>
      <c r="O40" s="6">
        <f t="shared" si="20"/>
        <v>9.7192716723517307</v>
      </c>
      <c r="P40" s="3">
        <f t="shared" si="21"/>
        <v>0.10288836794681697</v>
      </c>
      <c r="Q40" s="3">
        <f>IF(ISNUMBER(P40),SUMIF(A:A,A40,P:P),"")</f>
        <v>0.95972042187863249</v>
      </c>
      <c r="R40" s="3">
        <f t="shared" si="22"/>
        <v>0.10720660475830572</v>
      </c>
      <c r="S40" s="7">
        <f t="shared" si="23"/>
        <v>9.327783509742444</v>
      </c>
    </row>
    <row r="41" spans="1:19" x14ac:dyDescent="0.3">
      <c r="A41" s="1">
        <v>42</v>
      </c>
      <c r="B41" s="5">
        <v>0.82291666666666663</v>
      </c>
      <c r="C41" s="1" t="s">
        <v>19</v>
      </c>
      <c r="D41" s="1">
        <v>4</v>
      </c>
      <c r="E41" s="1">
        <v>4</v>
      </c>
      <c r="F41" s="1" t="s">
        <v>46</v>
      </c>
      <c r="G41" s="1">
        <v>39.17</v>
      </c>
      <c r="H41" s="1">
        <f>1+COUNTIFS(A:A,A41,G:G,"&gt;"&amp;G41)</f>
        <v>6</v>
      </c>
      <c r="I41" s="2">
        <f>AVERAGEIF(A:A,A41,G:G)</f>
        <v>48.33</v>
      </c>
      <c r="J41" s="2">
        <f t="shared" si="16"/>
        <v>-9.1599999999999966</v>
      </c>
      <c r="K41" s="2">
        <f t="shared" si="17"/>
        <v>80.84</v>
      </c>
      <c r="L41" s="2">
        <f t="shared" si="18"/>
        <v>127.79149622256111</v>
      </c>
      <c r="M41" s="2">
        <f>SUMIF(A:A,A41,L:L)</f>
        <v>2105.926274743565</v>
      </c>
      <c r="N41" s="3">
        <f t="shared" si="19"/>
        <v>6.0681847106980068E-2</v>
      </c>
      <c r="O41" s="6">
        <f t="shared" si="20"/>
        <v>16.479392893842427</v>
      </c>
      <c r="P41" s="3">
        <f t="shared" si="21"/>
        <v>6.0681847106980068E-2</v>
      </c>
      <c r="Q41" s="3">
        <f>IF(ISNUMBER(P41),SUMIF(A:A,A41,P:P),"")</f>
        <v>0.95972042187863249</v>
      </c>
      <c r="R41" s="3">
        <f t="shared" si="22"/>
        <v>6.3228671312627313E-2</v>
      </c>
      <c r="S41" s="7">
        <f t="shared" si="23"/>
        <v>15.815609900382192</v>
      </c>
    </row>
    <row r="42" spans="1:19" x14ac:dyDescent="0.3">
      <c r="A42" s="1">
        <v>42</v>
      </c>
      <c r="B42" s="5">
        <v>0.82291666666666663</v>
      </c>
      <c r="C42" s="1" t="s">
        <v>19</v>
      </c>
      <c r="D42" s="1">
        <v>4</v>
      </c>
      <c r="E42" s="1">
        <v>9</v>
      </c>
      <c r="F42" s="1" t="s">
        <v>51</v>
      </c>
      <c r="G42" s="1">
        <v>37.979999999999997</v>
      </c>
      <c r="H42" s="1">
        <f>1+COUNTIFS(A:A,A42,G:G,"&gt;"&amp;G42)</f>
        <v>7</v>
      </c>
      <c r="I42" s="2">
        <f>AVERAGEIF(A:A,A42,G:G)</f>
        <v>48.33</v>
      </c>
      <c r="J42" s="2">
        <f t="shared" si="16"/>
        <v>-10.350000000000001</v>
      </c>
      <c r="K42" s="2">
        <f t="shared" si="17"/>
        <v>79.650000000000006</v>
      </c>
      <c r="L42" s="2">
        <f t="shared" si="18"/>
        <v>118.98530522709828</v>
      </c>
      <c r="M42" s="2">
        <f>SUMIF(A:A,A42,L:L)</f>
        <v>2105.926274743565</v>
      </c>
      <c r="N42" s="3">
        <f t="shared" si="19"/>
        <v>5.6500223514038689E-2</v>
      </c>
      <c r="O42" s="6">
        <f t="shared" si="20"/>
        <v>17.699045026813543</v>
      </c>
      <c r="P42" s="3">
        <f t="shared" si="21"/>
        <v>5.6500223514038689E-2</v>
      </c>
      <c r="Q42" s="3">
        <f>IF(ISNUMBER(P42),SUMIF(A:A,A42,P:P),"")</f>
        <v>0.95972042187863249</v>
      </c>
      <c r="R42" s="3">
        <f t="shared" si="22"/>
        <v>5.8871544489426095E-2</v>
      </c>
      <c r="S42" s="7">
        <f t="shared" si="23"/>
        <v>16.986134959982405</v>
      </c>
    </row>
    <row r="43" spans="1:19" x14ac:dyDescent="0.3">
      <c r="A43" s="1">
        <v>42</v>
      </c>
      <c r="B43" s="5">
        <v>0.82291666666666663</v>
      </c>
      <c r="C43" s="1" t="s">
        <v>19</v>
      </c>
      <c r="D43" s="1">
        <v>4</v>
      </c>
      <c r="E43" s="1">
        <v>6</v>
      </c>
      <c r="F43" s="1" t="s">
        <v>48</v>
      </c>
      <c r="G43" s="1">
        <v>32.340000000000003</v>
      </c>
      <c r="H43" s="1">
        <f>1+COUNTIFS(A:A,A43,G:G,"&gt;"&amp;G43)</f>
        <v>8</v>
      </c>
      <c r="I43" s="2">
        <f>AVERAGEIF(A:A,A43,G:G)</f>
        <v>48.33</v>
      </c>
      <c r="J43" s="2">
        <f t="shared" si="16"/>
        <v>-15.989999999999995</v>
      </c>
      <c r="K43" s="2">
        <f t="shared" si="17"/>
        <v>74.010000000000005</v>
      </c>
      <c r="L43" s="2">
        <f t="shared" si="18"/>
        <v>84.825821901374141</v>
      </c>
      <c r="M43" s="2">
        <f>SUMIF(A:A,A43,L:L)</f>
        <v>2105.926274743565</v>
      </c>
      <c r="N43" s="3">
        <f t="shared" si="19"/>
        <v>4.0279578121367628E-2</v>
      </c>
      <c r="O43" s="6">
        <f t="shared" si="20"/>
        <v>24.826476508439821</v>
      </c>
      <c r="P43" s="3" t="str">
        <f t="shared" si="21"/>
        <v/>
      </c>
      <c r="Q43" s="3" t="str">
        <f>IF(ISNUMBER(P43),SUMIF(A:A,A43,P:P),"")</f>
        <v/>
      </c>
      <c r="R43" s="3" t="str">
        <f t="shared" si="22"/>
        <v/>
      </c>
      <c r="S43" s="7" t="str">
        <f t="shared" si="23"/>
        <v/>
      </c>
    </row>
    <row r="44" spans="1:19" x14ac:dyDescent="0.3">
      <c r="A44" s="1"/>
      <c r="B44" s="5"/>
      <c r="C44" s="1"/>
      <c r="D44" s="1"/>
      <c r="E44" s="1"/>
      <c r="F44" s="1"/>
      <c r="G44" s="1"/>
      <c r="H44" s="1"/>
      <c r="I44" s="2"/>
      <c r="J44" s="2"/>
      <c r="K44" s="2"/>
      <c r="L44" s="2"/>
      <c r="M44" s="2"/>
      <c r="N44" s="3"/>
      <c r="O44" s="6"/>
      <c r="P44" s="3"/>
      <c r="Q44" s="3"/>
      <c r="R44" s="3"/>
      <c r="S44" s="7"/>
    </row>
    <row r="45" spans="1:19" x14ac:dyDescent="0.3">
      <c r="A45" s="1">
        <v>44</v>
      </c>
      <c r="B45" s="5">
        <v>0.84375</v>
      </c>
      <c r="C45" s="1" t="s">
        <v>19</v>
      </c>
      <c r="D45" s="1">
        <v>5</v>
      </c>
      <c r="E45" s="1">
        <v>3</v>
      </c>
      <c r="F45" s="1" t="s">
        <v>55</v>
      </c>
      <c r="G45" s="1">
        <v>77.81</v>
      </c>
      <c r="H45" s="1">
        <f>1+COUNTIFS(A:A,A45,G:G,"&gt;"&amp;G45)</f>
        <v>1</v>
      </c>
      <c r="I45" s="2">
        <f>AVERAGEIF(A:A,A45,G:G)</f>
        <v>49.405833333333334</v>
      </c>
      <c r="J45" s="2">
        <f t="shared" si="16"/>
        <v>28.404166666666669</v>
      </c>
      <c r="K45" s="2">
        <f t="shared" si="17"/>
        <v>118.40416666666667</v>
      </c>
      <c r="L45" s="2">
        <f t="shared" si="18"/>
        <v>1217.1288956595354</v>
      </c>
      <c r="M45" s="2">
        <f>SUMIF(A:A,A45,L:L)</f>
        <v>3552.2640008850694</v>
      </c>
      <c r="N45" s="3">
        <f t="shared" si="19"/>
        <v>0.34263469588867268</v>
      </c>
      <c r="O45" s="6">
        <f t="shared" si="20"/>
        <v>2.918560239226081</v>
      </c>
      <c r="P45" s="3">
        <f t="shared" si="21"/>
        <v>0.34263469588867268</v>
      </c>
      <c r="Q45" s="3">
        <f>IF(ISNUMBER(P45),SUMIF(A:A,A45,P:P),"")</f>
        <v>0.86588203690975341</v>
      </c>
      <c r="R45" s="3">
        <f t="shared" si="22"/>
        <v>0.39570597527522539</v>
      </c>
      <c r="S45" s="7">
        <f t="shared" si="23"/>
        <v>2.5271288847848963</v>
      </c>
    </row>
    <row r="46" spans="1:19" x14ac:dyDescent="0.3">
      <c r="A46" s="1">
        <v>44</v>
      </c>
      <c r="B46" s="5">
        <v>0.84375</v>
      </c>
      <c r="C46" s="1" t="s">
        <v>19</v>
      </c>
      <c r="D46" s="1">
        <v>5</v>
      </c>
      <c r="E46" s="1">
        <v>4</v>
      </c>
      <c r="F46" s="1" t="s">
        <v>56</v>
      </c>
      <c r="G46" s="1">
        <v>59.41</v>
      </c>
      <c r="H46" s="1">
        <f>1+COUNTIFS(A:A,A46,G:G,"&gt;"&amp;G46)</f>
        <v>2</v>
      </c>
      <c r="I46" s="2">
        <f>AVERAGEIF(A:A,A46,G:G)</f>
        <v>49.405833333333334</v>
      </c>
      <c r="J46" s="2">
        <f t="shared" si="16"/>
        <v>10.004166666666663</v>
      </c>
      <c r="K46" s="2">
        <f t="shared" si="17"/>
        <v>100.00416666666666</v>
      </c>
      <c r="L46" s="2">
        <f t="shared" si="18"/>
        <v>403.52966329930854</v>
      </c>
      <c r="M46" s="2">
        <f>SUMIF(A:A,A46,L:L)</f>
        <v>3552.2640008850694</v>
      </c>
      <c r="N46" s="3">
        <f t="shared" si="19"/>
        <v>0.11359788101300088</v>
      </c>
      <c r="O46" s="6">
        <f t="shared" si="20"/>
        <v>8.8029811038953589</v>
      </c>
      <c r="P46" s="3">
        <f t="shared" si="21"/>
        <v>0.11359788101300088</v>
      </c>
      <c r="Q46" s="3">
        <f>IF(ISNUMBER(P46),SUMIF(A:A,A46,P:P),"")</f>
        <v>0.86588203690975341</v>
      </c>
      <c r="R46" s="3">
        <f t="shared" si="22"/>
        <v>0.13119325285742198</v>
      </c>
      <c r="S46" s="7">
        <f t="shared" si="23"/>
        <v>7.6223432091189824</v>
      </c>
    </row>
    <row r="47" spans="1:19" x14ac:dyDescent="0.3">
      <c r="A47" s="1">
        <v>44</v>
      </c>
      <c r="B47" s="5">
        <v>0.84375</v>
      </c>
      <c r="C47" s="1" t="s">
        <v>19</v>
      </c>
      <c r="D47" s="1">
        <v>5</v>
      </c>
      <c r="E47" s="1">
        <v>2</v>
      </c>
      <c r="F47" s="1" t="s">
        <v>54</v>
      </c>
      <c r="G47" s="1">
        <v>59.14</v>
      </c>
      <c r="H47" s="1">
        <f>1+COUNTIFS(A:A,A47,G:G,"&gt;"&amp;G47)</f>
        <v>3</v>
      </c>
      <c r="I47" s="2">
        <f>AVERAGEIF(A:A,A47,G:G)</f>
        <v>49.405833333333334</v>
      </c>
      <c r="J47" s="2">
        <f t="shared" si="16"/>
        <v>9.7341666666666669</v>
      </c>
      <c r="K47" s="2">
        <f t="shared" si="17"/>
        <v>99.734166666666667</v>
      </c>
      <c r="L47" s="2">
        <f t="shared" si="18"/>
        <v>397.04514913430097</v>
      </c>
      <c r="M47" s="2">
        <f>SUMIF(A:A,A47,L:L)</f>
        <v>3552.2640008850694</v>
      </c>
      <c r="N47" s="3">
        <f t="shared" si="19"/>
        <v>0.11177242148538921</v>
      </c>
      <c r="O47" s="6">
        <f t="shared" si="20"/>
        <v>8.9467507879903909</v>
      </c>
      <c r="P47" s="3">
        <f t="shared" si="21"/>
        <v>0.11177242148538921</v>
      </c>
      <c r="Q47" s="3">
        <f>IF(ISNUMBER(P47),SUMIF(A:A,A47,P:P),"")</f>
        <v>0.86588203690975341</v>
      </c>
      <c r="R47" s="3">
        <f t="shared" si="22"/>
        <v>0.12908504475308649</v>
      </c>
      <c r="S47" s="7">
        <f t="shared" si="23"/>
        <v>7.7468307960290614</v>
      </c>
    </row>
    <row r="48" spans="1:19" x14ac:dyDescent="0.3">
      <c r="A48" s="1">
        <v>44</v>
      </c>
      <c r="B48" s="5">
        <v>0.84375</v>
      </c>
      <c r="C48" s="1" t="s">
        <v>19</v>
      </c>
      <c r="D48" s="1">
        <v>5</v>
      </c>
      <c r="E48" s="1">
        <v>8</v>
      </c>
      <c r="F48" s="1" t="s">
        <v>60</v>
      </c>
      <c r="G48" s="1">
        <v>52.23</v>
      </c>
      <c r="H48" s="1">
        <f>1+COUNTIFS(A:A,A48,G:G,"&gt;"&amp;G48)</f>
        <v>4</v>
      </c>
      <c r="I48" s="2">
        <f>AVERAGEIF(A:A,A48,G:G)</f>
        <v>49.405833333333334</v>
      </c>
      <c r="J48" s="2">
        <f t="shared" si="16"/>
        <v>2.8241666666666632</v>
      </c>
      <c r="K48" s="2">
        <f t="shared" si="17"/>
        <v>92.824166666666656</v>
      </c>
      <c r="L48" s="2">
        <f t="shared" si="18"/>
        <v>262.28980017157795</v>
      </c>
      <c r="M48" s="2">
        <f>SUMIF(A:A,A48,L:L)</f>
        <v>3552.2640008850694</v>
      </c>
      <c r="N48" s="3">
        <f t="shared" si="19"/>
        <v>7.3837361217022932E-2</v>
      </c>
      <c r="O48" s="6">
        <f t="shared" si="20"/>
        <v>13.543279222300454</v>
      </c>
      <c r="P48" s="3">
        <f t="shared" si="21"/>
        <v>7.3837361217022932E-2</v>
      </c>
      <c r="Q48" s="3">
        <f>IF(ISNUMBER(P48),SUMIF(A:A,A48,P:P),"")</f>
        <v>0.86588203690975341</v>
      </c>
      <c r="R48" s="3">
        <f t="shared" si="22"/>
        <v>8.5274157529056843E-2</v>
      </c>
      <c r="S48" s="7">
        <f t="shared" si="23"/>
        <v>11.726882199443059</v>
      </c>
    </row>
    <row r="49" spans="1:19" x14ac:dyDescent="0.3">
      <c r="A49" s="1">
        <v>44</v>
      </c>
      <c r="B49" s="5">
        <v>0.84375</v>
      </c>
      <c r="C49" s="1" t="s">
        <v>19</v>
      </c>
      <c r="D49" s="1">
        <v>5</v>
      </c>
      <c r="E49" s="1">
        <v>5</v>
      </c>
      <c r="F49" s="1" t="s">
        <v>57</v>
      </c>
      <c r="G49" s="1">
        <v>51.48</v>
      </c>
      <c r="H49" s="1">
        <f>1+COUNTIFS(A:A,A49,G:G,"&gt;"&amp;G49)</f>
        <v>5</v>
      </c>
      <c r="I49" s="2">
        <f>AVERAGEIF(A:A,A49,G:G)</f>
        <v>49.405833333333334</v>
      </c>
      <c r="J49" s="2">
        <f t="shared" ref="J49:J81" si="24">G49-I49</f>
        <v>2.0741666666666632</v>
      </c>
      <c r="K49" s="2">
        <f t="shared" ref="K49:K81" si="25">90+J49</f>
        <v>92.074166666666656</v>
      </c>
      <c r="L49" s="2">
        <f t="shared" ref="L49:L81" si="26">EXP(0.06*K49)</f>
        <v>250.74838847453549</v>
      </c>
      <c r="M49" s="2">
        <f>SUMIF(A:A,A49,L:L)</f>
        <v>3552.2640008850694</v>
      </c>
      <c r="N49" s="3">
        <f t="shared" ref="N49:N81" si="27">L49/M49</f>
        <v>7.0588331388674916E-2</v>
      </c>
      <c r="O49" s="6">
        <f t="shared" ref="O49:O81" si="28">1/N49</f>
        <v>14.166647381049136</v>
      </c>
      <c r="P49" s="3">
        <f t="shared" ref="P49:P81" si="29">IF(O49&gt;21,"",N49)</f>
        <v>7.0588331388674916E-2</v>
      </c>
      <c r="Q49" s="3">
        <f>IF(ISNUMBER(P49),SUMIF(A:A,A49,P:P),"")</f>
        <v>0.86588203690975341</v>
      </c>
      <c r="R49" s="3">
        <f t="shared" ref="R49:R81" si="30">IFERROR(P49*(1/Q49),"")</f>
        <v>8.152187986321742E-2</v>
      </c>
      <c r="S49" s="7">
        <f t="shared" ref="S49:S81" si="31">IFERROR(1/R49,"")</f>
        <v>12.26664549048505</v>
      </c>
    </row>
    <row r="50" spans="1:19" x14ac:dyDescent="0.3">
      <c r="A50" s="1">
        <v>44</v>
      </c>
      <c r="B50" s="5">
        <v>0.84375</v>
      </c>
      <c r="C50" s="1" t="s">
        <v>19</v>
      </c>
      <c r="D50" s="1">
        <v>5</v>
      </c>
      <c r="E50" s="1">
        <v>9</v>
      </c>
      <c r="F50" s="1" t="s">
        <v>61</v>
      </c>
      <c r="G50" s="1">
        <v>47.63</v>
      </c>
      <c r="H50" s="1">
        <f>1+COUNTIFS(A:A,A50,G:G,"&gt;"&amp;G50)</f>
        <v>6</v>
      </c>
      <c r="I50" s="2">
        <f>AVERAGEIF(A:A,A50,G:G)</f>
        <v>49.405833333333334</v>
      </c>
      <c r="J50" s="2">
        <f t="shared" si="24"/>
        <v>-1.7758333333333312</v>
      </c>
      <c r="K50" s="2">
        <f t="shared" si="25"/>
        <v>88.224166666666662</v>
      </c>
      <c r="L50" s="2">
        <f t="shared" si="26"/>
        <v>199.02889197697544</v>
      </c>
      <c r="M50" s="2">
        <f>SUMIF(A:A,A50,L:L)</f>
        <v>3552.2640008850694</v>
      </c>
      <c r="N50" s="3">
        <f t="shared" si="27"/>
        <v>5.6028744464765599E-2</v>
      </c>
      <c r="O50" s="6">
        <f t="shared" si="28"/>
        <v>17.847981595034007</v>
      </c>
      <c r="P50" s="3">
        <f t="shared" si="29"/>
        <v>5.6028744464765599E-2</v>
      </c>
      <c r="Q50" s="3">
        <f>IF(ISNUMBER(P50),SUMIF(A:A,A50,P:P),"")</f>
        <v>0.86588203690975341</v>
      </c>
      <c r="R50" s="3">
        <f t="shared" si="30"/>
        <v>6.4707133392819416E-2</v>
      </c>
      <c r="S50" s="7">
        <f t="shared" si="31"/>
        <v>15.454246658235837</v>
      </c>
    </row>
    <row r="51" spans="1:19" x14ac:dyDescent="0.3">
      <c r="A51" s="1">
        <v>44</v>
      </c>
      <c r="B51" s="5">
        <v>0.84375</v>
      </c>
      <c r="C51" s="1" t="s">
        <v>19</v>
      </c>
      <c r="D51" s="1">
        <v>5</v>
      </c>
      <c r="E51" s="1">
        <v>12</v>
      </c>
      <c r="F51" s="1" t="s">
        <v>64</v>
      </c>
      <c r="G51" s="1">
        <v>45.58</v>
      </c>
      <c r="H51" s="1">
        <f>1+COUNTIFS(A:A,A51,G:G,"&gt;"&amp;G51)</f>
        <v>7</v>
      </c>
      <c r="I51" s="2">
        <f>AVERAGEIF(A:A,A51,G:G)</f>
        <v>49.405833333333334</v>
      </c>
      <c r="J51" s="2">
        <f t="shared" si="24"/>
        <v>-3.8258333333333354</v>
      </c>
      <c r="K51" s="2">
        <f t="shared" si="25"/>
        <v>86.174166666666665</v>
      </c>
      <c r="L51" s="2">
        <f t="shared" si="26"/>
        <v>175.9940169749824</v>
      </c>
      <c r="M51" s="2">
        <f>SUMIF(A:A,A51,L:L)</f>
        <v>3552.2640008850694</v>
      </c>
      <c r="N51" s="3">
        <f t="shared" si="27"/>
        <v>4.9544182789097981E-2</v>
      </c>
      <c r="O51" s="6">
        <f t="shared" si="28"/>
        <v>20.18400433118147</v>
      </c>
      <c r="P51" s="3">
        <f t="shared" si="29"/>
        <v>4.9544182789097981E-2</v>
      </c>
      <c r="Q51" s="3">
        <f>IF(ISNUMBER(P51),SUMIF(A:A,A51,P:P),"")</f>
        <v>0.86588203690975341</v>
      </c>
      <c r="R51" s="3">
        <f t="shared" si="30"/>
        <v>5.7218166767746124E-2</v>
      </c>
      <c r="S51" s="7">
        <f t="shared" si="31"/>
        <v>17.476966783278698</v>
      </c>
    </row>
    <row r="52" spans="1:19" x14ac:dyDescent="0.3">
      <c r="A52" s="1">
        <v>44</v>
      </c>
      <c r="B52" s="5">
        <v>0.84375</v>
      </c>
      <c r="C52" s="1" t="s">
        <v>19</v>
      </c>
      <c r="D52" s="1">
        <v>5</v>
      </c>
      <c r="E52" s="1">
        <v>1</v>
      </c>
      <c r="F52" s="1" t="s">
        <v>53</v>
      </c>
      <c r="G52" s="1">
        <v>45.01</v>
      </c>
      <c r="H52" s="1">
        <f>1+COUNTIFS(A:A,A52,G:G,"&gt;"&amp;G52)</f>
        <v>8</v>
      </c>
      <c r="I52" s="2">
        <f>AVERAGEIF(A:A,A52,G:G)</f>
        <v>49.405833333333334</v>
      </c>
      <c r="J52" s="2">
        <f t="shared" si="24"/>
        <v>-4.3958333333333357</v>
      </c>
      <c r="K52" s="2">
        <f t="shared" si="25"/>
        <v>85.604166666666657</v>
      </c>
      <c r="L52" s="2">
        <f t="shared" si="26"/>
        <v>170.07678303633787</v>
      </c>
      <c r="M52" s="2">
        <f>SUMIF(A:A,A52,L:L)</f>
        <v>3552.2640008850694</v>
      </c>
      <c r="N52" s="3">
        <f t="shared" si="27"/>
        <v>4.7878418663129245E-2</v>
      </c>
      <c r="O52" s="6">
        <f t="shared" si="28"/>
        <v>20.886237012879693</v>
      </c>
      <c r="P52" s="3">
        <f t="shared" si="29"/>
        <v>4.7878418663129245E-2</v>
      </c>
      <c r="Q52" s="3">
        <f>IF(ISNUMBER(P52),SUMIF(A:A,A52,P:P),"")</f>
        <v>0.86588203690975341</v>
      </c>
      <c r="R52" s="3">
        <f t="shared" si="30"/>
        <v>5.5294389561426335E-2</v>
      </c>
      <c r="S52" s="7">
        <f t="shared" si="31"/>
        <v>18.085017448092156</v>
      </c>
    </row>
    <row r="53" spans="1:19" x14ac:dyDescent="0.3">
      <c r="A53" s="1">
        <v>44</v>
      </c>
      <c r="B53" s="5">
        <v>0.84375</v>
      </c>
      <c r="C53" s="1" t="s">
        <v>19</v>
      </c>
      <c r="D53" s="1">
        <v>5</v>
      </c>
      <c r="E53" s="1">
        <v>11</v>
      </c>
      <c r="F53" s="1" t="s">
        <v>63</v>
      </c>
      <c r="G53" s="1">
        <v>42.9</v>
      </c>
      <c r="H53" s="1">
        <f>1+COUNTIFS(A:A,A53,G:G,"&gt;"&amp;G53)</f>
        <v>9</v>
      </c>
      <c r="I53" s="2">
        <f>AVERAGEIF(A:A,A53,G:G)</f>
        <v>49.405833333333334</v>
      </c>
      <c r="J53" s="2">
        <f t="shared" si="24"/>
        <v>-6.5058333333333351</v>
      </c>
      <c r="K53" s="2">
        <f t="shared" si="25"/>
        <v>83.494166666666672</v>
      </c>
      <c r="L53" s="2">
        <f t="shared" si="26"/>
        <v>149.8522786719885</v>
      </c>
      <c r="M53" s="2">
        <f>SUMIF(A:A,A53,L:L)</f>
        <v>3552.2640008850694</v>
      </c>
      <c r="N53" s="3">
        <f t="shared" si="27"/>
        <v>4.2185006135425702E-2</v>
      </c>
      <c r="O53" s="6">
        <f t="shared" si="28"/>
        <v>23.705105003178605</v>
      </c>
      <c r="P53" s="3" t="str">
        <f t="shared" si="29"/>
        <v/>
      </c>
      <c r="Q53" s="3" t="str">
        <f>IF(ISNUMBER(P53),SUMIF(A:A,A53,P:P),"")</f>
        <v/>
      </c>
      <c r="R53" s="3" t="str">
        <f t="shared" si="30"/>
        <v/>
      </c>
      <c r="S53" s="7" t="str">
        <f t="shared" si="31"/>
        <v/>
      </c>
    </row>
    <row r="54" spans="1:19" x14ac:dyDescent="0.3">
      <c r="A54" s="1">
        <v>44</v>
      </c>
      <c r="B54" s="5">
        <v>0.84375</v>
      </c>
      <c r="C54" s="1" t="s">
        <v>19</v>
      </c>
      <c r="D54" s="1">
        <v>5</v>
      </c>
      <c r="E54" s="1">
        <v>6</v>
      </c>
      <c r="F54" s="1" t="s">
        <v>58</v>
      </c>
      <c r="G54" s="1">
        <v>41.84</v>
      </c>
      <c r="H54" s="1">
        <f>1+COUNTIFS(A:A,A54,G:G,"&gt;"&amp;G54)</f>
        <v>10</v>
      </c>
      <c r="I54" s="2">
        <f>AVERAGEIF(A:A,A54,G:G)</f>
        <v>49.405833333333334</v>
      </c>
      <c r="J54" s="2">
        <f t="shared" si="24"/>
        <v>-7.5658333333333303</v>
      </c>
      <c r="K54" s="2">
        <f t="shared" si="25"/>
        <v>82.43416666666667</v>
      </c>
      <c r="L54" s="2">
        <f t="shared" si="26"/>
        <v>140.61842270650587</v>
      </c>
      <c r="M54" s="2">
        <f>SUMIF(A:A,A54,L:L)</f>
        <v>3552.2640008850694</v>
      </c>
      <c r="N54" s="3">
        <f t="shared" si="27"/>
        <v>3.9585577724929759E-2</v>
      </c>
      <c r="O54" s="6">
        <f t="shared" si="28"/>
        <v>25.261725544306792</v>
      </c>
      <c r="P54" s="3" t="str">
        <f t="shared" si="29"/>
        <v/>
      </c>
      <c r="Q54" s="3" t="str">
        <f>IF(ISNUMBER(P54),SUMIF(A:A,A54,P:P),"")</f>
        <v/>
      </c>
      <c r="R54" s="3" t="str">
        <f t="shared" si="30"/>
        <v/>
      </c>
      <c r="S54" s="7" t="str">
        <f t="shared" si="31"/>
        <v/>
      </c>
    </row>
    <row r="55" spans="1:19" x14ac:dyDescent="0.3">
      <c r="A55" s="1">
        <v>44</v>
      </c>
      <c r="B55" s="5">
        <v>0.84375</v>
      </c>
      <c r="C55" s="1" t="s">
        <v>19</v>
      </c>
      <c r="D55" s="1">
        <v>5</v>
      </c>
      <c r="E55" s="1">
        <v>10</v>
      </c>
      <c r="F55" s="1" t="s">
        <v>62</v>
      </c>
      <c r="G55" s="1">
        <v>35.83</v>
      </c>
      <c r="H55" s="1">
        <f>1+COUNTIFS(A:A,A55,G:G,"&gt;"&amp;G55)</f>
        <v>11</v>
      </c>
      <c r="I55" s="2">
        <f>AVERAGEIF(A:A,A55,G:G)</f>
        <v>49.405833333333334</v>
      </c>
      <c r="J55" s="2">
        <f t="shared" si="24"/>
        <v>-13.575833333333335</v>
      </c>
      <c r="K55" s="2">
        <f t="shared" si="25"/>
        <v>76.424166666666665</v>
      </c>
      <c r="L55" s="2">
        <f t="shared" si="26"/>
        <v>98.047298500633943</v>
      </c>
      <c r="M55" s="2">
        <f>SUMIF(A:A,A55,L:L)</f>
        <v>3552.2640008850694</v>
      </c>
      <c r="N55" s="3">
        <f t="shared" si="27"/>
        <v>2.7601354650500308E-2</v>
      </c>
      <c r="O55" s="6">
        <f t="shared" si="28"/>
        <v>36.230105828587433</v>
      </c>
      <c r="P55" s="3" t="str">
        <f t="shared" si="29"/>
        <v/>
      </c>
      <c r="Q55" s="3" t="str">
        <f>IF(ISNUMBER(P55),SUMIF(A:A,A55,P:P),"")</f>
        <v/>
      </c>
      <c r="R55" s="3" t="str">
        <f t="shared" si="30"/>
        <v/>
      </c>
      <c r="S55" s="7" t="str">
        <f t="shared" si="31"/>
        <v/>
      </c>
    </row>
    <row r="56" spans="1:19" x14ac:dyDescent="0.3">
      <c r="A56" s="1">
        <v>44</v>
      </c>
      <c r="B56" s="5">
        <v>0.84375</v>
      </c>
      <c r="C56" s="1" t="s">
        <v>19</v>
      </c>
      <c r="D56" s="1">
        <v>5</v>
      </c>
      <c r="E56" s="1">
        <v>7</v>
      </c>
      <c r="F56" s="1" t="s">
        <v>59</v>
      </c>
      <c r="G56" s="1">
        <v>34.01</v>
      </c>
      <c r="H56" s="1">
        <f>1+COUNTIFS(A:A,A56,G:G,"&gt;"&amp;G56)</f>
        <v>12</v>
      </c>
      <c r="I56" s="2">
        <f>AVERAGEIF(A:A,A56,G:G)</f>
        <v>49.405833333333334</v>
      </c>
      <c r="J56" s="2">
        <f t="shared" si="24"/>
        <v>-15.395833333333336</v>
      </c>
      <c r="K56" s="2">
        <f t="shared" si="25"/>
        <v>74.604166666666657</v>
      </c>
      <c r="L56" s="2">
        <f t="shared" si="26"/>
        <v>87.904412278386417</v>
      </c>
      <c r="M56" s="2">
        <f>SUMIF(A:A,A56,L:L)</f>
        <v>3552.2640008850694</v>
      </c>
      <c r="N56" s="3">
        <f t="shared" si="27"/>
        <v>2.4746024579390628E-2</v>
      </c>
      <c r="O56" s="6">
        <f t="shared" si="28"/>
        <v>40.410531267023622</v>
      </c>
      <c r="P56" s="3" t="str">
        <f t="shared" si="29"/>
        <v/>
      </c>
      <c r="Q56" s="3" t="str">
        <f>IF(ISNUMBER(P56),SUMIF(A:A,A56,P:P),"")</f>
        <v/>
      </c>
      <c r="R56" s="3" t="str">
        <f t="shared" si="30"/>
        <v/>
      </c>
      <c r="S56" s="7" t="str">
        <f t="shared" si="31"/>
        <v/>
      </c>
    </row>
    <row r="57" spans="1:19" x14ac:dyDescent="0.3">
      <c r="A57" s="1"/>
      <c r="B57" s="5"/>
      <c r="C57" s="1"/>
      <c r="D57" s="1"/>
      <c r="E57" s="1"/>
      <c r="F57" s="1"/>
      <c r="G57" s="1"/>
      <c r="H57" s="1"/>
      <c r="I57" s="2"/>
      <c r="J57" s="2"/>
      <c r="K57" s="2"/>
      <c r="L57" s="2"/>
      <c r="M57" s="2"/>
      <c r="N57" s="3"/>
      <c r="O57" s="6"/>
      <c r="P57" s="3"/>
      <c r="Q57" s="3"/>
      <c r="R57" s="3"/>
      <c r="S57" s="7"/>
    </row>
    <row r="58" spans="1:19" x14ac:dyDescent="0.3">
      <c r="A58" s="1">
        <v>46</v>
      </c>
      <c r="B58" s="5">
        <v>0.86458333333333337</v>
      </c>
      <c r="C58" s="1" t="s">
        <v>19</v>
      </c>
      <c r="D58" s="1">
        <v>6</v>
      </c>
      <c r="E58" s="1">
        <v>1</v>
      </c>
      <c r="F58" s="1" t="s">
        <v>65</v>
      </c>
      <c r="G58" s="1">
        <v>70.72</v>
      </c>
      <c r="H58" s="1">
        <f>1+COUNTIFS(A:A,A58,G:G,"&gt;"&amp;G58)</f>
        <v>1</v>
      </c>
      <c r="I58" s="2">
        <f>AVERAGEIF(A:A,A58,G:G)</f>
        <v>47.970833333333331</v>
      </c>
      <c r="J58" s="2">
        <f t="shared" si="24"/>
        <v>22.749166666666667</v>
      </c>
      <c r="K58" s="2">
        <f t="shared" si="25"/>
        <v>112.74916666666667</v>
      </c>
      <c r="L58" s="2">
        <f t="shared" si="26"/>
        <v>866.92286056313026</v>
      </c>
      <c r="M58" s="2">
        <f>SUMIF(A:A,A58,L:L)</f>
        <v>3271.8503908684138</v>
      </c>
      <c r="N58" s="3">
        <f t="shared" si="27"/>
        <v>0.26496408973425944</v>
      </c>
      <c r="O58" s="6">
        <f t="shared" si="28"/>
        <v>3.7740963351031094</v>
      </c>
      <c r="P58" s="3">
        <f t="shared" si="29"/>
        <v>0.26496408973425944</v>
      </c>
      <c r="Q58" s="3">
        <f>IF(ISNUMBER(P58),SUMIF(A:A,A58,P:P),"")</f>
        <v>0.9101175421645834</v>
      </c>
      <c r="R58" s="3">
        <f t="shared" si="30"/>
        <v>0.29113172470457011</v>
      </c>
      <c r="S58" s="7">
        <f t="shared" si="31"/>
        <v>3.4348712803964037</v>
      </c>
    </row>
    <row r="59" spans="1:19" x14ac:dyDescent="0.3">
      <c r="A59" s="1">
        <v>46</v>
      </c>
      <c r="B59" s="5">
        <v>0.86458333333333337</v>
      </c>
      <c r="C59" s="1" t="s">
        <v>19</v>
      </c>
      <c r="D59" s="1">
        <v>6</v>
      </c>
      <c r="E59" s="1">
        <v>4</v>
      </c>
      <c r="F59" s="1" t="s">
        <v>68</v>
      </c>
      <c r="G59" s="1">
        <v>57.59</v>
      </c>
      <c r="H59" s="1">
        <f>1+COUNTIFS(A:A,A59,G:G,"&gt;"&amp;G59)</f>
        <v>2</v>
      </c>
      <c r="I59" s="2">
        <f>AVERAGEIF(A:A,A59,G:G)</f>
        <v>47.970833333333331</v>
      </c>
      <c r="J59" s="2">
        <f t="shared" si="24"/>
        <v>9.619166666666672</v>
      </c>
      <c r="K59" s="2">
        <f t="shared" si="25"/>
        <v>99.619166666666672</v>
      </c>
      <c r="L59" s="2">
        <f t="shared" si="26"/>
        <v>394.31496756367977</v>
      </c>
      <c r="M59" s="2">
        <f>SUMIF(A:A,A59,L:L)</f>
        <v>3271.8503908684138</v>
      </c>
      <c r="N59" s="3">
        <f t="shared" si="27"/>
        <v>0.12051741994811101</v>
      </c>
      <c r="O59" s="6">
        <f t="shared" si="28"/>
        <v>8.2975556598419704</v>
      </c>
      <c r="P59" s="3">
        <f t="shared" si="29"/>
        <v>0.12051741994811101</v>
      </c>
      <c r="Q59" s="3">
        <f>IF(ISNUMBER(P59),SUMIF(A:A,A59,P:P),"")</f>
        <v>0.9101175421645834</v>
      </c>
      <c r="R59" s="3">
        <f t="shared" si="30"/>
        <v>0.13241962094421089</v>
      </c>
      <c r="S59" s="7">
        <f t="shared" si="31"/>
        <v>7.5517509631092015</v>
      </c>
    </row>
    <row r="60" spans="1:19" x14ac:dyDescent="0.3">
      <c r="A60" s="1">
        <v>46</v>
      </c>
      <c r="B60" s="5">
        <v>0.86458333333333337</v>
      </c>
      <c r="C60" s="1" t="s">
        <v>19</v>
      </c>
      <c r="D60" s="1">
        <v>6</v>
      </c>
      <c r="E60" s="1">
        <v>7</v>
      </c>
      <c r="F60" s="1" t="s">
        <v>71</v>
      </c>
      <c r="G60" s="1">
        <v>53.11</v>
      </c>
      <c r="H60" s="1">
        <f>1+COUNTIFS(A:A,A60,G:G,"&gt;"&amp;G60)</f>
        <v>3</v>
      </c>
      <c r="I60" s="2">
        <f>AVERAGEIF(A:A,A60,G:G)</f>
        <v>47.970833333333331</v>
      </c>
      <c r="J60" s="2">
        <f t="shared" si="24"/>
        <v>5.139166666666668</v>
      </c>
      <c r="K60" s="2">
        <f t="shared" si="25"/>
        <v>95.139166666666668</v>
      </c>
      <c r="L60" s="2">
        <f t="shared" si="26"/>
        <v>301.37339171620152</v>
      </c>
      <c r="M60" s="2">
        <f>SUMIF(A:A,A60,L:L)</f>
        <v>3271.8503908684138</v>
      </c>
      <c r="N60" s="3">
        <f t="shared" si="27"/>
        <v>9.2110993998173324E-2</v>
      </c>
      <c r="O60" s="6">
        <f t="shared" si="28"/>
        <v>10.856467361755223</v>
      </c>
      <c r="P60" s="3">
        <f t="shared" si="29"/>
        <v>9.2110993998173324E-2</v>
      </c>
      <c r="Q60" s="3">
        <f>IF(ISNUMBER(P60),SUMIF(A:A,A60,P:P),"")</f>
        <v>0.9101175421645834</v>
      </c>
      <c r="R60" s="3">
        <f t="shared" si="30"/>
        <v>0.10120779979594791</v>
      </c>
      <c r="S60" s="7">
        <f t="shared" si="31"/>
        <v>9.8806613918706816</v>
      </c>
    </row>
    <row r="61" spans="1:19" x14ac:dyDescent="0.3">
      <c r="A61" s="1">
        <v>46</v>
      </c>
      <c r="B61" s="5">
        <v>0.86458333333333337</v>
      </c>
      <c r="C61" s="1" t="s">
        <v>19</v>
      </c>
      <c r="D61" s="1">
        <v>6</v>
      </c>
      <c r="E61" s="1">
        <v>9</v>
      </c>
      <c r="F61" s="1" t="s">
        <v>73</v>
      </c>
      <c r="G61" s="1">
        <v>51.59</v>
      </c>
      <c r="H61" s="1">
        <f>1+COUNTIFS(A:A,A61,G:G,"&gt;"&amp;G61)</f>
        <v>4</v>
      </c>
      <c r="I61" s="2">
        <f>AVERAGEIF(A:A,A61,G:G)</f>
        <v>47.970833333333331</v>
      </c>
      <c r="J61" s="2">
        <f t="shared" si="24"/>
        <v>3.619166666666672</v>
      </c>
      <c r="K61" s="2">
        <f t="shared" si="25"/>
        <v>93.619166666666672</v>
      </c>
      <c r="L61" s="2">
        <f t="shared" si="26"/>
        <v>275.104217884646</v>
      </c>
      <c r="M61" s="2">
        <f>SUMIF(A:A,A61,L:L)</f>
        <v>3271.8503908684138</v>
      </c>
      <c r="N61" s="3">
        <f t="shared" si="27"/>
        <v>8.4082150776957715E-2</v>
      </c>
      <c r="O61" s="6">
        <f t="shared" si="28"/>
        <v>11.893130596203124</v>
      </c>
      <c r="P61" s="3">
        <f t="shared" si="29"/>
        <v>8.4082150776957715E-2</v>
      </c>
      <c r="Q61" s="3">
        <f>IF(ISNUMBER(P61),SUMIF(A:A,A61,P:P),"")</f>
        <v>0.9101175421645834</v>
      </c>
      <c r="R61" s="3">
        <f t="shared" si="30"/>
        <v>9.2386034640075665E-2</v>
      </c>
      <c r="S61" s="7">
        <f t="shared" si="31"/>
        <v>10.824146786858792</v>
      </c>
    </row>
    <row r="62" spans="1:19" x14ac:dyDescent="0.3">
      <c r="A62" s="1">
        <v>46</v>
      </c>
      <c r="B62" s="5">
        <v>0.86458333333333337</v>
      </c>
      <c r="C62" s="1" t="s">
        <v>19</v>
      </c>
      <c r="D62" s="1">
        <v>6</v>
      </c>
      <c r="E62" s="1">
        <v>11</v>
      </c>
      <c r="F62" s="1" t="s">
        <v>75</v>
      </c>
      <c r="G62" s="1">
        <v>51.3</v>
      </c>
      <c r="H62" s="1">
        <f>1+COUNTIFS(A:A,A62,G:G,"&gt;"&amp;G62)</f>
        <v>5</v>
      </c>
      <c r="I62" s="2">
        <f>AVERAGEIF(A:A,A62,G:G)</f>
        <v>47.970833333333331</v>
      </c>
      <c r="J62" s="2">
        <f t="shared" si="24"/>
        <v>3.3291666666666657</v>
      </c>
      <c r="K62" s="2">
        <f t="shared" si="25"/>
        <v>93.329166666666666</v>
      </c>
      <c r="L62" s="2">
        <f t="shared" si="26"/>
        <v>270.35880927441696</v>
      </c>
      <c r="M62" s="2">
        <f>SUMIF(A:A,A62,L:L)</f>
        <v>3271.8503908684138</v>
      </c>
      <c r="N62" s="3">
        <f t="shared" si="27"/>
        <v>8.2631776204980564E-2</v>
      </c>
      <c r="O62" s="6">
        <f t="shared" si="28"/>
        <v>12.101881938485134</v>
      </c>
      <c r="P62" s="3">
        <f t="shared" si="29"/>
        <v>8.2631776204980564E-2</v>
      </c>
      <c r="Q62" s="3">
        <f>IF(ISNUMBER(P62),SUMIF(A:A,A62,P:P),"")</f>
        <v>0.9101175421645834</v>
      </c>
      <c r="R62" s="3">
        <f t="shared" si="30"/>
        <v>9.0792422271581311E-2</v>
      </c>
      <c r="S62" s="7">
        <f t="shared" si="31"/>
        <v>11.014135045420055</v>
      </c>
    </row>
    <row r="63" spans="1:19" x14ac:dyDescent="0.3">
      <c r="A63" s="1">
        <v>46</v>
      </c>
      <c r="B63" s="5">
        <v>0.86458333333333337</v>
      </c>
      <c r="C63" s="1" t="s">
        <v>19</v>
      </c>
      <c r="D63" s="1">
        <v>6</v>
      </c>
      <c r="E63" s="1">
        <v>6</v>
      </c>
      <c r="F63" s="1" t="s">
        <v>70</v>
      </c>
      <c r="G63" s="1">
        <v>51.15</v>
      </c>
      <c r="H63" s="1">
        <f>1+COUNTIFS(A:A,A63,G:G,"&gt;"&amp;G63)</f>
        <v>6</v>
      </c>
      <c r="I63" s="2">
        <f>AVERAGEIF(A:A,A63,G:G)</f>
        <v>47.970833333333331</v>
      </c>
      <c r="J63" s="2">
        <f t="shared" si="24"/>
        <v>3.1791666666666671</v>
      </c>
      <c r="K63" s="2">
        <f t="shared" si="25"/>
        <v>93.179166666666674</v>
      </c>
      <c r="L63" s="2">
        <f t="shared" si="26"/>
        <v>267.93649674790413</v>
      </c>
      <c r="M63" s="2">
        <f>SUMIF(A:A,A63,L:L)</f>
        <v>3271.8503908684138</v>
      </c>
      <c r="N63" s="3">
        <f t="shared" si="27"/>
        <v>8.1891426788860133E-2</v>
      </c>
      <c r="O63" s="6">
        <f t="shared" si="28"/>
        <v>12.211290475842976</v>
      </c>
      <c r="P63" s="3">
        <f t="shared" si="29"/>
        <v>8.1891426788860133E-2</v>
      </c>
      <c r="Q63" s="3">
        <f>IF(ISNUMBER(P63),SUMIF(A:A,A63,P:P),"")</f>
        <v>0.9101175421645834</v>
      </c>
      <c r="R63" s="3">
        <f t="shared" si="30"/>
        <v>8.9978956557735593E-2</v>
      </c>
      <c r="S63" s="7">
        <f t="shared" si="31"/>
        <v>11.113709674531993</v>
      </c>
    </row>
    <row r="64" spans="1:19" x14ac:dyDescent="0.3">
      <c r="A64" s="1">
        <v>46</v>
      </c>
      <c r="B64" s="5">
        <v>0.86458333333333337</v>
      </c>
      <c r="C64" s="1" t="s">
        <v>19</v>
      </c>
      <c r="D64" s="1">
        <v>6</v>
      </c>
      <c r="E64" s="1">
        <v>5</v>
      </c>
      <c r="F64" s="1" t="s">
        <v>69</v>
      </c>
      <c r="G64" s="1">
        <v>49.06</v>
      </c>
      <c r="H64" s="1">
        <f>1+COUNTIFS(A:A,A64,G:G,"&gt;"&amp;G64)</f>
        <v>7</v>
      </c>
      <c r="I64" s="2">
        <f>AVERAGEIF(A:A,A64,G:G)</f>
        <v>47.970833333333331</v>
      </c>
      <c r="J64" s="2">
        <f t="shared" si="24"/>
        <v>1.0891666666666708</v>
      </c>
      <c r="K64" s="2">
        <f t="shared" si="25"/>
        <v>91.089166666666671</v>
      </c>
      <c r="L64" s="2">
        <f t="shared" si="26"/>
        <v>236.35856613173354</v>
      </c>
      <c r="M64" s="2">
        <f>SUMIF(A:A,A64,L:L)</f>
        <v>3271.8503908684138</v>
      </c>
      <c r="N64" s="3">
        <f t="shared" si="27"/>
        <v>7.2240028697950126E-2</v>
      </c>
      <c r="O64" s="6">
        <f t="shared" si="28"/>
        <v>13.8427409017402</v>
      </c>
      <c r="P64" s="3">
        <f t="shared" si="29"/>
        <v>7.2240028697950126E-2</v>
      </c>
      <c r="Q64" s="3">
        <f>IF(ISNUMBER(P64),SUMIF(A:A,A64,P:P),"")</f>
        <v>0.9101175421645834</v>
      </c>
      <c r="R64" s="3">
        <f t="shared" si="30"/>
        <v>7.937439435145667E-2</v>
      </c>
      <c r="S64" s="7">
        <f t="shared" si="31"/>
        <v>12.598521326312937</v>
      </c>
    </row>
    <row r="65" spans="1:19" x14ac:dyDescent="0.3">
      <c r="A65" s="1">
        <v>46</v>
      </c>
      <c r="B65" s="5">
        <v>0.86458333333333337</v>
      </c>
      <c r="C65" s="1" t="s">
        <v>19</v>
      </c>
      <c r="D65" s="1">
        <v>6</v>
      </c>
      <c r="E65" s="1">
        <v>10</v>
      </c>
      <c r="F65" s="1" t="s">
        <v>74</v>
      </c>
      <c r="G65" s="1">
        <v>46.71</v>
      </c>
      <c r="H65" s="1">
        <f>1+COUNTIFS(A:A,A65,G:G,"&gt;"&amp;G65)</f>
        <v>8</v>
      </c>
      <c r="I65" s="2">
        <f>AVERAGEIF(A:A,A65,G:G)</f>
        <v>47.970833333333331</v>
      </c>
      <c r="J65" s="2">
        <f t="shared" si="24"/>
        <v>-1.2608333333333306</v>
      </c>
      <c r="K65" s="2">
        <f t="shared" si="25"/>
        <v>88.739166666666677</v>
      </c>
      <c r="L65" s="2">
        <f t="shared" si="26"/>
        <v>205.27488841359715</v>
      </c>
      <c r="M65" s="2">
        <f>SUMIF(A:A,A65,L:L)</f>
        <v>3271.8503908684138</v>
      </c>
      <c r="N65" s="3">
        <f t="shared" si="27"/>
        <v>6.2739692800902525E-2</v>
      </c>
      <c r="O65" s="6">
        <f t="shared" si="28"/>
        <v>15.938873069930217</v>
      </c>
      <c r="P65" s="3">
        <f t="shared" si="29"/>
        <v>6.2739692800902525E-2</v>
      </c>
      <c r="Q65" s="3">
        <f>IF(ISNUMBER(P65),SUMIF(A:A,A65,P:P),"")</f>
        <v>0.9101175421645834</v>
      </c>
      <c r="R65" s="3">
        <f t="shared" si="30"/>
        <v>6.8935813116715899E-2</v>
      </c>
      <c r="S65" s="7">
        <f t="shared" si="31"/>
        <v>14.506247983278158</v>
      </c>
    </row>
    <row r="66" spans="1:19" x14ac:dyDescent="0.3">
      <c r="A66" s="1">
        <v>46</v>
      </c>
      <c r="B66" s="5">
        <v>0.86458333333333337</v>
      </c>
      <c r="C66" s="1" t="s">
        <v>19</v>
      </c>
      <c r="D66" s="1">
        <v>6</v>
      </c>
      <c r="E66" s="1">
        <v>12</v>
      </c>
      <c r="F66" s="1" t="s">
        <v>76</v>
      </c>
      <c r="G66" s="1">
        <v>42.57</v>
      </c>
      <c r="H66" s="1">
        <f>1+COUNTIFS(A:A,A66,G:G,"&gt;"&amp;G66)</f>
        <v>9</v>
      </c>
      <c r="I66" s="2">
        <f>AVERAGEIF(A:A,A66,G:G)</f>
        <v>47.970833333333331</v>
      </c>
      <c r="J66" s="2">
        <f t="shared" si="24"/>
        <v>-5.4008333333333312</v>
      </c>
      <c r="K66" s="2">
        <f t="shared" si="25"/>
        <v>84.599166666666662</v>
      </c>
      <c r="L66" s="2">
        <f t="shared" si="26"/>
        <v>160.12423777208329</v>
      </c>
      <c r="M66" s="2">
        <f>SUMIF(A:A,A66,L:L)</f>
        <v>3271.8503908684138</v>
      </c>
      <c r="N66" s="3">
        <f t="shared" si="27"/>
        <v>4.8939963214388649E-2</v>
      </c>
      <c r="O66" s="6">
        <f t="shared" si="28"/>
        <v>20.433198848543348</v>
      </c>
      <c r="P66" s="3">
        <f t="shared" si="29"/>
        <v>4.8939963214388649E-2</v>
      </c>
      <c r="Q66" s="3">
        <f>IF(ISNUMBER(P66),SUMIF(A:A,A66,P:P),"")</f>
        <v>0.9101175421645834</v>
      </c>
      <c r="R66" s="3">
        <f t="shared" si="30"/>
        <v>5.3773233617706133E-2</v>
      </c>
      <c r="S66" s="7">
        <f t="shared" si="31"/>
        <v>18.596612714596468</v>
      </c>
    </row>
    <row r="67" spans="1:19" x14ac:dyDescent="0.3">
      <c r="A67" s="1">
        <v>46</v>
      </c>
      <c r="B67" s="5">
        <v>0.86458333333333337</v>
      </c>
      <c r="C67" s="1" t="s">
        <v>19</v>
      </c>
      <c r="D67" s="1">
        <v>6</v>
      </c>
      <c r="E67" s="1">
        <v>2</v>
      </c>
      <c r="F67" s="1" t="s">
        <v>66</v>
      </c>
      <c r="G67" s="1">
        <v>38.479999999999997</v>
      </c>
      <c r="H67" s="1">
        <f>1+COUNTIFS(A:A,A67,G:G,"&gt;"&amp;G67)</f>
        <v>10</v>
      </c>
      <c r="I67" s="2">
        <f>AVERAGEIF(A:A,A67,G:G)</f>
        <v>47.970833333333331</v>
      </c>
      <c r="J67" s="2">
        <f t="shared" si="24"/>
        <v>-9.4908333333333346</v>
      </c>
      <c r="K67" s="2">
        <f t="shared" si="25"/>
        <v>80.509166666666658</v>
      </c>
      <c r="L67" s="2">
        <f t="shared" si="26"/>
        <v>125.27984562475555</v>
      </c>
      <c r="M67" s="2">
        <f>SUMIF(A:A,A67,L:L)</f>
        <v>3271.8503908684138</v>
      </c>
      <c r="N67" s="3">
        <f t="shared" si="27"/>
        <v>3.829021216080232E-2</v>
      </c>
      <c r="O67" s="6">
        <f t="shared" si="28"/>
        <v>26.116334790740588</v>
      </c>
      <c r="P67" s="3" t="str">
        <f t="shared" si="29"/>
        <v/>
      </c>
      <c r="Q67" s="3" t="str">
        <f>IF(ISNUMBER(P67),SUMIF(A:A,A67,P:P),"")</f>
        <v/>
      </c>
      <c r="R67" s="3" t="str">
        <f t="shared" si="30"/>
        <v/>
      </c>
      <c r="S67" s="7" t="str">
        <f t="shared" si="31"/>
        <v/>
      </c>
    </row>
    <row r="68" spans="1:19" x14ac:dyDescent="0.3">
      <c r="A68" s="1">
        <v>46</v>
      </c>
      <c r="B68" s="5">
        <v>0.86458333333333337</v>
      </c>
      <c r="C68" s="1" t="s">
        <v>19</v>
      </c>
      <c r="D68" s="1">
        <v>6</v>
      </c>
      <c r="E68" s="1">
        <v>3</v>
      </c>
      <c r="F68" s="1" t="s">
        <v>67</v>
      </c>
      <c r="G68" s="1">
        <v>34.35</v>
      </c>
      <c r="H68" s="1">
        <f>1+COUNTIFS(A:A,A68,G:G,"&gt;"&amp;G68)</f>
        <v>11</v>
      </c>
      <c r="I68" s="2">
        <f>AVERAGEIF(A:A,A68,G:G)</f>
        <v>47.970833333333331</v>
      </c>
      <c r="J68" s="2">
        <f t="shared" si="24"/>
        <v>-13.62083333333333</v>
      </c>
      <c r="K68" s="2">
        <f t="shared" si="25"/>
        <v>76.379166666666663</v>
      </c>
      <c r="L68" s="2">
        <f t="shared" si="26"/>
        <v>97.782927855658102</v>
      </c>
      <c r="M68" s="2">
        <f>SUMIF(A:A,A68,L:L)</f>
        <v>3271.8503908684138</v>
      </c>
      <c r="N68" s="3">
        <f t="shared" si="27"/>
        <v>2.9886124417108383E-2</v>
      </c>
      <c r="O68" s="6">
        <f t="shared" si="28"/>
        <v>33.460343872072876</v>
      </c>
      <c r="P68" s="3" t="str">
        <f t="shared" si="29"/>
        <v/>
      </c>
      <c r="Q68" s="3" t="str">
        <f>IF(ISNUMBER(P68),SUMIF(A:A,A68,P:P),"")</f>
        <v/>
      </c>
      <c r="R68" s="3" t="str">
        <f t="shared" si="30"/>
        <v/>
      </c>
      <c r="S68" s="7" t="str">
        <f t="shared" si="31"/>
        <v/>
      </c>
    </row>
    <row r="69" spans="1:19" x14ac:dyDescent="0.3">
      <c r="A69" s="1">
        <v>46</v>
      </c>
      <c r="B69" s="5">
        <v>0.86458333333333337</v>
      </c>
      <c r="C69" s="1" t="s">
        <v>19</v>
      </c>
      <c r="D69" s="1">
        <v>6</v>
      </c>
      <c r="E69" s="1">
        <v>8</v>
      </c>
      <c r="F69" s="1" t="s">
        <v>72</v>
      </c>
      <c r="G69" s="1">
        <v>29.02</v>
      </c>
      <c r="H69" s="1">
        <f>1+COUNTIFS(A:A,A69,G:G,"&gt;"&amp;G69)</f>
        <v>12</v>
      </c>
      <c r="I69" s="2">
        <f>AVERAGEIF(A:A,A69,G:G)</f>
        <v>47.970833333333331</v>
      </c>
      <c r="J69" s="2">
        <f t="shared" si="24"/>
        <v>-18.950833333333332</v>
      </c>
      <c r="K69" s="2">
        <f t="shared" si="25"/>
        <v>71.049166666666665</v>
      </c>
      <c r="L69" s="2">
        <f t="shared" si="26"/>
        <v>71.019181320607515</v>
      </c>
      <c r="M69" s="2">
        <f>SUMIF(A:A,A69,L:L)</f>
        <v>3271.8503908684138</v>
      </c>
      <c r="N69" s="3">
        <f t="shared" si="27"/>
        <v>2.1706121257505793E-2</v>
      </c>
      <c r="O69" s="6">
        <f t="shared" si="28"/>
        <v>46.069953638271897</v>
      </c>
      <c r="P69" s="3" t="str">
        <f t="shared" si="29"/>
        <v/>
      </c>
      <c r="Q69" s="3" t="str">
        <f>IF(ISNUMBER(P69),SUMIF(A:A,A69,P:P),"")</f>
        <v/>
      </c>
      <c r="R69" s="3" t="str">
        <f t="shared" si="30"/>
        <v/>
      </c>
      <c r="S69" s="7" t="str">
        <f t="shared" si="31"/>
        <v/>
      </c>
    </row>
    <row r="70" spans="1:19" x14ac:dyDescent="0.3">
      <c r="A70" s="1"/>
      <c r="B70" s="5"/>
      <c r="C70" s="1"/>
      <c r="D70" s="1"/>
      <c r="E70" s="1"/>
      <c r="F70" s="1"/>
      <c r="G70" s="1"/>
      <c r="H70" s="1"/>
      <c r="I70" s="2"/>
      <c r="J70" s="2"/>
      <c r="K70" s="2"/>
      <c r="L70" s="2"/>
      <c r="M70" s="2"/>
      <c r="N70" s="3"/>
      <c r="O70" s="6"/>
      <c r="P70" s="3"/>
      <c r="Q70" s="3"/>
      <c r="R70" s="3"/>
      <c r="S70" s="7"/>
    </row>
    <row r="71" spans="1:19" x14ac:dyDescent="0.3">
      <c r="A71" s="1">
        <v>49</v>
      </c>
      <c r="B71" s="5">
        <v>0.88541666666666663</v>
      </c>
      <c r="C71" s="1" t="s">
        <v>19</v>
      </c>
      <c r="D71" s="1">
        <v>7</v>
      </c>
      <c r="E71" s="1">
        <v>5</v>
      </c>
      <c r="F71" s="1" t="s">
        <v>81</v>
      </c>
      <c r="G71" s="1">
        <v>80.88</v>
      </c>
      <c r="H71" s="1">
        <f>1+COUNTIFS(A:A,A71,G:G,"&gt;"&amp;G71)</f>
        <v>1</v>
      </c>
      <c r="I71" s="2">
        <f>AVERAGEIF(A:A,A71,G:G)</f>
        <v>49.401428571428582</v>
      </c>
      <c r="J71" s="2">
        <f t="shared" si="24"/>
        <v>31.478571428571414</v>
      </c>
      <c r="K71" s="2">
        <f t="shared" si="25"/>
        <v>121.47857142857141</v>
      </c>
      <c r="L71" s="2">
        <f t="shared" si="26"/>
        <v>1463.687602841931</v>
      </c>
      <c r="M71" s="2">
        <f>SUMIF(A:A,A71,L:L)</f>
        <v>4570.8893354960128</v>
      </c>
      <c r="N71" s="3">
        <f t="shared" si="27"/>
        <v>0.32021943552109605</v>
      </c>
      <c r="O71" s="6">
        <f t="shared" si="28"/>
        <v>3.1228585434631433</v>
      </c>
      <c r="P71" s="3">
        <f t="shared" si="29"/>
        <v>0.32021943552109605</v>
      </c>
      <c r="Q71" s="3">
        <f>IF(ISNUMBER(P71),SUMIF(A:A,A71,P:P),"")</f>
        <v>0.8443854578493647</v>
      </c>
      <c r="R71" s="3">
        <f t="shared" si="30"/>
        <v>0.37923371671592909</v>
      </c>
      <c r="S71" s="7">
        <f t="shared" si="31"/>
        <v>2.6368963410209263</v>
      </c>
    </row>
    <row r="72" spans="1:19" x14ac:dyDescent="0.3">
      <c r="A72" s="1">
        <v>49</v>
      </c>
      <c r="B72" s="5">
        <v>0.88541666666666663</v>
      </c>
      <c r="C72" s="1" t="s">
        <v>19</v>
      </c>
      <c r="D72" s="1">
        <v>7</v>
      </c>
      <c r="E72" s="1">
        <v>7</v>
      </c>
      <c r="F72" s="1" t="s">
        <v>83</v>
      </c>
      <c r="G72" s="1">
        <v>62.63</v>
      </c>
      <c r="H72" s="1">
        <f>1+COUNTIFS(A:A,A72,G:G,"&gt;"&amp;G72)</f>
        <v>2</v>
      </c>
      <c r="I72" s="2">
        <f>AVERAGEIF(A:A,A72,G:G)</f>
        <v>49.401428571428582</v>
      </c>
      <c r="J72" s="2">
        <f t="shared" si="24"/>
        <v>13.228571428571421</v>
      </c>
      <c r="K72" s="2">
        <f t="shared" si="25"/>
        <v>103.22857142857143</v>
      </c>
      <c r="L72" s="2">
        <f t="shared" si="26"/>
        <v>489.66147535028938</v>
      </c>
      <c r="M72" s="2">
        <f>SUMIF(A:A,A72,L:L)</f>
        <v>4570.8893354960128</v>
      </c>
      <c r="N72" s="3">
        <f t="shared" si="27"/>
        <v>0.10712608409653249</v>
      </c>
      <c r="O72" s="6">
        <f t="shared" si="28"/>
        <v>9.3347946808070486</v>
      </c>
      <c r="P72" s="3">
        <f t="shared" si="29"/>
        <v>0.10712608409653249</v>
      </c>
      <c r="Q72" s="3">
        <f>IF(ISNUMBER(P72),SUMIF(A:A,A72,P:P),"")</f>
        <v>0.8443854578493647</v>
      </c>
      <c r="R72" s="3">
        <f t="shared" si="30"/>
        <v>0.12686869853180655</v>
      </c>
      <c r="S72" s="7">
        <f t="shared" si="31"/>
        <v>7.8821648804830735</v>
      </c>
    </row>
    <row r="73" spans="1:19" x14ac:dyDescent="0.3">
      <c r="A73" s="1">
        <v>49</v>
      </c>
      <c r="B73" s="5">
        <v>0.88541666666666663</v>
      </c>
      <c r="C73" s="1" t="s">
        <v>19</v>
      </c>
      <c r="D73" s="1">
        <v>7</v>
      </c>
      <c r="E73" s="1">
        <v>10</v>
      </c>
      <c r="F73" s="1" t="s">
        <v>86</v>
      </c>
      <c r="G73" s="1">
        <v>62.56</v>
      </c>
      <c r="H73" s="1">
        <f>1+COUNTIFS(A:A,A73,G:G,"&gt;"&amp;G73)</f>
        <v>3</v>
      </c>
      <c r="I73" s="2">
        <f>AVERAGEIF(A:A,A73,G:G)</f>
        <v>49.401428571428582</v>
      </c>
      <c r="J73" s="2">
        <f t="shared" si="24"/>
        <v>13.15857142857142</v>
      </c>
      <c r="K73" s="2">
        <f t="shared" si="25"/>
        <v>103.15857142857142</v>
      </c>
      <c r="L73" s="2">
        <f t="shared" si="26"/>
        <v>487.6092099280342</v>
      </c>
      <c r="M73" s="2">
        <f>SUMIF(A:A,A73,L:L)</f>
        <v>4570.8893354960128</v>
      </c>
      <c r="N73" s="3">
        <f t="shared" si="27"/>
        <v>0.10667709807398366</v>
      </c>
      <c r="O73" s="6">
        <f t="shared" si="28"/>
        <v>9.3740832667426979</v>
      </c>
      <c r="P73" s="3">
        <f t="shared" si="29"/>
        <v>0.10667709807398366</v>
      </c>
      <c r="Q73" s="3">
        <f>IF(ISNUMBER(P73),SUMIF(A:A,A73,P:P),"")</f>
        <v>0.8443854578493647</v>
      </c>
      <c r="R73" s="3">
        <f t="shared" si="30"/>
        <v>0.12633696741496284</v>
      </c>
      <c r="S73" s="7">
        <f t="shared" si="31"/>
        <v>7.9153395911066013</v>
      </c>
    </row>
    <row r="74" spans="1:19" x14ac:dyDescent="0.3">
      <c r="A74" s="1">
        <v>49</v>
      </c>
      <c r="B74" s="5">
        <v>0.88541666666666663</v>
      </c>
      <c r="C74" s="1" t="s">
        <v>19</v>
      </c>
      <c r="D74" s="1">
        <v>7</v>
      </c>
      <c r="E74" s="1">
        <v>14</v>
      </c>
      <c r="F74" s="1" t="s">
        <v>90</v>
      </c>
      <c r="G74" s="1">
        <v>61.82</v>
      </c>
      <c r="H74" s="1">
        <f>1+COUNTIFS(A:A,A74,G:G,"&gt;"&amp;G74)</f>
        <v>4</v>
      </c>
      <c r="I74" s="2">
        <f>AVERAGEIF(A:A,A74,G:G)</f>
        <v>49.401428571428582</v>
      </c>
      <c r="J74" s="2">
        <f t="shared" si="24"/>
        <v>12.418571428571418</v>
      </c>
      <c r="K74" s="2">
        <f t="shared" si="25"/>
        <v>102.41857142857143</v>
      </c>
      <c r="L74" s="2">
        <f t="shared" si="26"/>
        <v>466.43295264027006</v>
      </c>
      <c r="M74" s="2">
        <f>SUMIF(A:A,A74,L:L)</f>
        <v>4570.8893354960128</v>
      </c>
      <c r="N74" s="3">
        <f t="shared" si="27"/>
        <v>0.10204424531088649</v>
      </c>
      <c r="O74" s="6">
        <f t="shared" si="28"/>
        <v>9.7996706914085632</v>
      </c>
      <c r="P74" s="3">
        <f t="shared" si="29"/>
        <v>0.10204424531088649</v>
      </c>
      <c r="Q74" s="3">
        <f>IF(ISNUMBER(P74),SUMIF(A:A,A74,P:P),"")</f>
        <v>0.8443854578493647</v>
      </c>
      <c r="R74" s="3">
        <f t="shared" si="30"/>
        <v>0.12085031114911836</v>
      </c>
      <c r="S74" s="7">
        <f t="shared" si="31"/>
        <v>8.2746994235380189</v>
      </c>
    </row>
    <row r="75" spans="1:19" x14ac:dyDescent="0.3">
      <c r="A75" s="1">
        <v>49</v>
      </c>
      <c r="B75" s="5">
        <v>0.88541666666666663</v>
      </c>
      <c r="C75" s="1" t="s">
        <v>19</v>
      </c>
      <c r="D75" s="1">
        <v>7</v>
      </c>
      <c r="E75" s="1">
        <v>11</v>
      </c>
      <c r="F75" s="1" t="s">
        <v>87</v>
      </c>
      <c r="G75" s="1">
        <v>51.94</v>
      </c>
      <c r="H75" s="1">
        <f>1+COUNTIFS(A:A,A75,G:G,"&gt;"&amp;G75)</f>
        <v>5</v>
      </c>
      <c r="I75" s="2">
        <f>AVERAGEIF(A:A,A75,G:G)</f>
        <v>49.401428571428582</v>
      </c>
      <c r="J75" s="2">
        <f t="shared" si="24"/>
        <v>2.5385714285714158</v>
      </c>
      <c r="K75" s="2">
        <f t="shared" si="25"/>
        <v>92.538571428571416</v>
      </c>
      <c r="L75" s="2">
        <f t="shared" si="26"/>
        <v>257.83356650998326</v>
      </c>
      <c r="M75" s="2">
        <f>SUMIF(A:A,A75,L:L)</f>
        <v>4570.8893354960128</v>
      </c>
      <c r="N75" s="3">
        <f t="shared" si="27"/>
        <v>5.6407746411126863E-2</v>
      </c>
      <c r="O75" s="6">
        <f t="shared" si="28"/>
        <v>17.728061545155832</v>
      </c>
      <c r="P75" s="3">
        <f t="shared" si="29"/>
        <v>5.6407746411126863E-2</v>
      </c>
      <c r="Q75" s="3">
        <f>IF(ISNUMBER(P75),SUMIF(A:A,A75,P:P),"")</f>
        <v>0.8443854578493647</v>
      </c>
      <c r="R75" s="3">
        <f t="shared" si="30"/>
        <v>6.6803313447387436E-2</v>
      </c>
      <c r="S75" s="7">
        <f t="shared" si="31"/>
        <v>14.969317364588123</v>
      </c>
    </row>
    <row r="76" spans="1:19" x14ac:dyDescent="0.3">
      <c r="A76" s="1">
        <v>49</v>
      </c>
      <c r="B76" s="5">
        <v>0.88541666666666663</v>
      </c>
      <c r="C76" s="1" t="s">
        <v>19</v>
      </c>
      <c r="D76" s="1">
        <v>7</v>
      </c>
      <c r="E76" s="1">
        <v>8</v>
      </c>
      <c r="F76" s="1" t="s">
        <v>84</v>
      </c>
      <c r="G76" s="1">
        <v>50.42</v>
      </c>
      <c r="H76" s="1">
        <f>1+COUNTIFS(A:A,A76,G:G,"&gt;"&amp;G76)</f>
        <v>6</v>
      </c>
      <c r="I76" s="2">
        <f>AVERAGEIF(A:A,A76,G:G)</f>
        <v>49.401428571428582</v>
      </c>
      <c r="J76" s="2">
        <f t="shared" si="24"/>
        <v>1.0185714285714198</v>
      </c>
      <c r="K76" s="2">
        <f t="shared" si="25"/>
        <v>91.01857142857142</v>
      </c>
      <c r="L76" s="2">
        <f t="shared" si="26"/>
        <v>235.35953607321937</v>
      </c>
      <c r="M76" s="2">
        <f>SUMIF(A:A,A76,L:L)</f>
        <v>4570.8893354960128</v>
      </c>
      <c r="N76" s="3">
        <f t="shared" si="27"/>
        <v>5.1490972280929047E-2</v>
      </c>
      <c r="O76" s="6">
        <f t="shared" si="28"/>
        <v>19.420880121356237</v>
      </c>
      <c r="P76" s="3">
        <f t="shared" si="29"/>
        <v>5.1490972280929047E-2</v>
      </c>
      <c r="Q76" s="3">
        <f>IF(ISNUMBER(P76),SUMIF(A:A,A76,P:P),"")</f>
        <v>0.8443854578493647</v>
      </c>
      <c r="R76" s="3">
        <f t="shared" si="30"/>
        <v>6.0980411022325834E-2</v>
      </c>
      <c r="S76" s="7">
        <f t="shared" si="31"/>
        <v>16.398708753109013</v>
      </c>
    </row>
    <row r="77" spans="1:19" x14ac:dyDescent="0.3">
      <c r="A77" s="1">
        <v>49</v>
      </c>
      <c r="B77" s="5">
        <v>0.88541666666666663</v>
      </c>
      <c r="C77" s="1" t="s">
        <v>19</v>
      </c>
      <c r="D77" s="1">
        <v>7</v>
      </c>
      <c r="E77" s="1">
        <v>2</v>
      </c>
      <c r="F77" s="1" t="s">
        <v>78</v>
      </c>
      <c r="G77" s="1">
        <v>50.06</v>
      </c>
      <c r="H77" s="1">
        <f>1+COUNTIFS(A:A,A77,G:G,"&gt;"&amp;G77)</f>
        <v>7</v>
      </c>
      <c r="I77" s="2">
        <f>AVERAGEIF(A:A,A77,G:G)</f>
        <v>49.401428571428582</v>
      </c>
      <c r="J77" s="2">
        <f t="shared" si="24"/>
        <v>0.65857142857142037</v>
      </c>
      <c r="K77" s="2">
        <f t="shared" si="25"/>
        <v>90.65857142857142</v>
      </c>
      <c r="L77" s="2">
        <f t="shared" si="26"/>
        <v>230.33028157847528</v>
      </c>
      <c r="M77" s="2">
        <f>SUMIF(A:A,A77,L:L)</f>
        <v>4570.8893354960128</v>
      </c>
      <c r="N77" s="3">
        <f t="shared" si="27"/>
        <v>5.0390693073622803E-2</v>
      </c>
      <c r="O77" s="6">
        <f t="shared" si="28"/>
        <v>19.844934431422889</v>
      </c>
      <c r="P77" s="3">
        <f t="shared" si="29"/>
        <v>5.0390693073622803E-2</v>
      </c>
      <c r="Q77" s="3">
        <f>IF(ISNUMBER(P77),SUMIF(A:A,A77,P:P),"")</f>
        <v>0.8443854578493647</v>
      </c>
      <c r="R77" s="3">
        <f t="shared" si="30"/>
        <v>5.96773577815599E-2</v>
      </c>
      <c r="S77" s="7">
        <f t="shared" si="31"/>
        <v>16.756774045867637</v>
      </c>
    </row>
    <row r="78" spans="1:19" x14ac:dyDescent="0.3">
      <c r="A78" s="1">
        <v>49</v>
      </c>
      <c r="B78" s="5">
        <v>0.88541666666666663</v>
      </c>
      <c r="C78" s="1" t="s">
        <v>19</v>
      </c>
      <c r="D78" s="1">
        <v>7</v>
      </c>
      <c r="E78" s="1">
        <v>9</v>
      </c>
      <c r="F78" s="1" t="s">
        <v>85</v>
      </c>
      <c r="G78" s="1">
        <v>49.94</v>
      </c>
      <c r="H78" s="1">
        <f>1+COUNTIFS(A:A,A78,G:G,"&gt;"&amp;G78)</f>
        <v>8</v>
      </c>
      <c r="I78" s="2">
        <f>AVERAGEIF(A:A,A78,G:G)</f>
        <v>49.401428571428582</v>
      </c>
      <c r="J78" s="2">
        <f t="shared" si="24"/>
        <v>0.53857142857141582</v>
      </c>
      <c r="K78" s="2">
        <f t="shared" si="25"/>
        <v>90.538571428571416</v>
      </c>
      <c r="L78" s="2">
        <f t="shared" si="26"/>
        <v>228.67785940937659</v>
      </c>
      <c r="M78" s="2">
        <f>SUMIF(A:A,A78,L:L)</f>
        <v>4570.8893354960128</v>
      </c>
      <c r="N78" s="3">
        <f t="shared" si="27"/>
        <v>5.0029183081187305E-2</v>
      </c>
      <c r="O78" s="6">
        <f t="shared" si="28"/>
        <v>19.988333576768603</v>
      </c>
      <c r="P78" s="3">
        <f t="shared" si="29"/>
        <v>5.0029183081187305E-2</v>
      </c>
      <c r="Q78" s="3">
        <f>IF(ISNUMBER(P78),SUMIF(A:A,A78,P:P),"")</f>
        <v>0.8443854578493647</v>
      </c>
      <c r="R78" s="3">
        <f t="shared" si="30"/>
        <v>5.9249223936910018E-2</v>
      </c>
      <c r="S78" s="7">
        <f t="shared" si="31"/>
        <v>16.877858198865589</v>
      </c>
    </row>
    <row r="79" spans="1:19" x14ac:dyDescent="0.3">
      <c r="A79" s="1">
        <v>49</v>
      </c>
      <c r="B79" s="5">
        <v>0.88541666666666663</v>
      </c>
      <c r="C79" s="1" t="s">
        <v>19</v>
      </c>
      <c r="D79" s="1">
        <v>7</v>
      </c>
      <c r="E79" s="1">
        <v>13</v>
      </c>
      <c r="F79" s="1" t="s">
        <v>89</v>
      </c>
      <c r="G79" s="1">
        <v>45.61</v>
      </c>
      <c r="H79" s="1">
        <f>1+COUNTIFS(A:A,A79,G:G,"&gt;"&amp;G79)</f>
        <v>9</v>
      </c>
      <c r="I79" s="2">
        <f>AVERAGEIF(A:A,A79,G:G)</f>
        <v>49.401428571428582</v>
      </c>
      <c r="J79" s="2">
        <f t="shared" si="24"/>
        <v>-3.7914285714285825</v>
      </c>
      <c r="K79" s="2">
        <f t="shared" si="25"/>
        <v>86.208571428571418</v>
      </c>
      <c r="L79" s="2">
        <f t="shared" si="26"/>
        <v>176.35769414767555</v>
      </c>
      <c r="M79" s="2">
        <f>SUMIF(A:A,A79,L:L)</f>
        <v>4570.8893354960128</v>
      </c>
      <c r="N79" s="3">
        <f t="shared" si="27"/>
        <v>3.8582796738949703E-2</v>
      </c>
      <c r="O79" s="6">
        <f t="shared" si="28"/>
        <v>25.918287022218127</v>
      </c>
      <c r="P79" s="3" t="str">
        <f t="shared" si="29"/>
        <v/>
      </c>
      <c r="Q79" s="3" t="str">
        <f>IF(ISNUMBER(P79),SUMIF(A:A,A79,P:P),"")</f>
        <v/>
      </c>
      <c r="R79" s="3" t="str">
        <f t="shared" si="30"/>
        <v/>
      </c>
      <c r="S79" s="7" t="str">
        <f t="shared" si="31"/>
        <v/>
      </c>
    </row>
    <row r="80" spans="1:19" x14ac:dyDescent="0.3">
      <c r="A80" s="1">
        <v>49</v>
      </c>
      <c r="B80" s="5">
        <v>0.88541666666666663</v>
      </c>
      <c r="C80" s="1" t="s">
        <v>19</v>
      </c>
      <c r="D80" s="1">
        <v>7</v>
      </c>
      <c r="E80" s="1">
        <v>1</v>
      </c>
      <c r="F80" s="1" t="s">
        <v>77</v>
      </c>
      <c r="G80" s="1">
        <v>43.46</v>
      </c>
      <c r="H80" s="1">
        <f>1+COUNTIFS(A:A,A80,G:G,"&gt;"&amp;G80)</f>
        <v>10</v>
      </c>
      <c r="I80" s="2">
        <f>AVERAGEIF(A:A,A80,G:G)</f>
        <v>49.401428571428582</v>
      </c>
      <c r="J80" s="2">
        <f t="shared" si="24"/>
        <v>-5.9414285714285811</v>
      </c>
      <c r="K80" s="2">
        <f t="shared" si="25"/>
        <v>84.058571428571412</v>
      </c>
      <c r="L80" s="2">
        <f t="shared" si="26"/>
        <v>155.0138217794574</v>
      </c>
      <c r="M80" s="2">
        <f>SUMIF(A:A,A80,L:L)</f>
        <v>4570.8893354960128</v>
      </c>
      <c r="N80" s="3">
        <f t="shared" si="27"/>
        <v>3.3913273851473802E-2</v>
      </c>
      <c r="O80" s="6">
        <f t="shared" si="28"/>
        <v>29.486979180470424</v>
      </c>
      <c r="P80" s="3" t="str">
        <f t="shared" si="29"/>
        <v/>
      </c>
      <c r="Q80" s="3" t="str">
        <f>IF(ISNUMBER(P80),SUMIF(A:A,A80,P:P),"")</f>
        <v/>
      </c>
      <c r="R80" s="3" t="str">
        <f t="shared" si="30"/>
        <v/>
      </c>
      <c r="S80" s="7" t="str">
        <f t="shared" si="31"/>
        <v/>
      </c>
    </row>
    <row r="81" spans="1:19" x14ac:dyDescent="0.3">
      <c r="A81" s="1">
        <v>49</v>
      </c>
      <c r="B81" s="5">
        <v>0.88541666666666663</v>
      </c>
      <c r="C81" s="1" t="s">
        <v>19</v>
      </c>
      <c r="D81" s="1">
        <v>7</v>
      </c>
      <c r="E81" s="1">
        <v>12</v>
      </c>
      <c r="F81" s="1" t="s">
        <v>88</v>
      </c>
      <c r="G81" s="1">
        <v>42.97</v>
      </c>
      <c r="H81" s="1">
        <f>1+COUNTIFS(A:A,A81,G:G,"&gt;"&amp;G81)</f>
        <v>11</v>
      </c>
      <c r="I81" s="2">
        <f>AVERAGEIF(A:A,A81,G:G)</f>
        <v>49.401428571428582</v>
      </c>
      <c r="J81" s="2">
        <f t="shared" si="24"/>
        <v>-6.431428571428583</v>
      </c>
      <c r="K81" s="2">
        <f t="shared" si="25"/>
        <v>83.568571428571417</v>
      </c>
      <c r="L81" s="2">
        <f t="shared" si="26"/>
        <v>150.52275755001057</v>
      </c>
      <c r="M81" s="2">
        <f>SUMIF(A:A,A81,L:L)</f>
        <v>4570.8893354960128</v>
      </c>
      <c r="N81" s="3">
        <f t="shared" si="27"/>
        <v>3.2930737653414768E-2</v>
      </c>
      <c r="O81" s="6">
        <f t="shared" si="28"/>
        <v>30.366765862479991</v>
      </c>
      <c r="P81" s="3" t="str">
        <f t="shared" si="29"/>
        <v/>
      </c>
      <c r="Q81" s="3" t="str">
        <f>IF(ISNUMBER(P81),SUMIF(A:A,A81,P:P),"")</f>
        <v/>
      </c>
      <c r="R81" s="3" t="str">
        <f t="shared" si="30"/>
        <v/>
      </c>
      <c r="S81" s="7" t="str">
        <f t="shared" si="31"/>
        <v/>
      </c>
    </row>
    <row r="82" spans="1:19" x14ac:dyDescent="0.3">
      <c r="A82" s="1">
        <v>49</v>
      </c>
      <c r="B82" s="5">
        <v>0.88541666666666663</v>
      </c>
      <c r="C82" s="1" t="s">
        <v>19</v>
      </c>
      <c r="D82" s="1">
        <v>7</v>
      </c>
      <c r="E82" s="1">
        <v>4</v>
      </c>
      <c r="F82" s="1" t="s">
        <v>80</v>
      </c>
      <c r="G82" s="1">
        <v>39.9</v>
      </c>
      <c r="H82" s="1">
        <f>1+COUNTIFS(A:A,A82,G:G,"&gt;"&amp;G82)</f>
        <v>12</v>
      </c>
      <c r="I82" s="2">
        <f>AVERAGEIF(A:A,A82,G:G)</f>
        <v>49.401428571428582</v>
      </c>
      <c r="J82" s="2">
        <f t="shared" ref="J82:J95" si="32">G82-I82</f>
        <v>-9.5014285714285833</v>
      </c>
      <c r="K82" s="2">
        <f t="shared" ref="K82:K95" si="33">90+J82</f>
        <v>80.49857142857141</v>
      </c>
      <c r="L82" s="2">
        <f t="shared" ref="L82:L95" si="34">EXP(0.06*K82)</f>
        <v>125.20022874665445</v>
      </c>
      <c r="M82" s="2">
        <f>SUMIF(A:A,A82,L:L)</f>
        <v>4570.8893354960128</v>
      </c>
      <c r="N82" s="3">
        <f t="shared" ref="N82:N95" si="35">L82/M82</f>
        <v>2.7390780996247477E-2</v>
      </c>
      <c r="O82" s="6">
        <f t="shared" ref="O82:O95" si="36">1/N82</f>
        <v>36.508634059649467</v>
      </c>
      <c r="P82" s="3" t="str">
        <f t="shared" ref="P82:P95" si="37">IF(O82&gt;21,"",N82)</f>
        <v/>
      </c>
      <c r="Q82" s="3" t="str">
        <f>IF(ISNUMBER(P82),SUMIF(A:A,A82,P:P),"")</f>
        <v/>
      </c>
      <c r="R82" s="3" t="str">
        <f t="shared" ref="R82:R95" si="38">IFERROR(P82*(1/Q82),"")</f>
        <v/>
      </c>
      <c r="S82" s="7" t="str">
        <f t="shared" ref="S82:S95" si="39">IFERROR(1/R82,"")</f>
        <v/>
      </c>
    </row>
    <row r="83" spans="1:19" x14ac:dyDescent="0.3">
      <c r="A83" s="1">
        <v>49</v>
      </c>
      <c r="B83" s="5">
        <v>0.88541666666666663</v>
      </c>
      <c r="C83" s="1" t="s">
        <v>19</v>
      </c>
      <c r="D83" s="1">
        <v>7</v>
      </c>
      <c r="E83" s="1">
        <v>3</v>
      </c>
      <c r="F83" s="1" t="s">
        <v>79</v>
      </c>
      <c r="G83" s="1">
        <v>29.11</v>
      </c>
      <c r="H83" s="1">
        <f>1+COUNTIFS(A:A,A83,G:G,"&gt;"&amp;G83)</f>
        <v>13</v>
      </c>
      <c r="I83" s="2">
        <f>AVERAGEIF(A:A,A83,G:G)</f>
        <v>49.401428571428582</v>
      </c>
      <c r="J83" s="2">
        <f t="shared" si="32"/>
        <v>-20.291428571428582</v>
      </c>
      <c r="K83" s="2">
        <f t="shared" si="33"/>
        <v>69.708571428571418</v>
      </c>
      <c r="L83" s="2">
        <f t="shared" si="34"/>
        <v>65.530408427671262</v>
      </c>
      <c r="M83" s="2">
        <f>SUMIF(A:A,A83,L:L)</f>
        <v>4570.8893354960128</v>
      </c>
      <c r="N83" s="3">
        <f t="shared" si="35"/>
        <v>1.4336467942635104E-2</v>
      </c>
      <c r="O83" s="6">
        <f t="shared" si="36"/>
        <v>69.752187498435944</v>
      </c>
      <c r="P83" s="3" t="str">
        <f t="shared" si="37"/>
        <v/>
      </c>
      <c r="Q83" s="3" t="str">
        <f>IF(ISNUMBER(P83),SUMIF(A:A,A83,P:P),"")</f>
        <v/>
      </c>
      <c r="R83" s="3" t="str">
        <f t="shared" si="38"/>
        <v/>
      </c>
      <c r="S83" s="7" t="str">
        <f t="shared" si="39"/>
        <v/>
      </c>
    </row>
    <row r="84" spans="1:19" x14ac:dyDescent="0.3">
      <c r="A84" s="1">
        <v>49</v>
      </c>
      <c r="B84" s="5">
        <v>0.88541666666666663</v>
      </c>
      <c r="C84" s="1" t="s">
        <v>19</v>
      </c>
      <c r="D84" s="1">
        <v>7</v>
      </c>
      <c r="E84" s="1">
        <v>6</v>
      </c>
      <c r="F84" s="1" t="s">
        <v>82</v>
      </c>
      <c r="G84" s="1">
        <v>20.32</v>
      </c>
      <c r="H84" s="1">
        <f>1+COUNTIFS(A:A,A84,G:G,"&gt;"&amp;G84)</f>
        <v>14</v>
      </c>
      <c r="I84" s="2">
        <f>AVERAGEIF(A:A,A84,G:G)</f>
        <v>49.401428571428582</v>
      </c>
      <c r="J84" s="2">
        <f t="shared" si="32"/>
        <v>-29.081428571428582</v>
      </c>
      <c r="K84" s="2">
        <f t="shared" si="33"/>
        <v>60.918571428571418</v>
      </c>
      <c r="L84" s="2">
        <f t="shared" si="34"/>
        <v>38.671940512963864</v>
      </c>
      <c r="M84" s="2">
        <f>SUMIF(A:A,A84,L:L)</f>
        <v>4570.8893354960128</v>
      </c>
      <c r="N84" s="3">
        <f t="shared" si="35"/>
        <v>8.4604849679143137E-3</v>
      </c>
      <c r="O84" s="6">
        <f t="shared" si="36"/>
        <v>118.19653409850817</v>
      </c>
      <c r="P84" s="3" t="str">
        <f t="shared" si="37"/>
        <v/>
      </c>
      <c r="Q84" s="3" t="str">
        <f>IF(ISNUMBER(P84),SUMIF(A:A,A84,P:P),"")</f>
        <v/>
      </c>
      <c r="R84" s="3" t="str">
        <f t="shared" si="38"/>
        <v/>
      </c>
      <c r="S84" s="7" t="str">
        <f t="shared" si="39"/>
        <v/>
      </c>
    </row>
    <row r="85" spans="1:19" x14ac:dyDescent="0.3">
      <c r="A85" s="1"/>
      <c r="B85" s="5"/>
      <c r="C85" s="1"/>
      <c r="D85" s="1"/>
      <c r="E85" s="1"/>
      <c r="F85" s="1"/>
      <c r="G85" s="1"/>
      <c r="H85" s="1"/>
      <c r="I85" s="2"/>
      <c r="J85" s="2"/>
      <c r="K85" s="2"/>
      <c r="L85" s="2"/>
      <c r="M85" s="2"/>
      <c r="N85" s="3"/>
      <c r="O85" s="6"/>
      <c r="P85" s="3"/>
      <c r="Q85" s="3"/>
      <c r="R85" s="3"/>
      <c r="S85" s="7"/>
    </row>
    <row r="86" spans="1:19" x14ac:dyDescent="0.3">
      <c r="A86" s="1">
        <v>52</v>
      </c>
      <c r="B86" s="5">
        <v>0.90625</v>
      </c>
      <c r="C86" s="1" t="s">
        <v>19</v>
      </c>
      <c r="D86" s="1">
        <v>8</v>
      </c>
      <c r="E86" s="1">
        <v>8</v>
      </c>
      <c r="F86" s="1" t="s">
        <v>97</v>
      </c>
      <c r="G86" s="1">
        <v>60.7</v>
      </c>
      <c r="H86" s="1">
        <f>1+COUNTIFS(A:A,A86,G:G,"&gt;"&amp;G86)</f>
        <v>1</v>
      </c>
      <c r="I86" s="2">
        <f>AVERAGEIF(A:A,A86,G:G)</f>
        <v>50.39800000000001</v>
      </c>
      <c r="J86" s="2">
        <f t="shared" si="32"/>
        <v>10.301999999999992</v>
      </c>
      <c r="K86" s="2">
        <f t="shared" si="33"/>
        <v>100.30199999999999</v>
      </c>
      <c r="L86" s="2">
        <f t="shared" si="34"/>
        <v>410.80555485280718</v>
      </c>
      <c r="M86" s="2">
        <f>SUMIF(A:A,A86,L:L)</f>
        <v>2393.5389529234963</v>
      </c>
      <c r="N86" s="3">
        <f t="shared" si="35"/>
        <v>0.17163102958948903</v>
      </c>
      <c r="O86" s="6">
        <f t="shared" si="36"/>
        <v>5.8264522586144389</v>
      </c>
      <c r="P86" s="3">
        <f t="shared" si="37"/>
        <v>0.17163102958948903</v>
      </c>
      <c r="Q86" s="3">
        <f>IF(ISNUMBER(P86),SUMIF(A:A,A86,P:P),"")</f>
        <v>0.99999999999999956</v>
      </c>
      <c r="R86" s="3">
        <f t="shared" si="38"/>
        <v>0.17163102958948911</v>
      </c>
      <c r="S86" s="7">
        <f t="shared" si="39"/>
        <v>5.8264522586144363</v>
      </c>
    </row>
    <row r="87" spans="1:19" x14ac:dyDescent="0.3">
      <c r="A87" s="1">
        <v>52</v>
      </c>
      <c r="B87" s="5">
        <v>0.90625</v>
      </c>
      <c r="C87" s="1" t="s">
        <v>19</v>
      </c>
      <c r="D87" s="1">
        <v>8</v>
      </c>
      <c r="E87" s="1">
        <v>1</v>
      </c>
      <c r="F87" s="1" t="s">
        <v>91</v>
      </c>
      <c r="G87" s="1">
        <v>58.79</v>
      </c>
      <c r="H87" s="1">
        <f>1+COUNTIFS(A:A,A87,G:G,"&gt;"&amp;G87)</f>
        <v>2</v>
      </c>
      <c r="I87" s="2">
        <f>AVERAGEIF(A:A,A87,G:G)</f>
        <v>50.39800000000001</v>
      </c>
      <c r="J87" s="2">
        <f t="shared" si="32"/>
        <v>8.3919999999999888</v>
      </c>
      <c r="K87" s="2">
        <f t="shared" si="33"/>
        <v>98.391999999999996</v>
      </c>
      <c r="L87" s="2">
        <f t="shared" si="34"/>
        <v>366.32466388814214</v>
      </c>
      <c r="M87" s="2">
        <f>SUMIF(A:A,A87,L:L)</f>
        <v>2393.5389529234963</v>
      </c>
      <c r="N87" s="3">
        <f t="shared" si="35"/>
        <v>0.15304729569606917</v>
      </c>
      <c r="O87" s="6">
        <f t="shared" si="36"/>
        <v>6.5339279302645252</v>
      </c>
      <c r="P87" s="3">
        <f t="shared" si="37"/>
        <v>0.15304729569606917</v>
      </c>
      <c r="Q87" s="3">
        <f>IF(ISNUMBER(P87),SUMIF(A:A,A87,P:P),"")</f>
        <v>0.99999999999999956</v>
      </c>
      <c r="R87" s="3">
        <f t="shared" si="38"/>
        <v>0.15304729569606923</v>
      </c>
      <c r="S87" s="7">
        <f t="shared" si="39"/>
        <v>6.5339279302645226</v>
      </c>
    </row>
    <row r="88" spans="1:19" x14ac:dyDescent="0.3">
      <c r="A88" s="1">
        <v>52</v>
      </c>
      <c r="B88" s="5">
        <v>0.90625</v>
      </c>
      <c r="C88" s="1" t="s">
        <v>19</v>
      </c>
      <c r="D88" s="1">
        <v>8</v>
      </c>
      <c r="E88" s="1">
        <v>2</v>
      </c>
      <c r="F88" s="1" t="s">
        <v>92</v>
      </c>
      <c r="G88" s="1">
        <v>57.17</v>
      </c>
      <c r="H88" s="1">
        <f>1+COUNTIFS(A:A,A88,G:G,"&gt;"&amp;G88)</f>
        <v>3</v>
      </c>
      <c r="I88" s="2">
        <f>AVERAGEIF(A:A,A88,G:G)</f>
        <v>50.39800000000001</v>
      </c>
      <c r="J88" s="2">
        <f t="shared" si="32"/>
        <v>6.7719999999999914</v>
      </c>
      <c r="K88" s="2">
        <f t="shared" si="33"/>
        <v>96.771999999999991</v>
      </c>
      <c r="L88" s="2">
        <f t="shared" si="34"/>
        <v>332.39366352541424</v>
      </c>
      <c r="M88" s="2">
        <f>SUMIF(A:A,A88,L:L)</f>
        <v>2393.5389529234963</v>
      </c>
      <c r="N88" s="3">
        <f t="shared" si="35"/>
        <v>0.13887121541073094</v>
      </c>
      <c r="O88" s="6">
        <f t="shared" si="36"/>
        <v>7.2009163097072415</v>
      </c>
      <c r="P88" s="3">
        <f t="shared" si="37"/>
        <v>0.13887121541073094</v>
      </c>
      <c r="Q88" s="3">
        <f>IF(ISNUMBER(P88),SUMIF(A:A,A88,P:P),"")</f>
        <v>0.99999999999999956</v>
      </c>
      <c r="R88" s="3">
        <f t="shared" si="38"/>
        <v>0.138871215410731</v>
      </c>
      <c r="S88" s="7">
        <f t="shared" si="39"/>
        <v>7.200916309707238</v>
      </c>
    </row>
    <row r="89" spans="1:19" x14ac:dyDescent="0.3">
      <c r="A89" s="1">
        <v>52</v>
      </c>
      <c r="B89" s="5">
        <v>0.90625</v>
      </c>
      <c r="C89" s="1" t="s">
        <v>19</v>
      </c>
      <c r="D89" s="1">
        <v>8</v>
      </c>
      <c r="E89" s="1">
        <v>5</v>
      </c>
      <c r="F89" s="1" t="s">
        <v>95</v>
      </c>
      <c r="G89" s="1">
        <v>54.56</v>
      </c>
      <c r="H89" s="1">
        <f>1+COUNTIFS(A:A,A89,G:G,"&gt;"&amp;G89)</f>
        <v>4</v>
      </c>
      <c r="I89" s="2">
        <f>AVERAGEIF(A:A,A89,G:G)</f>
        <v>50.39800000000001</v>
      </c>
      <c r="J89" s="2">
        <f t="shared" si="32"/>
        <v>4.1619999999999919</v>
      </c>
      <c r="K89" s="2">
        <f t="shared" si="33"/>
        <v>94.161999999999992</v>
      </c>
      <c r="L89" s="2">
        <f t="shared" si="34"/>
        <v>284.21187535667536</v>
      </c>
      <c r="M89" s="2">
        <f>SUMIF(A:A,A89,L:L)</f>
        <v>2393.5389529234963</v>
      </c>
      <c r="N89" s="3">
        <f t="shared" si="35"/>
        <v>0.11874127847785208</v>
      </c>
      <c r="O89" s="6">
        <f t="shared" si="36"/>
        <v>8.4216711561390376</v>
      </c>
      <c r="P89" s="3">
        <f t="shared" si="37"/>
        <v>0.11874127847785208</v>
      </c>
      <c r="Q89" s="3">
        <f>IF(ISNUMBER(P89),SUMIF(A:A,A89,P:P),"")</f>
        <v>0.99999999999999956</v>
      </c>
      <c r="R89" s="3">
        <f t="shared" si="38"/>
        <v>0.11874127847785214</v>
      </c>
      <c r="S89" s="7">
        <f t="shared" si="39"/>
        <v>8.4216711561390341</v>
      </c>
    </row>
    <row r="90" spans="1:19" x14ac:dyDescent="0.3">
      <c r="A90" s="1">
        <v>52</v>
      </c>
      <c r="B90" s="5">
        <v>0.90625</v>
      </c>
      <c r="C90" s="1" t="s">
        <v>19</v>
      </c>
      <c r="D90" s="1">
        <v>8</v>
      </c>
      <c r="E90" s="1">
        <v>3</v>
      </c>
      <c r="F90" s="1" t="s">
        <v>93</v>
      </c>
      <c r="G90" s="1">
        <v>50.35</v>
      </c>
      <c r="H90" s="1">
        <f>1+COUNTIFS(A:A,A90,G:G,"&gt;"&amp;G90)</f>
        <v>5</v>
      </c>
      <c r="I90" s="2">
        <f>AVERAGEIF(A:A,A90,G:G)</f>
        <v>50.39800000000001</v>
      </c>
      <c r="J90" s="2">
        <f t="shared" si="32"/>
        <v>-4.8000000000008924E-2</v>
      </c>
      <c r="K90" s="2">
        <f t="shared" si="33"/>
        <v>89.951999999999998</v>
      </c>
      <c r="L90" s="2">
        <f t="shared" si="34"/>
        <v>220.76968306135444</v>
      </c>
      <c r="M90" s="2">
        <f>SUMIF(A:A,A90,L:L)</f>
        <v>2393.5389529234963</v>
      </c>
      <c r="N90" s="3">
        <f t="shared" si="35"/>
        <v>9.2235675877220966E-2</v>
      </c>
      <c r="O90" s="6">
        <f t="shared" si="36"/>
        <v>10.841791860788712</v>
      </c>
      <c r="P90" s="3">
        <f t="shared" si="37"/>
        <v>9.2235675877220966E-2</v>
      </c>
      <c r="Q90" s="3">
        <f>IF(ISNUMBER(P90),SUMIF(A:A,A90,P:P),"")</f>
        <v>0.99999999999999956</v>
      </c>
      <c r="R90" s="3">
        <f t="shared" si="38"/>
        <v>9.2235675877221007E-2</v>
      </c>
      <c r="S90" s="7">
        <f t="shared" si="39"/>
        <v>10.841791860788707</v>
      </c>
    </row>
    <row r="91" spans="1:19" x14ac:dyDescent="0.3">
      <c r="A91" s="1">
        <v>52</v>
      </c>
      <c r="B91" s="5">
        <v>0.90625</v>
      </c>
      <c r="C91" s="1" t="s">
        <v>19</v>
      </c>
      <c r="D91" s="1">
        <v>8</v>
      </c>
      <c r="E91" s="1">
        <v>11</v>
      </c>
      <c r="F91" s="1" t="s">
        <v>99</v>
      </c>
      <c r="G91" s="1">
        <v>46.54</v>
      </c>
      <c r="H91" s="1">
        <f>1+COUNTIFS(A:A,A91,G:G,"&gt;"&amp;G91)</f>
        <v>6</v>
      </c>
      <c r="I91" s="2">
        <f>AVERAGEIF(A:A,A91,G:G)</f>
        <v>50.39800000000001</v>
      </c>
      <c r="J91" s="2">
        <f t="shared" si="32"/>
        <v>-3.8580000000000112</v>
      </c>
      <c r="K91" s="2">
        <f t="shared" si="33"/>
        <v>86.141999999999996</v>
      </c>
      <c r="L91" s="2">
        <f t="shared" si="34"/>
        <v>175.65467609150753</v>
      </c>
      <c r="M91" s="2">
        <f>SUMIF(A:A,A91,L:L)</f>
        <v>2393.5389529234963</v>
      </c>
      <c r="N91" s="3">
        <f t="shared" si="35"/>
        <v>7.3387013767610032E-2</v>
      </c>
      <c r="O91" s="6">
        <f t="shared" si="36"/>
        <v>13.626389038892304</v>
      </c>
      <c r="P91" s="3">
        <f t="shared" si="37"/>
        <v>7.3387013767610032E-2</v>
      </c>
      <c r="Q91" s="3">
        <f>IF(ISNUMBER(P91),SUMIF(A:A,A91,P:P),"")</f>
        <v>0.99999999999999956</v>
      </c>
      <c r="R91" s="3">
        <f t="shared" si="38"/>
        <v>7.338701376761006E-2</v>
      </c>
      <c r="S91" s="7">
        <f t="shared" si="39"/>
        <v>13.626389038892299</v>
      </c>
    </row>
    <row r="92" spans="1:19" x14ac:dyDescent="0.3">
      <c r="A92" s="1">
        <v>52</v>
      </c>
      <c r="B92" s="5">
        <v>0.90625</v>
      </c>
      <c r="C92" s="1" t="s">
        <v>19</v>
      </c>
      <c r="D92" s="1">
        <v>8</v>
      </c>
      <c r="E92" s="1">
        <v>4</v>
      </c>
      <c r="F92" s="1" t="s">
        <v>94</v>
      </c>
      <c r="G92" s="1">
        <v>45.67</v>
      </c>
      <c r="H92" s="1">
        <f>1+COUNTIFS(A:A,A92,G:G,"&gt;"&amp;G92)</f>
        <v>7</v>
      </c>
      <c r="I92" s="2">
        <f>AVERAGEIF(A:A,A92,G:G)</f>
        <v>50.39800000000001</v>
      </c>
      <c r="J92" s="2">
        <f t="shared" si="32"/>
        <v>-4.7280000000000086</v>
      </c>
      <c r="K92" s="2">
        <f t="shared" si="33"/>
        <v>85.271999999999991</v>
      </c>
      <c r="L92" s="2">
        <f t="shared" si="34"/>
        <v>166.72070713354233</v>
      </c>
      <c r="M92" s="2">
        <f>SUMIF(A:A,A92,L:L)</f>
        <v>2393.5389529234963</v>
      </c>
      <c r="N92" s="3">
        <f t="shared" si="35"/>
        <v>6.9654478332139835E-2</v>
      </c>
      <c r="O92" s="6">
        <f t="shared" si="36"/>
        <v>14.356578700246786</v>
      </c>
      <c r="P92" s="3">
        <f t="shared" si="37"/>
        <v>6.9654478332139835E-2</v>
      </c>
      <c r="Q92" s="3">
        <f>IF(ISNUMBER(P92),SUMIF(A:A,A92,P:P),"")</f>
        <v>0.99999999999999956</v>
      </c>
      <c r="R92" s="3">
        <f t="shared" si="38"/>
        <v>6.9654478332139863E-2</v>
      </c>
      <c r="S92" s="7">
        <f t="shared" si="39"/>
        <v>14.35657870024678</v>
      </c>
    </row>
    <row r="93" spans="1:19" x14ac:dyDescent="0.3">
      <c r="A93" s="1">
        <v>52</v>
      </c>
      <c r="B93" s="5">
        <v>0.90625</v>
      </c>
      <c r="C93" s="1" t="s">
        <v>19</v>
      </c>
      <c r="D93" s="1">
        <v>8</v>
      </c>
      <c r="E93" s="1">
        <v>12</v>
      </c>
      <c r="F93" s="1" t="s">
        <v>100</v>
      </c>
      <c r="G93" s="1">
        <v>44</v>
      </c>
      <c r="H93" s="1">
        <f>1+COUNTIFS(A:A,A93,G:G,"&gt;"&amp;G93)</f>
        <v>8</v>
      </c>
      <c r="I93" s="2">
        <f>AVERAGEIF(A:A,A93,G:G)</f>
        <v>50.39800000000001</v>
      </c>
      <c r="J93" s="2">
        <f t="shared" si="32"/>
        <v>-6.3980000000000103</v>
      </c>
      <c r="K93" s="2">
        <f t="shared" si="33"/>
        <v>83.60199999999999</v>
      </c>
      <c r="L93" s="2">
        <f t="shared" si="34"/>
        <v>150.82496616591021</v>
      </c>
      <c r="M93" s="2">
        <f>SUMIF(A:A,A93,L:L)</f>
        <v>2393.5389529234963</v>
      </c>
      <c r="N93" s="3">
        <f t="shared" si="35"/>
        <v>6.3013374393464897E-2</v>
      </c>
      <c r="O93" s="6">
        <f t="shared" si="36"/>
        <v>15.869646874580164</v>
      </c>
      <c r="P93" s="3">
        <f t="shared" si="37"/>
        <v>6.3013374393464897E-2</v>
      </c>
      <c r="Q93" s="3">
        <f>IF(ISNUMBER(P93),SUMIF(A:A,A93,P:P),"")</f>
        <v>0.99999999999999956</v>
      </c>
      <c r="R93" s="3">
        <f t="shared" si="38"/>
        <v>6.3013374393464924E-2</v>
      </c>
      <c r="S93" s="7">
        <f t="shared" si="39"/>
        <v>15.869646874580159</v>
      </c>
    </row>
    <row r="94" spans="1:19" x14ac:dyDescent="0.3">
      <c r="A94" s="1">
        <v>52</v>
      </c>
      <c r="B94" s="5">
        <v>0.90625</v>
      </c>
      <c r="C94" s="1" t="s">
        <v>19</v>
      </c>
      <c r="D94" s="1">
        <v>8</v>
      </c>
      <c r="E94" s="1">
        <v>10</v>
      </c>
      <c r="F94" s="1" t="s">
        <v>98</v>
      </c>
      <c r="G94" s="1">
        <v>43.38</v>
      </c>
      <c r="H94" s="1">
        <f>1+COUNTIFS(A:A,A94,G:G,"&gt;"&amp;G94)</f>
        <v>9</v>
      </c>
      <c r="I94" s="2">
        <f>AVERAGEIF(A:A,A94,G:G)</f>
        <v>50.39800000000001</v>
      </c>
      <c r="J94" s="2">
        <f t="shared" si="32"/>
        <v>-7.0180000000000078</v>
      </c>
      <c r="K94" s="2">
        <f t="shared" si="33"/>
        <v>82.981999999999999</v>
      </c>
      <c r="L94" s="2">
        <f t="shared" si="34"/>
        <v>145.317354131549</v>
      </c>
      <c r="M94" s="2">
        <f>SUMIF(A:A,A94,L:L)</f>
        <v>2393.5389529234963</v>
      </c>
      <c r="N94" s="3">
        <f t="shared" si="35"/>
        <v>6.0712341428183859E-2</v>
      </c>
      <c r="O94" s="6">
        <f t="shared" si="36"/>
        <v>16.471115698657282</v>
      </c>
      <c r="P94" s="3">
        <f t="shared" si="37"/>
        <v>6.0712341428183859E-2</v>
      </c>
      <c r="Q94" s="3">
        <f>IF(ISNUMBER(P94),SUMIF(A:A,A94,P:P),"")</f>
        <v>0.99999999999999956</v>
      </c>
      <c r="R94" s="3">
        <f t="shared" si="38"/>
        <v>6.0712341428183887E-2</v>
      </c>
      <c r="S94" s="7">
        <f t="shared" si="39"/>
        <v>16.471115698657275</v>
      </c>
    </row>
    <row r="95" spans="1:19" x14ac:dyDescent="0.3">
      <c r="A95" s="1">
        <v>52</v>
      </c>
      <c r="B95" s="5">
        <v>0.90625</v>
      </c>
      <c r="C95" s="1" t="s">
        <v>19</v>
      </c>
      <c r="D95" s="1">
        <v>8</v>
      </c>
      <c r="E95" s="1">
        <v>7</v>
      </c>
      <c r="F95" s="1" t="s">
        <v>96</v>
      </c>
      <c r="G95" s="1">
        <v>42.82</v>
      </c>
      <c r="H95" s="1">
        <f>1+COUNTIFS(A:A,A95,G:G,"&gt;"&amp;G95)</f>
        <v>10</v>
      </c>
      <c r="I95" s="2">
        <f>AVERAGEIF(A:A,A95,G:G)</f>
        <v>50.39800000000001</v>
      </c>
      <c r="J95" s="2">
        <f t="shared" si="32"/>
        <v>-7.5780000000000101</v>
      </c>
      <c r="K95" s="2">
        <f t="shared" si="33"/>
        <v>82.421999999999997</v>
      </c>
      <c r="L95" s="2">
        <f t="shared" si="34"/>
        <v>140.51580871659337</v>
      </c>
      <c r="M95" s="2">
        <f>SUMIF(A:A,A95,L:L)</f>
        <v>2393.5389529234963</v>
      </c>
      <c r="N95" s="3">
        <f t="shared" si="35"/>
        <v>5.8706297027238986E-2</v>
      </c>
      <c r="O95" s="6">
        <f t="shared" si="36"/>
        <v>17.03394781544495</v>
      </c>
      <c r="P95" s="3">
        <f t="shared" si="37"/>
        <v>5.8706297027238986E-2</v>
      </c>
      <c r="Q95" s="3">
        <f>IF(ISNUMBER(P95),SUMIF(A:A,A95,P:P),"")</f>
        <v>0.99999999999999956</v>
      </c>
      <c r="R95" s="3">
        <f t="shared" si="38"/>
        <v>5.8706297027239014E-2</v>
      </c>
      <c r="S95" s="7">
        <f t="shared" si="39"/>
        <v>17.033947815444943</v>
      </c>
    </row>
  </sheetData>
  <autoFilter ref="A7:S7" xr:uid="{00000000-0009-0000-0000-000000000000}"/>
  <sortState xmlns:xlrd2="http://schemas.microsoft.com/office/spreadsheetml/2017/richdata2" ref="A8:T95">
    <sortCondition ref="B8:B95"/>
    <sortCondition ref="H8:H95"/>
  </sortState>
  <conditionalFormatting sqref="H1:H1048576">
    <cfRule type="colorScale" priority="3">
      <colorScale>
        <cfvo type="min"/>
        <cfvo type="percentile" val="50"/>
        <cfvo type="max"/>
        <color rgb="FF00B050"/>
        <color rgb="FFFFEB84"/>
        <color rgb="FFFF0000"/>
      </colorScale>
    </cfRule>
  </conditionalFormatting>
  <conditionalFormatting sqref="S1:S1048576">
    <cfRule type="colorScale" priority="29">
      <colorScale>
        <cfvo type="min"/>
        <cfvo type="percentile" val="50"/>
        <cfvo type="max"/>
        <color rgb="FF00B050"/>
        <color rgb="FFFFEB84"/>
        <color rgb="FFFF0000"/>
      </colorScale>
    </cfRule>
  </conditionalFormatting>
  <conditionalFormatting sqref="G1:G1048576">
    <cfRule type="colorScale" priority="19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scale="8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DBR 21102022 - Moonee Valley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Lani</cp:lastModifiedBy>
  <cp:revision/>
  <cp:lastPrinted>2022-10-20T22:15:04Z</cp:lastPrinted>
  <dcterms:created xsi:type="dcterms:W3CDTF">2016-03-11T05:58:01Z</dcterms:created>
  <dcterms:modified xsi:type="dcterms:W3CDTF">2022-10-20T22:23:27Z</dcterms:modified>
</cp:coreProperties>
</file>