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75941BF5-5F11-489A-BDB9-F97A695633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8112022 - Townsville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08112022 - Townsville'!$A$7:$S$12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5" i="1" l="1"/>
  <c r="I65" i="1"/>
  <c r="J65" i="1" s="1"/>
  <c r="K65" i="1" s="1"/>
  <c r="L65" i="1" s="1"/>
  <c r="H69" i="1"/>
  <c r="I69" i="1"/>
  <c r="J69" i="1" s="1"/>
  <c r="K69" i="1" s="1"/>
  <c r="L69" i="1" s="1"/>
  <c r="H60" i="1"/>
  <c r="I60" i="1"/>
  <c r="J60" i="1" s="1"/>
  <c r="K60" i="1" s="1"/>
  <c r="L60" i="1" s="1"/>
  <c r="H58" i="1"/>
  <c r="I58" i="1"/>
  <c r="J58" i="1" s="1"/>
  <c r="K58" i="1" s="1"/>
  <c r="L58" i="1" s="1"/>
  <c r="H59" i="1"/>
  <c r="I59" i="1"/>
  <c r="J59" i="1" s="1"/>
  <c r="K59" i="1" s="1"/>
  <c r="L59" i="1" s="1"/>
  <c r="H66" i="1"/>
  <c r="I66" i="1"/>
  <c r="J66" i="1" s="1"/>
  <c r="K66" i="1" s="1"/>
  <c r="L66" i="1" s="1"/>
  <c r="H71" i="1"/>
  <c r="I71" i="1"/>
  <c r="J71" i="1" s="1"/>
  <c r="K71" i="1" s="1"/>
  <c r="L71" i="1" s="1"/>
  <c r="H61" i="1"/>
  <c r="I61" i="1"/>
  <c r="J61" i="1" s="1"/>
  <c r="K61" i="1" s="1"/>
  <c r="L61" i="1" s="1"/>
  <c r="H62" i="1"/>
  <c r="I62" i="1"/>
  <c r="J62" i="1" s="1"/>
  <c r="K62" i="1" s="1"/>
  <c r="L62" i="1" s="1"/>
  <c r="H67" i="1"/>
  <c r="I67" i="1"/>
  <c r="J67" i="1" s="1"/>
  <c r="K67" i="1" s="1"/>
  <c r="L67" i="1" s="1"/>
  <c r="H68" i="1"/>
  <c r="I68" i="1"/>
  <c r="J68" i="1" s="1"/>
  <c r="K68" i="1" s="1"/>
  <c r="L68" i="1" s="1"/>
  <c r="H64" i="1"/>
  <c r="I64" i="1"/>
  <c r="J64" i="1" s="1"/>
  <c r="K64" i="1" s="1"/>
  <c r="L64" i="1" s="1"/>
  <c r="H63" i="1"/>
  <c r="I63" i="1"/>
  <c r="J63" i="1" s="1"/>
  <c r="K63" i="1" s="1"/>
  <c r="L63" i="1" s="1"/>
  <c r="H70" i="1"/>
  <c r="I70" i="1"/>
  <c r="J70" i="1" s="1"/>
  <c r="K70" i="1" s="1"/>
  <c r="L70" i="1" s="1"/>
  <c r="H41" i="1"/>
  <c r="I41" i="1"/>
  <c r="J41" i="1" s="1"/>
  <c r="K41" i="1" s="1"/>
  <c r="L41" i="1" s="1"/>
  <c r="H45" i="1"/>
  <c r="I45" i="1"/>
  <c r="J45" i="1" s="1"/>
  <c r="K45" i="1" s="1"/>
  <c r="L45" i="1" s="1"/>
  <c r="H50" i="1"/>
  <c r="I50" i="1"/>
  <c r="J50" i="1" s="1"/>
  <c r="K50" i="1" s="1"/>
  <c r="L50" i="1" s="1"/>
  <c r="H49" i="1"/>
  <c r="I49" i="1"/>
  <c r="J49" i="1" s="1"/>
  <c r="K49" i="1" s="1"/>
  <c r="L49" i="1" s="1"/>
  <c r="H54" i="1"/>
  <c r="I54" i="1"/>
  <c r="J54" i="1" s="1"/>
  <c r="K54" i="1" s="1"/>
  <c r="L54" i="1" s="1"/>
  <c r="H47" i="1"/>
  <c r="I47" i="1"/>
  <c r="J47" i="1" s="1"/>
  <c r="K47" i="1" s="1"/>
  <c r="L47" i="1" s="1"/>
  <c r="H51" i="1"/>
  <c r="I51" i="1"/>
  <c r="J51" i="1" s="1"/>
  <c r="K51" i="1" s="1"/>
  <c r="L51" i="1" s="1"/>
  <c r="H53" i="1"/>
  <c r="I53" i="1"/>
  <c r="J53" i="1" s="1"/>
  <c r="K53" i="1" s="1"/>
  <c r="L53" i="1" s="1"/>
  <c r="H55" i="1"/>
  <c r="I55" i="1"/>
  <c r="J55" i="1" s="1"/>
  <c r="K55" i="1" s="1"/>
  <c r="L55" i="1" s="1"/>
  <c r="H56" i="1"/>
  <c r="I56" i="1"/>
  <c r="J56" i="1" s="1"/>
  <c r="K56" i="1" s="1"/>
  <c r="L56" i="1" s="1"/>
  <c r="H52" i="1"/>
  <c r="I52" i="1"/>
  <c r="J52" i="1" s="1"/>
  <c r="K52" i="1" s="1"/>
  <c r="L52" i="1" s="1"/>
  <c r="H48" i="1"/>
  <c r="I48" i="1"/>
  <c r="J48" i="1" s="1"/>
  <c r="K48" i="1" s="1"/>
  <c r="L48" i="1" s="1"/>
  <c r="H42" i="1"/>
  <c r="I42" i="1"/>
  <c r="J42" i="1" s="1"/>
  <c r="K42" i="1" s="1"/>
  <c r="L42" i="1" s="1"/>
  <c r="H39" i="1"/>
  <c r="I39" i="1"/>
  <c r="J39" i="1" s="1"/>
  <c r="K39" i="1" s="1"/>
  <c r="L39" i="1" s="1"/>
  <c r="H40" i="1"/>
  <c r="I40" i="1"/>
  <c r="J40" i="1" s="1"/>
  <c r="K40" i="1" s="1"/>
  <c r="L40" i="1" s="1"/>
  <c r="H34" i="1"/>
  <c r="I34" i="1"/>
  <c r="J34" i="1" s="1"/>
  <c r="K34" i="1" s="1"/>
  <c r="L34" i="1" s="1"/>
  <c r="H36" i="1"/>
  <c r="I36" i="1"/>
  <c r="J36" i="1" s="1"/>
  <c r="K36" i="1" s="1"/>
  <c r="L36" i="1" s="1"/>
  <c r="H37" i="1"/>
  <c r="I37" i="1"/>
  <c r="J37" i="1" s="1"/>
  <c r="K37" i="1" s="1"/>
  <c r="L37" i="1" s="1"/>
  <c r="H43" i="1"/>
  <c r="I43" i="1"/>
  <c r="J43" i="1" s="1"/>
  <c r="K43" i="1" s="1"/>
  <c r="L43" i="1" s="1"/>
  <c r="H35" i="1"/>
  <c r="I35" i="1"/>
  <c r="J35" i="1" s="1"/>
  <c r="K35" i="1" s="1"/>
  <c r="L35" i="1" s="1"/>
  <c r="H38" i="1"/>
  <c r="I38" i="1"/>
  <c r="J38" i="1" s="1"/>
  <c r="K38" i="1" s="1"/>
  <c r="L38" i="1" s="1"/>
  <c r="H44" i="1"/>
  <c r="I44" i="1"/>
  <c r="J44" i="1" s="1"/>
  <c r="K44" i="1" s="1"/>
  <c r="L44" i="1" s="1"/>
  <c r="H30" i="1"/>
  <c r="I30" i="1"/>
  <c r="J30" i="1" s="1"/>
  <c r="K30" i="1" s="1"/>
  <c r="L30" i="1" s="1"/>
  <c r="H11" i="1"/>
  <c r="I11" i="1"/>
  <c r="J11" i="1" s="1"/>
  <c r="K11" i="1" s="1"/>
  <c r="L11" i="1" s="1"/>
  <c r="H10" i="1"/>
  <c r="I10" i="1"/>
  <c r="J10" i="1" s="1"/>
  <c r="K10" i="1" s="1"/>
  <c r="L10" i="1" s="1"/>
  <c r="H8" i="1"/>
  <c r="I8" i="1"/>
  <c r="J8" i="1" s="1"/>
  <c r="K8" i="1" s="1"/>
  <c r="L8" i="1" s="1"/>
  <c r="H9" i="1"/>
  <c r="I9" i="1"/>
  <c r="J9" i="1" s="1"/>
  <c r="K9" i="1" s="1"/>
  <c r="L9" i="1" s="1"/>
  <c r="H12" i="1"/>
  <c r="I12" i="1"/>
  <c r="J12" i="1" s="1"/>
  <c r="K12" i="1" s="1"/>
  <c r="L12" i="1" s="1"/>
  <c r="H21" i="1"/>
  <c r="I21" i="1"/>
  <c r="J21" i="1" s="1"/>
  <c r="K21" i="1" s="1"/>
  <c r="L21" i="1" s="1"/>
  <c r="H22" i="1"/>
  <c r="I22" i="1"/>
  <c r="J22" i="1" s="1"/>
  <c r="K22" i="1" s="1"/>
  <c r="L22" i="1" s="1"/>
  <c r="H16" i="1"/>
  <c r="I16" i="1"/>
  <c r="J16" i="1" s="1"/>
  <c r="K16" i="1" s="1"/>
  <c r="L16" i="1" s="1"/>
  <c r="H20" i="1"/>
  <c r="I20" i="1"/>
  <c r="J20" i="1" s="1"/>
  <c r="K20" i="1" s="1"/>
  <c r="L20" i="1" s="1"/>
  <c r="H14" i="1"/>
  <c r="I14" i="1"/>
  <c r="J14" i="1" s="1"/>
  <c r="K14" i="1" s="1"/>
  <c r="L14" i="1" s="1"/>
  <c r="H18" i="1"/>
  <c r="I18" i="1"/>
  <c r="J18" i="1" s="1"/>
  <c r="K18" i="1" s="1"/>
  <c r="L18" i="1" s="1"/>
  <c r="H15" i="1"/>
  <c r="I15" i="1"/>
  <c r="J15" i="1" s="1"/>
  <c r="K15" i="1" s="1"/>
  <c r="L15" i="1" s="1"/>
  <c r="H19" i="1"/>
  <c r="I19" i="1"/>
  <c r="J19" i="1" s="1"/>
  <c r="K19" i="1" s="1"/>
  <c r="L19" i="1" s="1"/>
  <c r="H23" i="1"/>
  <c r="I23" i="1"/>
  <c r="J23" i="1" s="1"/>
  <c r="K23" i="1" s="1"/>
  <c r="L23" i="1" s="1"/>
  <c r="H17" i="1"/>
  <c r="I17" i="1"/>
  <c r="J17" i="1" s="1"/>
  <c r="K17" i="1" s="1"/>
  <c r="L17" i="1" s="1"/>
  <c r="H25" i="1"/>
  <c r="I25" i="1"/>
  <c r="J25" i="1" s="1"/>
  <c r="K25" i="1" s="1"/>
  <c r="L25" i="1" s="1"/>
  <c r="H26" i="1"/>
  <c r="I26" i="1"/>
  <c r="J26" i="1" s="1"/>
  <c r="K26" i="1" s="1"/>
  <c r="L26" i="1" s="1"/>
  <c r="H27" i="1"/>
  <c r="I27" i="1"/>
  <c r="J27" i="1" s="1"/>
  <c r="K27" i="1" s="1"/>
  <c r="L27" i="1" s="1"/>
  <c r="H31" i="1"/>
  <c r="I31" i="1"/>
  <c r="J31" i="1" s="1"/>
  <c r="K31" i="1" s="1"/>
  <c r="L31" i="1" s="1"/>
  <c r="H29" i="1"/>
  <c r="I29" i="1"/>
  <c r="J29" i="1" s="1"/>
  <c r="K29" i="1" s="1"/>
  <c r="L29" i="1" s="1"/>
  <c r="H32" i="1"/>
  <c r="I32" i="1"/>
  <c r="J32" i="1" s="1"/>
  <c r="K32" i="1" s="1"/>
  <c r="L32" i="1" s="1"/>
  <c r="H28" i="1"/>
  <c r="I28" i="1"/>
  <c r="J28" i="1" s="1"/>
  <c r="K28" i="1" s="1"/>
  <c r="L28" i="1" s="1"/>
  <c r="M58" i="1" l="1"/>
  <c r="N58" i="1" s="1"/>
  <c r="O58" i="1" s="1"/>
  <c r="P58" i="1" s="1"/>
  <c r="M62" i="1"/>
  <c r="N62" i="1" s="1"/>
  <c r="O62" i="1" s="1"/>
  <c r="P62" i="1" s="1"/>
  <c r="M63" i="1"/>
  <c r="N63" i="1" s="1"/>
  <c r="O63" i="1" s="1"/>
  <c r="P63" i="1" s="1"/>
  <c r="M60" i="1"/>
  <c r="N60" i="1" s="1"/>
  <c r="O60" i="1" s="1"/>
  <c r="P60" i="1" s="1"/>
  <c r="M66" i="1"/>
  <c r="N66" i="1" s="1"/>
  <c r="O66" i="1" s="1"/>
  <c r="P66" i="1" s="1"/>
  <c r="M61" i="1"/>
  <c r="N61" i="1" s="1"/>
  <c r="O61" i="1" s="1"/>
  <c r="P61" i="1" s="1"/>
  <c r="M64" i="1"/>
  <c r="N64" i="1" s="1"/>
  <c r="O64" i="1" s="1"/>
  <c r="P64" i="1" s="1"/>
  <c r="M69" i="1"/>
  <c r="N69" i="1" s="1"/>
  <c r="O69" i="1" s="1"/>
  <c r="P69" i="1" s="1"/>
  <c r="M59" i="1"/>
  <c r="N59" i="1" s="1"/>
  <c r="O59" i="1" s="1"/>
  <c r="P59" i="1" s="1"/>
  <c r="M68" i="1"/>
  <c r="N68" i="1" s="1"/>
  <c r="O68" i="1" s="1"/>
  <c r="P68" i="1" s="1"/>
  <c r="M65" i="1"/>
  <c r="N65" i="1" s="1"/>
  <c r="O65" i="1" s="1"/>
  <c r="P65" i="1" s="1"/>
  <c r="M71" i="1"/>
  <c r="N71" i="1" s="1"/>
  <c r="O71" i="1" s="1"/>
  <c r="P71" i="1" s="1"/>
  <c r="M67" i="1"/>
  <c r="N67" i="1" s="1"/>
  <c r="O67" i="1" s="1"/>
  <c r="P67" i="1" s="1"/>
  <c r="M70" i="1"/>
  <c r="N70" i="1" s="1"/>
  <c r="O70" i="1" s="1"/>
  <c r="P70" i="1" s="1"/>
  <c r="M56" i="1"/>
  <c r="N56" i="1" s="1"/>
  <c r="O56" i="1" s="1"/>
  <c r="P56" i="1" s="1"/>
  <c r="M48" i="1"/>
  <c r="N48" i="1" s="1"/>
  <c r="O48" i="1" s="1"/>
  <c r="P48" i="1" s="1"/>
  <c r="M52" i="1"/>
  <c r="N52" i="1" s="1"/>
  <c r="O52" i="1" s="1"/>
  <c r="P52" i="1" s="1"/>
  <c r="M50" i="1"/>
  <c r="N50" i="1" s="1"/>
  <c r="O50" i="1" s="1"/>
  <c r="P50" i="1" s="1"/>
  <c r="M45" i="1"/>
  <c r="N45" i="1" s="1"/>
  <c r="O45" i="1" s="1"/>
  <c r="P45" i="1" s="1"/>
  <c r="M51" i="1"/>
  <c r="N51" i="1" s="1"/>
  <c r="O51" i="1" s="1"/>
  <c r="P51" i="1" s="1"/>
  <c r="M55" i="1"/>
  <c r="N55" i="1" s="1"/>
  <c r="O55" i="1" s="1"/>
  <c r="P55" i="1" s="1"/>
  <c r="M54" i="1"/>
  <c r="N54" i="1" s="1"/>
  <c r="O54" i="1" s="1"/>
  <c r="P54" i="1" s="1"/>
  <c r="M47" i="1"/>
  <c r="N47" i="1" s="1"/>
  <c r="O47" i="1" s="1"/>
  <c r="P47" i="1" s="1"/>
  <c r="M53" i="1"/>
  <c r="N53" i="1" s="1"/>
  <c r="O53" i="1" s="1"/>
  <c r="P53" i="1" s="1"/>
  <c r="M49" i="1"/>
  <c r="N49" i="1" s="1"/>
  <c r="O49" i="1" s="1"/>
  <c r="P49" i="1" s="1"/>
  <c r="M41" i="1"/>
  <c r="N41" i="1" s="1"/>
  <c r="O41" i="1" s="1"/>
  <c r="P41" i="1" s="1"/>
  <c r="M38" i="1"/>
  <c r="N38" i="1" s="1"/>
  <c r="O38" i="1" s="1"/>
  <c r="P38" i="1" s="1"/>
  <c r="M35" i="1"/>
  <c r="N35" i="1" s="1"/>
  <c r="O35" i="1" s="1"/>
  <c r="P35" i="1" s="1"/>
  <c r="M44" i="1"/>
  <c r="N44" i="1" s="1"/>
  <c r="O44" i="1" s="1"/>
  <c r="P44" i="1" s="1"/>
  <c r="M39" i="1"/>
  <c r="N39" i="1" s="1"/>
  <c r="O39" i="1" s="1"/>
  <c r="P39" i="1" s="1"/>
  <c r="M37" i="1"/>
  <c r="N37" i="1" s="1"/>
  <c r="O37" i="1" s="1"/>
  <c r="P37" i="1" s="1"/>
  <c r="M42" i="1"/>
  <c r="N42" i="1" s="1"/>
  <c r="O42" i="1" s="1"/>
  <c r="P42" i="1" s="1"/>
  <c r="M36" i="1"/>
  <c r="N36" i="1" s="1"/>
  <c r="O36" i="1" s="1"/>
  <c r="P36" i="1" s="1"/>
  <c r="M34" i="1"/>
  <c r="N34" i="1" s="1"/>
  <c r="O34" i="1" s="1"/>
  <c r="P34" i="1" s="1"/>
  <c r="M40" i="1"/>
  <c r="N40" i="1" s="1"/>
  <c r="O40" i="1" s="1"/>
  <c r="P40" i="1" s="1"/>
  <c r="M43" i="1"/>
  <c r="N43" i="1" s="1"/>
  <c r="O43" i="1" s="1"/>
  <c r="P43" i="1" s="1"/>
  <c r="M30" i="1"/>
  <c r="N30" i="1" s="1"/>
  <c r="O30" i="1" s="1"/>
  <c r="P30" i="1" s="1"/>
  <c r="M25" i="1"/>
  <c r="N25" i="1" s="1"/>
  <c r="O25" i="1" s="1"/>
  <c r="P25" i="1" s="1"/>
  <c r="M29" i="1"/>
  <c r="N29" i="1" s="1"/>
  <c r="O29" i="1" s="1"/>
  <c r="P29" i="1" s="1"/>
  <c r="M31" i="1"/>
  <c r="N31" i="1" s="1"/>
  <c r="O31" i="1" s="1"/>
  <c r="P31" i="1" s="1"/>
  <c r="M27" i="1"/>
  <c r="N27" i="1" s="1"/>
  <c r="O27" i="1" s="1"/>
  <c r="P27" i="1" s="1"/>
  <c r="M28" i="1"/>
  <c r="N28" i="1" s="1"/>
  <c r="O28" i="1" s="1"/>
  <c r="P28" i="1" s="1"/>
  <c r="M26" i="1"/>
  <c r="N26" i="1" s="1"/>
  <c r="O26" i="1" s="1"/>
  <c r="P26" i="1" s="1"/>
  <c r="M32" i="1"/>
  <c r="N32" i="1" s="1"/>
  <c r="O32" i="1" s="1"/>
  <c r="P32" i="1" s="1"/>
  <c r="M15" i="1"/>
  <c r="N15" i="1" s="1"/>
  <c r="O15" i="1" s="1"/>
  <c r="P15" i="1" s="1"/>
  <c r="M17" i="1"/>
  <c r="N17" i="1" s="1"/>
  <c r="O17" i="1" s="1"/>
  <c r="P17" i="1" s="1"/>
  <c r="M23" i="1"/>
  <c r="N23" i="1" s="1"/>
  <c r="O23" i="1" s="1"/>
  <c r="P23" i="1" s="1"/>
  <c r="M19" i="1"/>
  <c r="N19" i="1" s="1"/>
  <c r="O19" i="1" s="1"/>
  <c r="P19" i="1" s="1"/>
  <c r="M8" i="1"/>
  <c r="N8" i="1" s="1"/>
  <c r="O8" i="1" s="1"/>
  <c r="P8" i="1" s="1"/>
  <c r="M12" i="1"/>
  <c r="N12" i="1" s="1"/>
  <c r="O12" i="1" s="1"/>
  <c r="P12" i="1" s="1"/>
  <c r="M20" i="1"/>
  <c r="N20" i="1" s="1"/>
  <c r="O20" i="1" s="1"/>
  <c r="P20" i="1" s="1"/>
  <c r="M10" i="1"/>
  <c r="N10" i="1" s="1"/>
  <c r="O10" i="1" s="1"/>
  <c r="P10" i="1" s="1"/>
  <c r="M11" i="1"/>
  <c r="N11" i="1" s="1"/>
  <c r="O11" i="1" s="1"/>
  <c r="P11" i="1" s="1"/>
  <c r="M9" i="1"/>
  <c r="N9" i="1" s="1"/>
  <c r="O9" i="1" s="1"/>
  <c r="P9" i="1" s="1"/>
  <c r="M21" i="1"/>
  <c r="N21" i="1" s="1"/>
  <c r="O21" i="1" s="1"/>
  <c r="P21" i="1" s="1"/>
  <c r="M16" i="1"/>
  <c r="N16" i="1" s="1"/>
  <c r="O16" i="1" s="1"/>
  <c r="P16" i="1" s="1"/>
  <c r="M18" i="1"/>
  <c r="N18" i="1" s="1"/>
  <c r="O18" i="1" s="1"/>
  <c r="P18" i="1" s="1"/>
  <c r="M14" i="1"/>
  <c r="N14" i="1" s="1"/>
  <c r="O14" i="1" s="1"/>
  <c r="P14" i="1" s="1"/>
  <c r="M22" i="1"/>
  <c r="N22" i="1" s="1"/>
  <c r="O22" i="1" s="1"/>
  <c r="P22" i="1" s="1"/>
  <c r="Q67" i="1" l="1"/>
  <c r="R67" i="1" s="1"/>
  <c r="S67" i="1" s="1"/>
  <c r="Q65" i="1"/>
  <c r="R65" i="1" s="1"/>
  <c r="S65" i="1" s="1"/>
  <c r="Q71" i="1"/>
  <c r="R71" i="1" s="1"/>
  <c r="S71" i="1" s="1"/>
  <c r="Q63" i="1"/>
  <c r="R63" i="1" s="1"/>
  <c r="S63" i="1" s="1"/>
  <c r="Q68" i="1"/>
  <c r="R68" i="1" s="1"/>
  <c r="S68" i="1" s="1"/>
  <c r="Q61" i="1"/>
  <c r="R61" i="1" s="1"/>
  <c r="S61" i="1" s="1"/>
  <c r="Q60" i="1"/>
  <c r="R60" i="1" s="1"/>
  <c r="S60" i="1" s="1"/>
  <c r="Q69" i="1"/>
  <c r="R69" i="1" s="1"/>
  <c r="S69" i="1" s="1"/>
  <c r="Q59" i="1"/>
  <c r="R59" i="1" s="1"/>
  <c r="S59" i="1" s="1"/>
  <c r="Q58" i="1"/>
  <c r="R58" i="1" s="1"/>
  <c r="S58" i="1" s="1"/>
  <c r="Q66" i="1"/>
  <c r="R66" i="1" s="1"/>
  <c r="S66" i="1" s="1"/>
  <c r="Q62" i="1"/>
  <c r="R62" i="1" s="1"/>
  <c r="S62" i="1" s="1"/>
  <c r="Q64" i="1"/>
  <c r="R64" i="1" s="1"/>
  <c r="S64" i="1" s="1"/>
  <c r="Q70" i="1"/>
  <c r="R70" i="1" s="1"/>
  <c r="S70" i="1" s="1"/>
  <c r="Q49" i="1"/>
  <c r="R49" i="1" s="1"/>
  <c r="S49" i="1" s="1"/>
  <c r="Q45" i="1"/>
  <c r="R45" i="1" s="1"/>
  <c r="S45" i="1" s="1"/>
  <c r="Q53" i="1"/>
  <c r="R53" i="1" s="1"/>
  <c r="S53" i="1" s="1"/>
  <c r="Q51" i="1"/>
  <c r="R51" i="1" s="1"/>
  <c r="S51" i="1" s="1"/>
  <c r="Q52" i="1"/>
  <c r="R52" i="1" s="1"/>
  <c r="S52" i="1" s="1"/>
  <c r="Q50" i="1"/>
  <c r="R50" i="1" s="1"/>
  <c r="S50" i="1" s="1"/>
  <c r="Q54" i="1"/>
  <c r="R54" i="1" s="1"/>
  <c r="S54" i="1" s="1"/>
  <c r="Q56" i="1"/>
  <c r="R56" i="1" s="1"/>
  <c r="S56" i="1" s="1"/>
  <c r="Q55" i="1"/>
  <c r="R55" i="1" s="1"/>
  <c r="S55" i="1" s="1"/>
  <c r="Q41" i="1"/>
  <c r="R41" i="1" s="1"/>
  <c r="S41" i="1" s="1"/>
  <c r="Q47" i="1"/>
  <c r="R47" i="1" s="1"/>
  <c r="S47" i="1" s="1"/>
  <c r="Q48" i="1"/>
  <c r="R48" i="1" s="1"/>
  <c r="S48" i="1" s="1"/>
  <c r="Q42" i="1"/>
  <c r="R42" i="1" s="1"/>
  <c r="S42" i="1" s="1"/>
  <c r="Q36" i="1"/>
  <c r="R36" i="1" s="1"/>
  <c r="S36" i="1" s="1"/>
  <c r="Q44" i="1"/>
  <c r="R44" i="1" s="1"/>
  <c r="S44" i="1" s="1"/>
  <c r="Q37" i="1"/>
  <c r="R37" i="1" s="1"/>
  <c r="S37" i="1" s="1"/>
  <c r="Q39" i="1"/>
  <c r="R39" i="1" s="1"/>
  <c r="S39" i="1" s="1"/>
  <c r="Q35" i="1"/>
  <c r="R35" i="1" s="1"/>
  <c r="S35" i="1" s="1"/>
  <c r="Q34" i="1"/>
  <c r="R34" i="1" s="1"/>
  <c r="S34" i="1" s="1"/>
  <c r="Q43" i="1"/>
  <c r="R43" i="1" s="1"/>
  <c r="S43" i="1" s="1"/>
  <c r="Q40" i="1"/>
  <c r="R40" i="1" s="1"/>
  <c r="S40" i="1" s="1"/>
  <c r="Q38" i="1"/>
  <c r="R38" i="1" s="1"/>
  <c r="S38" i="1" s="1"/>
  <c r="Q30" i="1"/>
  <c r="R30" i="1" s="1"/>
  <c r="S30" i="1" s="1"/>
  <c r="Q28" i="1"/>
  <c r="R28" i="1" s="1"/>
  <c r="S28" i="1" s="1"/>
  <c r="Q27" i="1"/>
  <c r="R27" i="1" s="1"/>
  <c r="S27" i="1" s="1"/>
  <c r="Q29" i="1"/>
  <c r="R29" i="1" s="1"/>
  <c r="S29" i="1" s="1"/>
  <c r="Q31" i="1"/>
  <c r="R31" i="1" s="1"/>
  <c r="S31" i="1" s="1"/>
  <c r="Q32" i="1"/>
  <c r="R32" i="1" s="1"/>
  <c r="S32" i="1" s="1"/>
  <c r="Q26" i="1"/>
  <c r="R26" i="1" s="1"/>
  <c r="S26" i="1" s="1"/>
  <c r="Q25" i="1"/>
  <c r="R25" i="1" s="1"/>
  <c r="S25" i="1" s="1"/>
  <c r="Q8" i="1"/>
  <c r="R8" i="1" s="1"/>
  <c r="S8" i="1" s="1"/>
  <c r="Q15" i="1"/>
  <c r="R15" i="1" s="1"/>
  <c r="S15" i="1" s="1"/>
  <c r="Q17" i="1"/>
  <c r="R17" i="1" s="1"/>
  <c r="S17" i="1" s="1"/>
  <c r="Q9" i="1"/>
  <c r="R9" i="1" s="1"/>
  <c r="S9" i="1" s="1"/>
  <c r="Q14" i="1"/>
  <c r="R14" i="1" s="1"/>
  <c r="S14" i="1" s="1"/>
  <c r="Q18" i="1"/>
  <c r="R18" i="1" s="1"/>
  <c r="S18" i="1" s="1"/>
  <c r="Q11" i="1"/>
  <c r="R11" i="1" s="1"/>
  <c r="S11" i="1" s="1"/>
  <c r="Q10" i="1"/>
  <c r="R10" i="1" s="1"/>
  <c r="S10" i="1" s="1"/>
  <c r="Q21" i="1"/>
  <c r="R21" i="1" s="1"/>
  <c r="S21" i="1" s="1"/>
  <c r="Q16" i="1"/>
  <c r="R16" i="1" s="1"/>
  <c r="S16" i="1" s="1"/>
  <c r="Q23" i="1"/>
  <c r="R23" i="1" s="1"/>
  <c r="S23" i="1" s="1"/>
  <c r="Q20" i="1"/>
  <c r="R20" i="1" s="1"/>
  <c r="S20" i="1" s="1"/>
  <c r="Q19" i="1"/>
  <c r="R19" i="1" s="1"/>
  <c r="S19" i="1" s="1"/>
  <c r="Q22" i="1"/>
  <c r="R22" i="1" s="1"/>
  <c r="S22" i="1" s="1"/>
  <c r="Q12" i="1"/>
  <c r="R12" i="1" s="1"/>
  <c r="S12" i="1" s="1"/>
</calcChain>
</file>

<file path=xl/sharedStrings.xml><?xml version="1.0" encoding="utf-8"?>
<sst xmlns="http://schemas.openxmlformats.org/spreadsheetml/2006/main" count="137" uniqueCount="79">
  <si>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</si>
  <si>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</si>
  <si>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</si>
  <si>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</si>
  <si>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</si>
  <si>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</si>
  <si>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</si>
  <si>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</si>
  <si>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</si>
  <si>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</si>
  <si>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</si>
  <si>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</si>
  <si>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</si>
  <si>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</si>
  <si>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</si>
  <si>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</si>
  <si>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</si>
  <si>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</si>
  <si>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</si>
  <si>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Townsville</t>
  </si>
  <si>
    <t xml:space="preserve">Le Mancer           </t>
  </si>
  <si>
    <t xml:space="preserve">Freddy Barbarossa   </t>
  </si>
  <si>
    <t xml:space="preserve">Simply Beans        </t>
  </si>
  <si>
    <t xml:space="preserve">Soaring Spirit      </t>
  </si>
  <si>
    <t xml:space="preserve">Cosmic Starlet      </t>
  </si>
  <si>
    <t xml:space="preserve">Acctories           </t>
  </si>
  <si>
    <t xml:space="preserve">Pyromancer          </t>
  </si>
  <si>
    <t xml:space="preserve">Allied Command      </t>
  </si>
  <si>
    <t xml:space="preserve">Classic Chance      </t>
  </si>
  <si>
    <t xml:space="preserve">Stars And Shadows   </t>
  </si>
  <si>
    <t xml:space="preserve">Red Boomshakalaka   </t>
  </si>
  <si>
    <t xml:space="preserve">Sea Stitch          </t>
  </si>
  <si>
    <t xml:space="preserve">Belleofthehunter    </t>
  </si>
  <si>
    <t xml:space="preserve">Echelon Magic       </t>
  </si>
  <si>
    <t xml:space="preserve">Dream Luv           </t>
  </si>
  <si>
    <t xml:space="preserve">Ask Me Tomorrow     </t>
  </si>
  <si>
    <t xml:space="preserve">Rebel Bro           </t>
  </si>
  <si>
    <t xml:space="preserve">Undoubted           </t>
  </si>
  <si>
    <t xml:space="preserve">Mcnair              </t>
  </si>
  <si>
    <t xml:space="preserve">Salsa Dreaming      </t>
  </si>
  <si>
    <t xml:space="preserve">Conquering Judas    </t>
  </si>
  <si>
    <t xml:space="preserve">Always Sacred       </t>
  </si>
  <si>
    <t xml:space="preserve">Gaius Julius        </t>
  </si>
  <si>
    <t xml:space="preserve">Forseti             </t>
  </si>
  <si>
    <t xml:space="preserve">Well Beat It        </t>
  </si>
  <si>
    <t xml:space="preserve">Shepherd Of Fire    </t>
  </si>
  <si>
    <t xml:space="preserve">Theresabearinthere  </t>
  </si>
  <si>
    <t xml:space="preserve">Never Cry           </t>
  </si>
  <si>
    <t xml:space="preserve">Penasquito          </t>
  </si>
  <si>
    <t xml:space="preserve">Miss Seattle        </t>
  </si>
  <si>
    <t xml:space="preserve">Kiss Me Later       </t>
  </si>
  <si>
    <t xml:space="preserve">Wanna Tweet         </t>
  </si>
  <si>
    <t xml:space="preserve">Dusky Damsel        </t>
  </si>
  <si>
    <t xml:space="preserve">Bonython            </t>
  </si>
  <si>
    <t xml:space="preserve">Courting Sara       </t>
  </si>
  <si>
    <t xml:space="preserve">My Sister Sal       </t>
  </si>
  <si>
    <t xml:space="preserve">So You Dream        </t>
  </si>
  <si>
    <t xml:space="preserve">Verbalizer          </t>
  </si>
  <si>
    <t xml:space="preserve">Dalon               </t>
  </si>
  <si>
    <t xml:space="preserve">Hell Of A Boy       </t>
  </si>
  <si>
    <t xml:space="preserve">Love Express        </t>
  </si>
  <si>
    <t xml:space="preserve">Tennessee Boy       </t>
  </si>
  <si>
    <t xml:space="preserve">Break My Stride     </t>
  </si>
  <si>
    <t xml:space="preserve">Dordogne            </t>
  </si>
  <si>
    <t xml:space="preserve">Helmaz              </t>
  </si>
  <si>
    <t xml:space="preserve">Siren Rock          </t>
  </si>
  <si>
    <t xml:space="preserve">Pluckercarn         </t>
  </si>
  <si>
    <t xml:space="preserve">Keighley Sun        </t>
  </si>
  <si>
    <t xml:space="preserve">Picton              </t>
  </si>
  <si>
    <t xml:space="preserve">Whobethatnow        </t>
  </si>
  <si>
    <t xml:space="preserve">Dreamline           </t>
  </si>
  <si>
    <t xml:space="preserve">Line Of Kings       </t>
  </si>
  <si>
    <t xml:space="preserve">Too Hot To Hold     </t>
  </si>
  <si>
    <t xml:space="preserve">Little Red Pepper   </t>
  </si>
  <si>
    <t xml:space="preserve">Golden Chances      </t>
  </si>
  <si>
    <t xml:space="preserve">Laudeylou           </t>
  </si>
  <si>
    <t xml:space="preserve">Swahili Mai         </t>
  </si>
  <si>
    <t xml:space="preserve">Serenata            </t>
  </si>
  <si>
    <t xml:space="preserve">Sunny Ekcels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</si>
</sst>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5</xdr:row>
      <xdr:rowOff>146854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4220FD-C2B4-7811-9CFB-6B2FE3B06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68440" cy="1061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1"/>
  <sheetViews>
    <sheetView tabSelected="1" view="pageBreakPreview" topLeftCell="B1" zoomScale="60" zoomScaleNormal="100" workbookViewId="0">
      <pane ySplit="7" topLeftCell="A35" activePane="bottomLeft" state="frozen"/>
      <selection activeCell="B1" sqref="B1"/>
      <selection pane="bottomLeft" activeCell="B57" sqref="A57:XFD57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88671875" style="9" bestFit="1" customWidth="1"/>
    <col min="4" max="4" width="6.44140625" style="9" bestFit="1" customWidth="1"/>
    <col min="5" max="5" width="6.33203125" style="9" bestFit="1" customWidth="1"/>
    <col min="6" max="6" width="24.5546875" style="9" bestFit="1" customWidth="1"/>
    <col min="7" max="7" width="12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</v>
      </c>
      <c r="B8" s="5">
        <v>0.58124999999999993</v>
      </c>
      <c r="C8" s="1" t="s">
        <v>19</v>
      </c>
      <c r="D8" s="1">
        <v>1</v>
      </c>
      <c r="E8" s="1">
        <v>3</v>
      </c>
      <c r="F8" s="1" t="s">
        <v>22</v>
      </c>
      <c r="G8" s="1">
        <v>69.209999999999994</v>
      </c>
      <c r="H8" s="1">
        <f>1+COUNTIFS(A:A,A8,G:G,"&gt;"&amp;G8)</f>
        <v>1</v>
      </c>
      <c r="I8" s="2">
        <f>AVERAGEIF(A:A,A8,G:G)</f>
        <v>47.997999999999998</v>
      </c>
      <c r="J8" s="2">
        <f t="shared" ref="J8:J12" si="0">G8-I8</f>
        <v>21.211999999999996</v>
      </c>
      <c r="K8" s="2">
        <f t="shared" ref="K8:K12" si="1">90+J8</f>
        <v>111.21199999999999</v>
      </c>
      <c r="L8" s="2">
        <f t="shared" ref="L8:L12" si="2">EXP(0.06*K8)</f>
        <v>790.54295958582179</v>
      </c>
      <c r="M8" s="2">
        <f>SUMIF(A:A,A8,L:L)</f>
        <v>1719.5963897295439</v>
      </c>
      <c r="N8" s="3">
        <f t="shared" ref="N8:N12" si="3">L8/M8</f>
        <v>0.45972587771608281</v>
      </c>
      <c r="O8" s="6">
        <f t="shared" ref="O8:O12" si="4">1/N8</f>
        <v>2.1752092898663826</v>
      </c>
      <c r="P8" s="3">
        <f t="shared" ref="P8:P12" si="5">IF(O8&gt;21,"",N8)</f>
        <v>0.45972587771608281</v>
      </c>
      <c r="Q8" s="3">
        <f>IF(ISNUMBER(P8),SUMIF(A:A,A8,P:P),"")</f>
        <v>0.98115532475071565</v>
      </c>
      <c r="R8" s="3">
        <f t="shared" ref="R8:R12" si="6">IFERROR(P8*(1/Q8),"")</f>
        <v>0.46855565690670475</v>
      </c>
      <c r="S8" s="7">
        <f t="shared" ref="S8:S12" si="7">IFERROR(1/R8,"")</f>
        <v>2.1342181771996245</v>
      </c>
    </row>
    <row r="9" spans="1:19" x14ac:dyDescent="0.3">
      <c r="A9" s="1">
        <v>3</v>
      </c>
      <c r="B9" s="5">
        <v>0.58124999999999993</v>
      </c>
      <c r="C9" s="1" t="s">
        <v>19</v>
      </c>
      <c r="D9" s="1">
        <v>1</v>
      </c>
      <c r="E9" s="1">
        <v>4</v>
      </c>
      <c r="F9" s="1" t="s">
        <v>23</v>
      </c>
      <c r="G9" s="1">
        <v>57.71</v>
      </c>
      <c r="H9" s="1">
        <f>1+COUNTIFS(A:A,A9,G:G,"&gt;"&amp;G9)</f>
        <v>2</v>
      </c>
      <c r="I9" s="2">
        <f>AVERAGEIF(A:A,A9,G:G)</f>
        <v>47.997999999999998</v>
      </c>
      <c r="J9" s="2">
        <f t="shared" si="0"/>
        <v>9.7120000000000033</v>
      </c>
      <c r="K9" s="2">
        <f t="shared" si="1"/>
        <v>99.712000000000003</v>
      </c>
      <c r="L9" s="2">
        <f t="shared" si="2"/>
        <v>396.51743009690227</v>
      </c>
      <c r="M9" s="2">
        <f>SUMIF(A:A,A9,L:L)</f>
        <v>1719.5963897295439</v>
      </c>
      <c r="N9" s="3">
        <f t="shared" si="3"/>
        <v>0.23058749859277505</v>
      </c>
      <c r="O9" s="6">
        <f t="shared" si="4"/>
        <v>4.3367485492612596</v>
      </c>
      <c r="P9" s="3">
        <f t="shared" si="5"/>
        <v>0.23058749859277505</v>
      </c>
      <c r="Q9" s="3">
        <f>IF(ISNUMBER(P9),SUMIF(A:A,A9,P:P),"")</f>
        <v>0.98115532475071565</v>
      </c>
      <c r="R9" s="3">
        <f t="shared" si="6"/>
        <v>0.23501630452992847</v>
      </c>
      <c r="S9" s="7">
        <f t="shared" si="7"/>
        <v>4.2550239312126266</v>
      </c>
    </row>
    <row r="10" spans="1:19" x14ac:dyDescent="0.3">
      <c r="A10" s="1">
        <v>3</v>
      </c>
      <c r="B10" s="5">
        <v>0.58124999999999993</v>
      </c>
      <c r="C10" s="1" t="s">
        <v>19</v>
      </c>
      <c r="D10" s="1">
        <v>1</v>
      </c>
      <c r="E10" s="1">
        <v>2</v>
      </c>
      <c r="F10" s="1" t="s">
        <v>21</v>
      </c>
      <c r="G10" s="1">
        <v>55.67</v>
      </c>
      <c r="H10" s="1">
        <f>1+COUNTIFS(A:A,A10,G:G,"&gt;"&amp;G10)</f>
        <v>3</v>
      </c>
      <c r="I10" s="2">
        <f>AVERAGEIF(A:A,A10,G:G)</f>
        <v>47.997999999999998</v>
      </c>
      <c r="J10" s="2">
        <f t="shared" si="0"/>
        <v>7.6720000000000041</v>
      </c>
      <c r="K10" s="2">
        <f t="shared" si="1"/>
        <v>97.671999999999997</v>
      </c>
      <c r="L10" s="2">
        <f t="shared" si="2"/>
        <v>350.83639370499145</v>
      </c>
      <c r="M10" s="2">
        <f>SUMIF(A:A,A10,L:L)</f>
        <v>1719.5963897295439</v>
      </c>
      <c r="N10" s="3">
        <f t="shared" si="3"/>
        <v>0.20402252284338104</v>
      </c>
      <c r="O10" s="6">
        <f t="shared" si="4"/>
        <v>4.9014196377115447</v>
      </c>
      <c r="P10" s="3">
        <f t="shared" si="5"/>
        <v>0.20402252284338104</v>
      </c>
      <c r="Q10" s="3">
        <f>IF(ISNUMBER(P10),SUMIF(A:A,A10,P:P),"")</f>
        <v>0.98115532475071565</v>
      </c>
      <c r="R10" s="3">
        <f t="shared" si="6"/>
        <v>0.20794110544649749</v>
      </c>
      <c r="S10" s="7">
        <f t="shared" si="7"/>
        <v>4.8090539763784053</v>
      </c>
    </row>
    <row r="11" spans="1:19" x14ac:dyDescent="0.3">
      <c r="A11" s="1">
        <v>3</v>
      </c>
      <c r="B11" s="5">
        <v>0.58124999999999993</v>
      </c>
      <c r="C11" s="1" t="s">
        <v>19</v>
      </c>
      <c r="D11" s="1">
        <v>1</v>
      </c>
      <c r="E11" s="1">
        <v>1</v>
      </c>
      <c r="F11" s="1" t="s">
        <v>20</v>
      </c>
      <c r="G11" s="1">
        <v>41.43</v>
      </c>
      <c r="H11" s="1">
        <f>1+COUNTIFS(A:A,A11,G:G,"&gt;"&amp;G11)</f>
        <v>4</v>
      </c>
      <c r="I11" s="2">
        <f>AVERAGEIF(A:A,A11,G:G)</f>
        <v>47.997999999999998</v>
      </c>
      <c r="J11" s="2">
        <f t="shared" si="0"/>
        <v>-6.5679999999999978</v>
      </c>
      <c r="K11" s="2">
        <f t="shared" si="1"/>
        <v>83.432000000000002</v>
      </c>
      <c r="L11" s="2">
        <f t="shared" si="2"/>
        <v>149.29437081753341</v>
      </c>
      <c r="M11" s="2">
        <f>SUMIF(A:A,A11,L:L)</f>
        <v>1719.5963897295439</v>
      </c>
      <c r="N11" s="3">
        <f t="shared" si="3"/>
        <v>8.6819425598476774E-2</v>
      </c>
      <c r="O11" s="6">
        <f t="shared" si="4"/>
        <v>11.518159595121126</v>
      </c>
      <c r="P11" s="3">
        <f t="shared" si="5"/>
        <v>8.6819425598476774E-2</v>
      </c>
      <c r="Q11" s="3">
        <f>IF(ISNUMBER(P11),SUMIF(A:A,A11,P:P),"")</f>
        <v>0.98115532475071565</v>
      </c>
      <c r="R11" s="3">
        <f t="shared" si="6"/>
        <v>8.8486933116869324E-2</v>
      </c>
      <c r="S11" s="7">
        <f t="shared" si="7"/>
        <v>11.30110361808164</v>
      </c>
    </row>
    <row r="12" spans="1:19" x14ac:dyDescent="0.3">
      <c r="A12" s="1">
        <v>3</v>
      </c>
      <c r="B12" s="5">
        <v>0.58124999999999993</v>
      </c>
      <c r="C12" s="1" t="s">
        <v>19</v>
      </c>
      <c r="D12" s="1">
        <v>1</v>
      </c>
      <c r="E12" s="1">
        <v>5</v>
      </c>
      <c r="F12" s="1" t="s">
        <v>24</v>
      </c>
      <c r="G12" s="1">
        <v>15.97</v>
      </c>
      <c r="H12" s="1">
        <f>1+COUNTIFS(A:A,A12,G:G,"&gt;"&amp;G12)</f>
        <v>5</v>
      </c>
      <c r="I12" s="2">
        <f>AVERAGEIF(A:A,A12,G:G)</f>
        <v>47.997999999999998</v>
      </c>
      <c r="J12" s="2">
        <f t="shared" si="0"/>
        <v>-32.027999999999999</v>
      </c>
      <c r="K12" s="2">
        <f t="shared" si="1"/>
        <v>57.972000000000001</v>
      </c>
      <c r="L12" s="2">
        <f t="shared" si="2"/>
        <v>32.405235524294902</v>
      </c>
      <c r="M12" s="2">
        <f>SUMIF(A:A,A12,L:L)</f>
        <v>1719.5963897295439</v>
      </c>
      <c r="N12" s="3">
        <f t="shared" si="3"/>
        <v>1.8844675249284258E-2</v>
      </c>
      <c r="O12" s="6">
        <f t="shared" si="4"/>
        <v>53.065387796373997</v>
      </c>
      <c r="P12" s="3" t="str">
        <f t="shared" si="5"/>
        <v/>
      </c>
      <c r="Q12" s="3" t="str">
        <f>IF(ISNUMBER(P12),SUMIF(A:A,A12,P:P),"")</f>
        <v/>
      </c>
      <c r="R12" s="3" t="str">
        <f t="shared" si="6"/>
        <v/>
      </c>
      <c r="S12" s="7" t="str">
        <f t="shared" si="7"/>
        <v/>
      </c>
    </row>
    <row r="13" spans="1:19" x14ac:dyDescent="0.3">
      <c r="A13" s="1"/>
      <c r="B13" s="5"/>
      <c r="C13" s="1"/>
      <c r="D13" s="1"/>
      <c r="E13" s="1"/>
      <c r="F13" s="1"/>
      <c r="G13" s="1"/>
      <c r="H13" s="1"/>
      <c r="I13" s="2"/>
      <c r="J13" s="2"/>
      <c r="K13" s="2"/>
      <c r="L13" s="2"/>
      <c r="M13" s="2"/>
      <c r="N13" s="3"/>
      <c r="O13" s="6"/>
      <c r="P13" s="3"/>
      <c r="Q13" s="3"/>
      <c r="R13" s="3"/>
      <c r="S13" s="7"/>
    </row>
    <row r="14" spans="1:19" x14ac:dyDescent="0.3">
      <c r="A14" s="1">
        <v>9</v>
      </c>
      <c r="B14" s="5">
        <v>0.6333333333333333</v>
      </c>
      <c r="C14" s="1" t="s">
        <v>19</v>
      </c>
      <c r="D14" s="1">
        <v>3</v>
      </c>
      <c r="E14" s="1">
        <v>6</v>
      </c>
      <c r="F14" s="1" t="s">
        <v>29</v>
      </c>
      <c r="G14" s="1">
        <v>75.89</v>
      </c>
      <c r="H14" s="1">
        <f>1+COUNTIFS(A:A,A14,G:G,"&gt;"&amp;G14)</f>
        <v>1</v>
      </c>
      <c r="I14" s="2">
        <f>AVERAGEIF(A:A,A14,G:G)</f>
        <v>48.953000000000003</v>
      </c>
      <c r="J14" s="2">
        <f t="shared" ref="J14:J32" si="8">G14-I14</f>
        <v>26.936999999999998</v>
      </c>
      <c r="K14" s="2">
        <f t="shared" ref="K14:K32" si="9">90+J14</f>
        <v>116.937</v>
      </c>
      <c r="L14" s="2">
        <f t="shared" ref="L14:L32" si="10">EXP(0.06*K14)</f>
        <v>1114.5655871052968</v>
      </c>
      <c r="M14" s="2">
        <f>SUMIF(A:A,A14,L:L)</f>
        <v>3118.7011005518912</v>
      </c>
      <c r="N14" s="3">
        <f t="shared" ref="N14:N32" si="11">L14/M14</f>
        <v>0.35738134279943057</v>
      </c>
      <c r="O14" s="6">
        <f t="shared" ref="O14:O32" si="12">1/N14</f>
        <v>2.7981315201482682</v>
      </c>
      <c r="P14" s="3">
        <f t="shared" ref="P14:P32" si="13">IF(O14&gt;21,"",N14)</f>
        <v>0.35738134279943057</v>
      </c>
      <c r="Q14" s="3">
        <f>IF(ISNUMBER(P14),SUMIF(A:A,A14,P:P),"")</f>
        <v>0.91680510944676796</v>
      </c>
      <c r="R14" s="3">
        <f t="shared" ref="R14:R32" si="14">IFERROR(P14*(1/Q14),"")</f>
        <v>0.38981168311233216</v>
      </c>
      <c r="S14" s="7">
        <f t="shared" ref="S14:S32" si="15">IFERROR(1/R14,"")</f>
        <v>2.5653412745759847</v>
      </c>
    </row>
    <row r="15" spans="1:19" x14ac:dyDescent="0.3">
      <c r="A15" s="1">
        <v>9</v>
      </c>
      <c r="B15" s="5">
        <v>0.6333333333333333</v>
      </c>
      <c r="C15" s="1" t="s">
        <v>19</v>
      </c>
      <c r="D15" s="1">
        <v>3</v>
      </c>
      <c r="E15" s="1">
        <v>8</v>
      </c>
      <c r="F15" s="1" t="s">
        <v>31</v>
      </c>
      <c r="G15" s="1">
        <v>61.33</v>
      </c>
      <c r="H15" s="1">
        <f>1+COUNTIFS(A:A,A15,G:G,"&gt;"&amp;G15)</f>
        <v>2</v>
      </c>
      <c r="I15" s="2">
        <f>AVERAGEIF(A:A,A15,G:G)</f>
        <v>48.953000000000003</v>
      </c>
      <c r="J15" s="2">
        <f t="shared" si="8"/>
        <v>12.376999999999995</v>
      </c>
      <c r="K15" s="2">
        <f t="shared" si="9"/>
        <v>102.377</v>
      </c>
      <c r="L15" s="2">
        <f t="shared" si="10"/>
        <v>465.27098533148416</v>
      </c>
      <c r="M15" s="2">
        <f>SUMIF(A:A,A15,L:L)</f>
        <v>3118.7011005518912</v>
      </c>
      <c r="N15" s="3">
        <f t="shared" si="11"/>
        <v>0.14918742461377557</v>
      </c>
      <c r="O15" s="6">
        <f t="shared" si="12"/>
        <v>6.7029778320046329</v>
      </c>
      <c r="P15" s="3">
        <f t="shared" si="13"/>
        <v>0.14918742461377557</v>
      </c>
      <c r="Q15" s="3">
        <f>IF(ISNUMBER(P15),SUMIF(A:A,A15,P:P),"")</f>
        <v>0.91680510944676796</v>
      </c>
      <c r="R15" s="3">
        <f t="shared" si="14"/>
        <v>0.16272534159828192</v>
      </c>
      <c r="S15" s="7">
        <f t="shared" si="15"/>
        <v>6.1453243248902671</v>
      </c>
    </row>
    <row r="16" spans="1:19" x14ac:dyDescent="0.3">
      <c r="A16" s="1">
        <v>9</v>
      </c>
      <c r="B16" s="5">
        <v>0.6333333333333333</v>
      </c>
      <c r="C16" s="1" t="s">
        <v>19</v>
      </c>
      <c r="D16" s="1">
        <v>3</v>
      </c>
      <c r="E16" s="1">
        <v>4</v>
      </c>
      <c r="F16" s="1" t="s">
        <v>27</v>
      </c>
      <c r="G16" s="1">
        <v>59.03</v>
      </c>
      <c r="H16" s="1">
        <f>1+COUNTIFS(A:A,A16,G:G,"&gt;"&amp;G16)</f>
        <v>3</v>
      </c>
      <c r="I16" s="2">
        <f>AVERAGEIF(A:A,A16,G:G)</f>
        <v>48.953000000000003</v>
      </c>
      <c r="J16" s="2">
        <f t="shared" si="8"/>
        <v>10.076999999999998</v>
      </c>
      <c r="K16" s="2">
        <f t="shared" si="9"/>
        <v>100.077</v>
      </c>
      <c r="L16" s="2">
        <f t="shared" si="10"/>
        <v>405.29694662953477</v>
      </c>
      <c r="M16" s="2">
        <f>SUMIF(A:A,A16,L:L)</f>
        <v>3118.7011005518912</v>
      </c>
      <c r="N16" s="3">
        <f t="shared" si="11"/>
        <v>0.12995697040598495</v>
      </c>
      <c r="O16" s="6">
        <f t="shared" si="12"/>
        <v>7.6948546651711318</v>
      </c>
      <c r="P16" s="3">
        <f t="shared" si="13"/>
        <v>0.12995697040598495</v>
      </c>
      <c r="Q16" s="3">
        <f>IF(ISNUMBER(P16),SUMIF(A:A,A16,P:P),"")</f>
        <v>0.91680510944676796</v>
      </c>
      <c r="R16" s="3">
        <f t="shared" si="14"/>
        <v>0.14174983218015166</v>
      </c>
      <c r="S16" s="7">
        <f t="shared" si="15"/>
        <v>7.0546820734791931</v>
      </c>
    </row>
    <row r="17" spans="1:19" x14ac:dyDescent="0.3">
      <c r="A17" s="1">
        <v>9</v>
      </c>
      <c r="B17" s="5">
        <v>0.6333333333333333</v>
      </c>
      <c r="C17" s="1" t="s">
        <v>19</v>
      </c>
      <c r="D17" s="1">
        <v>3</v>
      </c>
      <c r="E17" s="1">
        <v>11</v>
      </c>
      <c r="F17" s="1" t="s">
        <v>34</v>
      </c>
      <c r="G17" s="1">
        <v>53.44</v>
      </c>
      <c r="H17" s="1">
        <f>1+COUNTIFS(A:A,A17,G:G,"&gt;"&amp;G17)</f>
        <v>4</v>
      </c>
      <c r="I17" s="2">
        <f>AVERAGEIF(A:A,A17,G:G)</f>
        <v>48.953000000000003</v>
      </c>
      <c r="J17" s="2">
        <f t="shared" si="8"/>
        <v>4.4869999999999948</v>
      </c>
      <c r="K17" s="2">
        <f t="shared" si="9"/>
        <v>94.486999999999995</v>
      </c>
      <c r="L17" s="2">
        <f t="shared" si="10"/>
        <v>289.80839566047933</v>
      </c>
      <c r="M17" s="2">
        <f>SUMIF(A:A,A17,L:L)</f>
        <v>3118.7011005518912</v>
      </c>
      <c r="N17" s="3">
        <f t="shared" si="11"/>
        <v>9.2925992686248224E-2</v>
      </c>
      <c r="O17" s="6">
        <f t="shared" si="12"/>
        <v>10.761251734768784</v>
      </c>
      <c r="P17" s="3">
        <f t="shared" si="13"/>
        <v>9.2925992686248224E-2</v>
      </c>
      <c r="Q17" s="3">
        <f>IF(ISNUMBER(P17),SUMIF(A:A,A17,P:P),"")</f>
        <v>0.91680510944676796</v>
      </c>
      <c r="R17" s="3">
        <f t="shared" si="14"/>
        <v>0.10135850218191191</v>
      </c>
      <c r="S17" s="7">
        <f t="shared" si="15"/>
        <v>9.8659705744789168</v>
      </c>
    </row>
    <row r="18" spans="1:19" x14ac:dyDescent="0.3">
      <c r="A18" s="1">
        <v>9</v>
      </c>
      <c r="B18" s="5">
        <v>0.6333333333333333</v>
      </c>
      <c r="C18" s="1" t="s">
        <v>19</v>
      </c>
      <c r="D18" s="1">
        <v>3</v>
      </c>
      <c r="E18" s="1">
        <v>7</v>
      </c>
      <c r="F18" s="1" t="s">
        <v>30</v>
      </c>
      <c r="G18" s="1">
        <v>49.58</v>
      </c>
      <c r="H18" s="1">
        <f>1+COUNTIFS(A:A,A18,G:G,"&gt;"&amp;G18)</f>
        <v>5</v>
      </c>
      <c r="I18" s="2">
        <f>AVERAGEIF(A:A,A18,G:G)</f>
        <v>48.953000000000003</v>
      </c>
      <c r="J18" s="2">
        <f t="shared" si="8"/>
        <v>0.62699999999999534</v>
      </c>
      <c r="K18" s="2">
        <f t="shared" si="9"/>
        <v>90.626999999999995</v>
      </c>
      <c r="L18" s="2">
        <f t="shared" si="10"/>
        <v>229.89438320489003</v>
      </c>
      <c r="M18" s="2">
        <f>SUMIF(A:A,A18,L:L)</f>
        <v>3118.7011005518912</v>
      </c>
      <c r="N18" s="3">
        <f t="shared" si="11"/>
        <v>7.371478567285833E-2</v>
      </c>
      <c r="O18" s="6">
        <f t="shared" si="12"/>
        <v>13.565799464410549</v>
      </c>
      <c r="P18" s="3">
        <f t="shared" si="13"/>
        <v>7.371478567285833E-2</v>
      </c>
      <c r="Q18" s="3">
        <f>IF(ISNUMBER(P18),SUMIF(A:A,A18,P:P),"")</f>
        <v>0.91680510944676796</v>
      </c>
      <c r="R18" s="3">
        <f t="shared" si="14"/>
        <v>8.0403986532470773E-2</v>
      </c>
      <c r="S18" s="7">
        <f t="shared" si="15"/>
        <v>12.437194262701821</v>
      </c>
    </row>
    <row r="19" spans="1:19" x14ac:dyDescent="0.3">
      <c r="A19" s="1">
        <v>9</v>
      </c>
      <c r="B19" s="5">
        <v>0.6333333333333333</v>
      </c>
      <c r="C19" s="1" t="s">
        <v>19</v>
      </c>
      <c r="D19" s="1">
        <v>3</v>
      </c>
      <c r="E19" s="1">
        <v>9</v>
      </c>
      <c r="F19" s="1" t="s">
        <v>32</v>
      </c>
      <c r="G19" s="1">
        <v>45.69</v>
      </c>
      <c r="H19" s="1">
        <f>1+COUNTIFS(A:A,A19,G:G,"&gt;"&amp;G19)</f>
        <v>6</v>
      </c>
      <c r="I19" s="2">
        <f>AVERAGEIF(A:A,A19,G:G)</f>
        <v>48.953000000000003</v>
      </c>
      <c r="J19" s="2">
        <f t="shared" si="8"/>
        <v>-3.2630000000000052</v>
      </c>
      <c r="K19" s="2">
        <f t="shared" si="9"/>
        <v>86.736999999999995</v>
      </c>
      <c r="L19" s="2">
        <f t="shared" si="10"/>
        <v>182.03882709303628</v>
      </c>
      <c r="M19" s="2">
        <f>SUMIF(A:A,A19,L:L)</f>
        <v>3118.7011005518912</v>
      </c>
      <c r="N19" s="3">
        <f t="shared" si="11"/>
        <v>5.8370078190828338E-2</v>
      </c>
      <c r="O19" s="6">
        <f t="shared" si="12"/>
        <v>17.13206545193783</v>
      </c>
      <c r="P19" s="3">
        <f t="shared" si="13"/>
        <v>5.8370078190828338E-2</v>
      </c>
      <c r="Q19" s="3">
        <f>IF(ISNUMBER(P19),SUMIF(A:A,A19,P:P),"")</f>
        <v>0.91680510944676796</v>
      </c>
      <c r="R19" s="3">
        <f t="shared" si="14"/>
        <v>6.3666833429899691E-2</v>
      </c>
      <c r="S19" s="7">
        <f t="shared" si="15"/>
        <v>15.706765141713056</v>
      </c>
    </row>
    <row r="20" spans="1:19" x14ac:dyDescent="0.3">
      <c r="A20" s="1">
        <v>9</v>
      </c>
      <c r="B20" s="5">
        <v>0.6333333333333333</v>
      </c>
      <c r="C20" s="1" t="s">
        <v>19</v>
      </c>
      <c r="D20" s="1">
        <v>3</v>
      </c>
      <c r="E20" s="1">
        <v>5</v>
      </c>
      <c r="F20" s="1" t="s">
        <v>28</v>
      </c>
      <c r="G20" s="1">
        <v>44.78</v>
      </c>
      <c r="H20" s="1">
        <f>1+COUNTIFS(A:A,A20,G:G,"&gt;"&amp;G20)</f>
        <v>7</v>
      </c>
      <c r="I20" s="2">
        <f>AVERAGEIF(A:A,A20,G:G)</f>
        <v>48.953000000000003</v>
      </c>
      <c r="J20" s="2">
        <f t="shared" si="8"/>
        <v>-4.1730000000000018</v>
      </c>
      <c r="K20" s="2">
        <f t="shared" si="9"/>
        <v>85.826999999999998</v>
      </c>
      <c r="L20" s="2">
        <f t="shared" si="10"/>
        <v>172.36597879851064</v>
      </c>
      <c r="M20" s="2">
        <f>SUMIF(A:A,A20,L:L)</f>
        <v>3118.7011005518912</v>
      </c>
      <c r="N20" s="3">
        <f t="shared" si="11"/>
        <v>5.5268515077641918E-2</v>
      </c>
      <c r="O20" s="6">
        <f t="shared" si="12"/>
        <v>18.093484121930672</v>
      </c>
      <c r="P20" s="3">
        <f t="shared" si="13"/>
        <v>5.5268515077641918E-2</v>
      </c>
      <c r="Q20" s="3">
        <f>IF(ISNUMBER(P20),SUMIF(A:A,A20,P:P),"")</f>
        <v>0.91680510944676796</v>
      </c>
      <c r="R20" s="3">
        <f t="shared" si="14"/>
        <v>6.0283820964951704E-2</v>
      </c>
      <c r="S20" s="7">
        <f t="shared" si="15"/>
        <v>16.588198690680009</v>
      </c>
    </row>
    <row r="21" spans="1:19" x14ac:dyDescent="0.3">
      <c r="A21" s="1">
        <v>9</v>
      </c>
      <c r="B21" s="5">
        <v>0.6333333333333333</v>
      </c>
      <c r="C21" s="1" t="s">
        <v>19</v>
      </c>
      <c r="D21" s="1">
        <v>3</v>
      </c>
      <c r="E21" s="1">
        <v>1</v>
      </c>
      <c r="F21" s="1" t="s">
        <v>25</v>
      </c>
      <c r="G21" s="1">
        <v>34.369999999999997</v>
      </c>
      <c r="H21" s="1">
        <f>1+COUNTIFS(A:A,A21,G:G,"&gt;"&amp;G21)</f>
        <v>8</v>
      </c>
      <c r="I21" s="2">
        <f>AVERAGEIF(A:A,A21,G:G)</f>
        <v>48.953000000000003</v>
      </c>
      <c r="J21" s="2">
        <f t="shared" si="8"/>
        <v>-14.583000000000006</v>
      </c>
      <c r="K21" s="2">
        <f t="shared" si="9"/>
        <v>75.417000000000002</v>
      </c>
      <c r="L21" s="2">
        <f t="shared" si="10"/>
        <v>92.297771765633698</v>
      </c>
      <c r="M21" s="2">
        <f>SUMIF(A:A,A21,L:L)</f>
        <v>3118.7011005518912</v>
      </c>
      <c r="N21" s="3">
        <f t="shared" si="11"/>
        <v>2.9594939941278924E-2</v>
      </c>
      <c r="O21" s="6">
        <f t="shared" si="12"/>
        <v>33.789560039120175</v>
      </c>
      <c r="P21" s="3" t="str">
        <f t="shared" si="13"/>
        <v/>
      </c>
      <c r="Q21" s="3" t="str">
        <f>IF(ISNUMBER(P21),SUMIF(A:A,A21,P:P),"")</f>
        <v/>
      </c>
      <c r="R21" s="3" t="str">
        <f t="shared" si="14"/>
        <v/>
      </c>
      <c r="S21" s="7" t="str">
        <f t="shared" si="15"/>
        <v/>
      </c>
    </row>
    <row r="22" spans="1:19" x14ac:dyDescent="0.3">
      <c r="A22" s="1">
        <v>9</v>
      </c>
      <c r="B22" s="5">
        <v>0.6333333333333333</v>
      </c>
      <c r="C22" s="1" t="s">
        <v>19</v>
      </c>
      <c r="D22" s="1">
        <v>3</v>
      </c>
      <c r="E22" s="1">
        <v>2</v>
      </c>
      <c r="F22" s="1" t="s">
        <v>26</v>
      </c>
      <c r="G22" s="1">
        <v>33.18</v>
      </c>
      <c r="H22" s="1">
        <f>1+COUNTIFS(A:A,A22,G:G,"&gt;"&amp;G22)</f>
        <v>9</v>
      </c>
      <c r="I22" s="2">
        <f>AVERAGEIF(A:A,A22,G:G)</f>
        <v>48.953000000000003</v>
      </c>
      <c r="J22" s="2">
        <f t="shared" si="8"/>
        <v>-15.773000000000003</v>
      </c>
      <c r="K22" s="2">
        <f t="shared" si="9"/>
        <v>74.227000000000004</v>
      </c>
      <c r="L22" s="2">
        <f t="shared" si="10"/>
        <v>85.937475261958284</v>
      </c>
      <c r="M22" s="2">
        <f>SUMIF(A:A,A22,L:L)</f>
        <v>3118.7011005518912</v>
      </c>
      <c r="N22" s="3">
        <f t="shared" si="11"/>
        <v>2.7555534336634772E-2</v>
      </c>
      <c r="O22" s="6">
        <f t="shared" si="12"/>
        <v>36.290350525720392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9</v>
      </c>
      <c r="B23" s="5">
        <v>0.6333333333333333</v>
      </c>
      <c r="C23" s="1" t="s">
        <v>19</v>
      </c>
      <c r="D23" s="1">
        <v>3</v>
      </c>
      <c r="E23" s="1">
        <v>10</v>
      </c>
      <c r="F23" s="1" t="s">
        <v>33</v>
      </c>
      <c r="G23" s="1">
        <v>32.24</v>
      </c>
      <c r="H23" s="1">
        <f>1+COUNTIFS(A:A,A23,G:G,"&gt;"&amp;G23)</f>
        <v>10</v>
      </c>
      <c r="I23" s="2">
        <f>AVERAGEIF(A:A,A23,G:G)</f>
        <v>48.953000000000003</v>
      </c>
      <c r="J23" s="2">
        <f t="shared" si="8"/>
        <v>-16.713000000000001</v>
      </c>
      <c r="K23" s="2">
        <f t="shared" si="9"/>
        <v>73.287000000000006</v>
      </c>
      <c r="L23" s="2">
        <f t="shared" si="10"/>
        <v>81.224749701067452</v>
      </c>
      <c r="M23" s="2">
        <f>SUMIF(A:A,A23,L:L)</f>
        <v>3118.7011005518912</v>
      </c>
      <c r="N23" s="3">
        <f t="shared" si="11"/>
        <v>2.6044416275318519E-2</v>
      </c>
      <c r="O23" s="6">
        <f t="shared" si="12"/>
        <v>38.395945965111487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/>
      <c r="B24" s="5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3"/>
      <c r="O24" s="6"/>
      <c r="P24" s="3"/>
      <c r="Q24" s="3"/>
      <c r="R24" s="3"/>
      <c r="S24" s="7"/>
    </row>
    <row r="25" spans="1:19" x14ac:dyDescent="0.3">
      <c r="A25" s="1">
        <v>12</v>
      </c>
      <c r="B25" s="5">
        <v>0.66111111111111109</v>
      </c>
      <c r="C25" s="1" t="s">
        <v>19</v>
      </c>
      <c r="D25" s="1">
        <v>4</v>
      </c>
      <c r="E25" s="1">
        <v>1</v>
      </c>
      <c r="F25" s="1" t="s">
        <v>35</v>
      </c>
      <c r="G25" s="1">
        <v>65.510000000000005</v>
      </c>
      <c r="H25" s="1">
        <f>1+COUNTIFS(A:A,A25,G:G,"&gt;"&amp;G25)</f>
        <v>1</v>
      </c>
      <c r="I25" s="2">
        <f>AVERAGEIF(A:A,A25,G:G)</f>
        <v>53.853749999999998</v>
      </c>
      <c r="J25" s="2">
        <f t="shared" si="8"/>
        <v>11.656250000000007</v>
      </c>
      <c r="K25" s="2">
        <f t="shared" si="9"/>
        <v>101.65625</v>
      </c>
      <c r="L25" s="2">
        <f t="shared" si="10"/>
        <v>445.57919603967201</v>
      </c>
      <c r="M25" s="2">
        <f>SUMIF(A:A,A25,L:L)</f>
        <v>2066.0837472035605</v>
      </c>
      <c r="N25" s="3">
        <f t="shared" si="11"/>
        <v>0.21566366641369808</v>
      </c>
      <c r="O25" s="6">
        <f t="shared" si="12"/>
        <v>4.6368496679535447</v>
      </c>
      <c r="P25" s="3">
        <f t="shared" si="13"/>
        <v>0.21566366641369808</v>
      </c>
      <c r="Q25" s="3">
        <f>IF(ISNUMBER(P25),SUMIF(A:A,A25,P:P),"")</f>
        <v>0.95902672216036267</v>
      </c>
      <c r="R25" s="3">
        <f t="shared" si="14"/>
        <v>0.22487764045602485</v>
      </c>
      <c r="S25" s="7">
        <f t="shared" si="15"/>
        <v>4.4468627382078543</v>
      </c>
    </row>
    <row r="26" spans="1:19" x14ac:dyDescent="0.3">
      <c r="A26" s="1">
        <v>12</v>
      </c>
      <c r="B26" s="5">
        <v>0.66111111111111109</v>
      </c>
      <c r="C26" s="1" t="s">
        <v>19</v>
      </c>
      <c r="D26" s="1">
        <v>4</v>
      </c>
      <c r="E26" s="1">
        <v>2</v>
      </c>
      <c r="F26" s="1" t="s">
        <v>36</v>
      </c>
      <c r="G26" s="1">
        <v>64.12</v>
      </c>
      <c r="H26" s="1">
        <f>1+COUNTIFS(A:A,A26,G:G,"&gt;"&amp;G26)</f>
        <v>2</v>
      </c>
      <c r="I26" s="2">
        <f>AVERAGEIF(A:A,A26,G:G)</f>
        <v>53.853749999999998</v>
      </c>
      <c r="J26" s="2">
        <f t="shared" si="8"/>
        <v>10.266250000000007</v>
      </c>
      <c r="K26" s="2">
        <f t="shared" si="9"/>
        <v>100.26625000000001</v>
      </c>
      <c r="L26" s="2">
        <f t="shared" si="10"/>
        <v>409.92532132560439</v>
      </c>
      <c r="M26" s="2">
        <f>SUMIF(A:A,A26,L:L)</f>
        <v>2066.0837472035605</v>
      </c>
      <c r="N26" s="3">
        <f t="shared" si="11"/>
        <v>0.1984069241532137</v>
      </c>
      <c r="O26" s="6">
        <f t="shared" si="12"/>
        <v>5.0401466796984389</v>
      </c>
      <c r="P26" s="3">
        <f t="shared" si="13"/>
        <v>0.1984069241532137</v>
      </c>
      <c r="Q26" s="3">
        <f>IF(ISNUMBER(P26),SUMIF(A:A,A26,P:P),"")</f>
        <v>0.95902672216036267</v>
      </c>
      <c r="R26" s="3">
        <f t="shared" si="14"/>
        <v>0.20688362437521038</v>
      </c>
      <c r="S26" s="7">
        <f t="shared" si="15"/>
        <v>4.8336353494386284</v>
      </c>
    </row>
    <row r="27" spans="1:19" x14ac:dyDescent="0.3">
      <c r="A27" s="1">
        <v>12</v>
      </c>
      <c r="B27" s="5">
        <v>0.66111111111111109</v>
      </c>
      <c r="C27" s="1" t="s">
        <v>19</v>
      </c>
      <c r="D27" s="1">
        <v>4</v>
      </c>
      <c r="E27" s="1">
        <v>3</v>
      </c>
      <c r="F27" s="1" t="s">
        <v>37</v>
      </c>
      <c r="G27" s="1">
        <v>61.94</v>
      </c>
      <c r="H27" s="1">
        <f>1+COUNTIFS(A:A,A27,G:G,"&gt;"&amp;G27)</f>
        <v>3</v>
      </c>
      <c r="I27" s="2">
        <f>AVERAGEIF(A:A,A27,G:G)</f>
        <v>53.853749999999998</v>
      </c>
      <c r="J27" s="2">
        <f t="shared" si="8"/>
        <v>8.0862499999999997</v>
      </c>
      <c r="K27" s="2">
        <f t="shared" si="9"/>
        <v>98.086250000000007</v>
      </c>
      <c r="L27" s="2">
        <f t="shared" si="10"/>
        <v>359.6657039877428</v>
      </c>
      <c r="M27" s="2">
        <f>SUMIF(A:A,A27,L:L)</f>
        <v>2066.0837472035605</v>
      </c>
      <c r="N27" s="3">
        <f t="shared" si="11"/>
        <v>0.17408089312669417</v>
      </c>
      <c r="O27" s="6">
        <f t="shared" si="12"/>
        <v>5.744455821881675</v>
      </c>
      <c r="P27" s="3">
        <f t="shared" si="13"/>
        <v>0.17408089312669417</v>
      </c>
      <c r="Q27" s="3">
        <f>IF(ISNUMBER(P27),SUMIF(A:A,A27,P:P),"")</f>
        <v>0.95902672216036267</v>
      </c>
      <c r="R27" s="3">
        <f t="shared" si="14"/>
        <v>0.18151829256076288</v>
      </c>
      <c r="S27" s="7">
        <f t="shared" si="15"/>
        <v>5.5090866374541951</v>
      </c>
    </row>
    <row r="28" spans="1:19" x14ac:dyDescent="0.3">
      <c r="A28" s="1">
        <v>12</v>
      </c>
      <c r="B28" s="5">
        <v>0.66111111111111109</v>
      </c>
      <c r="C28" s="1" t="s">
        <v>19</v>
      </c>
      <c r="D28" s="1">
        <v>4</v>
      </c>
      <c r="E28" s="1">
        <v>7</v>
      </c>
      <c r="F28" s="1" t="s">
        <v>41</v>
      </c>
      <c r="G28" s="1">
        <v>56.05</v>
      </c>
      <c r="H28" s="1">
        <f>1+COUNTIFS(A:A,A28,G:G,"&gt;"&amp;G28)</f>
        <v>4</v>
      </c>
      <c r="I28" s="2">
        <f>AVERAGEIF(A:A,A28,G:G)</f>
        <v>53.853749999999998</v>
      </c>
      <c r="J28" s="2">
        <f t="shared" si="8"/>
        <v>2.1962499999999991</v>
      </c>
      <c r="K28" s="2">
        <f t="shared" si="9"/>
        <v>92.196249999999992</v>
      </c>
      <c r="L28" s="2">
        <f t="shared" si="10"/>
        <v>252.59186390615176</v>
      </c>
      <c r="M28" s="2">
        <f>SUMIF(A:A,A28,L:L)</f>
        <v>2066.0837472035605</v>
      </c>
      <c r="N28" s="3">
        <f t="shared" si="11"/>
        <v>0.12225635299054757</v>
      </c>
      <c r="O28" s="6">
        <f t="shared" si="12"/>
        <v>8.1795340327002588</v>
      </c>
      <c r="P28" s="3">
        <f t="shared" si="13"/>
        <v>0.12225635299054757</v>
      </c>
      <c r="Q28" s="3">
        <f>IF(ISNUMBER(P28),SUMIF(A:A,A28,P:P),"")</f>
        <v>0.95902672216036267</v>
      </c>
      <c r="R28" s="3">
        <f t="shared" si="14"/>
        <v>0.12747961049004494</v>
      </c>
      <c r="S28" s="7">
        <f t="shared" si="15"/>
        <v>7.8443917121796618</v>
      </c>
    </row>
    <row r="29" spans="1:19" x14ac:dyDescent="0.3">
      <c r="A29" s="1">
        <v>12</v>
      </c>
      <c r="B29" s="5">
        <v>0.66111111111111109</v>
      </c>
      <c r="C29" s="1" t="s">
        <v>19</v>
      </c>
      <c r="D29" s="1">
        <v>4</v>
      </c>
      <c r="E29" s="1">
        <v>5</v>
      </c>
      <c r="F29" s="1" t="s">
        <v>39</v>
      </c>
      <c r="G29" s="1">
        <v>55.61</v>
      </c>
      <c r="H29" s="1">
        <f>1+COUNTIFS(A:A,A29,G:G,"&gt;"&amp;G29)</f>
        <v>5</v>
      </c>
      <c r="I29" s="2">
        <f>AVERAGEIF(A:A,A29,G:G)</f>
        <v>53.853749999999998</v>
      </c>
      <c r="J29" s="2">
        <f t="shared" si="8"/>
        <v>1.7562500000000014</v>
      </c>
      <c r="K29" s="2">
        <f t="shared" si="9"/>
        <v>91.756249999999994</v>
      </c>
      <c r="L29" s="2">
        <f t="shared" si="10"/>
        <v>246.01069239300426</v>
      </c>
      <c r="M29" s="2">
        <f>SUMIF(A:A,A29,L:L)</f>
        <v>2066.0837472035605</v>
      </c>
      <c r="N29" s="3">
        <f t="shared" si="11"/>
        <v>0.11907101671264737</v>
      </c>
      <c r="O29" s="6">
        <f t="shared" si="12"/>
        <v>8.3983493851680784</v>
      </c>
      <c r="P29" s="3">
        <f t="shared" si="13"/>
        <v>0.11907101671264737</v>
      </c>
      <c r="Q29" s="3">
        <f>IF(ISNUMBER(P29),SUMIF(A:A,A29,P:P),"")</f>
        <v>0.95902672216036267</v>
      </c>
      <c r="R29" s="3">
        <f t="shared" si="14"/>
        <v>0.12415818450232614</v>
      </c>
      <c r="S29" s="7">
        <f t="shared" si="15"/>
        <v>8.0542414824152377</v>
      </c>
    </row>
    <row r="30" spans="1:19" x14ac:dyDescent="0.3">
      <c r="A30" s="1">
        <v>12</v>
      </c>
      <c r="B30" s="5">
        <v>0.66111111111111109</v>
      </c>
      <c r="C30" s="1" t="s">
        <v>19</v>
      </c>
      <c r="D30" s="1">
        <v>4</v>
      </c>
      <c r="E30" s="1">
        <v>8</v>
      </c>
      <c r="F30" s="1" t="s">
        <v>42</v>
      </c>
      <c r="G30" s="1">
        <v>49.3</v>
      </c>
      <c r="H30" s="1">
        <f>1+COUNTIFS(A:A,A30,G:G,"&gt;"&amp;G30)</f>
        <v>6</v>
      </c>
      <c r="I30" s="2">
        <f>AVERAGEIF(A:A,A30,G:G)</f>
        <v>53.853749999999998</v>
      </c>
      <c r="J30" s="2">
        <f t="shared" si="8"/>
        <v>-4.5537500000000009</v>
      </c>
      <c r="K30" s="2">
        <f t="shared" si="9"/>
        <v>85.446249999999992</v>
      </c>
      <c r="L30" s="2">
        <f t="shared" si="10"/>
        <v>168.47291583692285</v>
      </c>
      <c r="M30" s="2">
        <f>SUMIF(A:A,A30,L:L)</f>
        <v>2066.0837472035605</v>
      </c>
      <c r="N30" s="3">
        <f t="shared" si="11"/>
        <v>8.1542152424823308E-2</v>
      </c>
      <c r="O30" s="6">
        <f t="shared" si="12"/>
        <v>12.263595824526911</v>
      </c>
      <c r="P30" s="3">
        <f t="shared" si="13"/>
        <v>8.1542152424823308E-2</v>
      </c>
      <c r="Q30" s="3">
        <f>IF(ISNUMBER(P30),SUMIF(A:A,A30,P:P),"")</f>
        <v>0.95902672216036267</v>
      </c>
      <c r="R30" s="3">
        <f t="shared" si="14"/>
        <v>8.5025944054130664E-2</v>
      </c>
      <c r="S30" s="7">
        <f t="shared" si="15"/>
        <v>11.761116105495553</v>
      </c>
    </row>
    <row r="31" spans="1:19" x14ac:dyDescent="0.3">
      <c r="A31" s="1">
        <v>12</v>
      </c>
      <c r="B31" s="5">
        <v>0.66111111111111109</v>
      </c>
      <c r="C31" s="1" t="s">
        <v>19</v>
      </c>
      <c r="D31" s="1">
        <v>4</v>
      </c>
      <c r="E31" s="1">
        <v>4</v>
      </c>
      <c r="F31" s="1" t="s">
        <v>38</v>
      </c>
      <c r="G31" s="1">
        <v>40.47</v>
      </c>
      <c r="H31" s="1">
        <f>1+COUNTIFS(A:A,A31,G:G,"&gt;"&amp;G31)</f>
        <v>7</v>
      </c>
      <c r="I31" s="2">
        <f>AVERAGEIF(A:A,A31,G:G)</f>
        <v>53.853749999999998</v>
      </c>
      <c r="J31" s="2">
        <f t="shared" si="8"/>
        <v>-13.383749999999999</v>
      </c>
      <c r="K31" s="2">
        <f t="shared" si="9"/>
        <v>76.616250000000008</v>
      </c>
      <c r="L31" s="2">
        <f t="shared" si="10"/>
        <v>99.183830300331863</v>
      </c>
      <c r="M31" s="2">
        <f>SUMIF(A:A,A31,L:L)</f>
        <v>2066.0837472035605</v>
      </c>
      <c r="N31" s="3">
        <f t="shared" si="11"/>
        <v>4.8005716338738416E-2</v>
      </c>
      <c r="O31" s="6">
        <f t="shared" si="12"/>
        <v>20.830852578967679</v>
      </c>
      <c r="P31" s="3">
        <f t="shared" si="13"/>
        <v>4.8005716338738416E-2</v>
      </c>
      <c r="Q31" s="3">
        <f>IF(ISNUMBER(P31),SUMIF(A:A,A31,P:P),"")</f>
        <v>0.95902672216036267</v>
      </c>
      <c r="R31" s="3">
        <f t="shared" si="14"/>
        <v>5.0056703561500125E-2</v>
      </c>
      <c r="S31" s="7">
        <f t="shared" si="15"/>
        <v>19.977344268613109</v>
      </c>
    </row>
    <row r="32" spans="1:19" x14ac:dyDescent="0.3">
      <c r="A32" s="1">
        <v>12</v>
      </c>
      <c r="B32" s="5">
        <v>0.66111111111111109</v>
      </c>
      <c r="C32" s="1" t="s">
        <v>19</v>
      </c>
      <c r="D32" s="1">
        <v>4</v>
      </c>
      <c r="E32" s="1">
        <v>6</v>
      </c>
      <c r="F32" s="1" t="s">
        <v>40</v>
      </c>
      <c r="G32" s="1">
        <v>37.83</v>
      </c>
      <c r="H32" s="1">
        <f>1+COUNTIFS(A:A,A32,G:G,"&gt;"&amp;G32)</f>
        <v>8</v>
      </c>
      <c r="I32" s="2">
        <f>AVERAGEIF(A:A,A32,G:G)</f>
        <v>53.853749999999998</v>
      </c>
      <c r="J32" s="2">
        <f t="shared" si="8"/>
        <v>-16.02375</v>
      </c>
      <c r="K32" s="2">
        <f t="shared" si="9"/>
        <v>73.976249999999993</v>
      </c>
      <c r="L32" s="2">
        <f t="shared" si="10"/>
        <v>84.654223414130556</v>
      </c>
      <c r="M32" s="2">
        <f>SUMIF(A:A,A32,L:L)</f>
        <v>2066.0837472035605</v>
      </c>
      <c r="N32" s="3">
        <f t="shared" si="11"/>
        <v>4.0973277839637355E-2</v>
      </c>
      <c r="O32" s="6">
        <f t="shared" si="12"/>
        <v>24.406150855536502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/>
      <c r="B33" s="5"/>
      <c r="C33" s="1"/>
      <c r="D33" s="1"/>
      <c r="E33" s="1"/>
      <c r="F33" s="1"/>
      <c r="G33" s="1"/>
      <c r="H33" s="1"/>
      <c r="I33" s="2"/>
      <c r="J33" s="2"/>
      <c r="K33" s="2"/>
      <c r="L33" s="2"/>
      <c r="M33" s="2"/>
      <c r="N33" s="3"/>
      <c r="O33" s="6"/>
      <c r="P33" s="3"/>
      <c r="Q33" s="3"/>
      <c r="R33" s="3"/>
      <c r="S33" s="7"/>
    </row>
    <row r="34" spans="1:19" x14ac:dyDescent="0.3">
      <c r="A34" s="1">
        <v>16</v>
      </c>
      <c r="B34" s="5">
        <v>0.68541666666666667</v>
      </c>
      <c r="C34" s="1" t="s">
        <v>19</v>
      </c>
      <c r="D34" s="1">
        <v>5</v>
      </c>
      <c r="E34" s="1">
        <v>4</v>
      </c>
      <c r="F34" s="1" t="s">
        <v>47</v>
      </c>
      <c r="G34" s="1">
        <v>71.64</v>
      </c>
      <c r="H34" s="1">
        <f>1+COUNTIFS(A:A,A34,G:G,"&gt;"&amp;G34)</f>
        <v>1</v>
      </c>
      <c r="I34" s="2">
        <f>AVERAGEIF(A:A,A34,G:G)</f>
        <v>52.219166666666673</v>
      </c>
      <c r="J34" s="2">
        <f t="shared" ref="J34:J45" si="16">G34-I34</f>
        <v>19.420833333333327</v>
      </c>
      <c r="K34" s="2">
        <f t="shared" ref="K34:K45" si="17">90+J34</f>
        <v>109.42083333333332</v>
      </c>
      <c r="L34" s="2">
        <f t="shared" ref="L34:L45" si="18">EXP(0.06*K34)</f>
        <v>709.98937135444862</v>
      </c>
      <c r="M34" s="2">
        <f>SUMIF(A:A,A34,L:L)</f>
        <v>3304.0971984628959</v>
      </c>
      <c r="N34" s="3">
        <f t="shared" ref="N34:N45" si="19">L34/M34</f>
        <v>0.21488150278531268</v>
      </c>
      <c r="O34" s="6">
        <f t="shared" ref="O34:O45" si="20">1/N34</f>
        <v>4.6537276919507411</v>
      </c>
      <c r="P34" s="3">
        <f t="shared" ref="P34:P45" si="21">IF(O34&gt;21,"",N34)</f>
        <v>0.21488150278531268</v>
      </c>
      <c r="Q34" s="3">
        <f>IF(ISNUMBER(P34),SUMIF(A:A,A34,P:P),"")</f>
        <v>0.91518457830966227</v>
      </c>
      <c r="R34" s="3">
        <f t="shared" ref="R34:R45" si="22">IFERROR(P34*(1/Q34),"")</f>
        <v>0.23479580827530647</v>
      </c>
      <c r="S34" s="7">
        <f t="shared" ref="S34:S45" si="23">IFERROR(1/R34,"")</f>
        <v>4.2590198153259378</v>
      </c>
    </row>
    <row r="35" spans="1:19" x14ac:dyDescent="0.3">
      <c r="A35" s="1">
        <v>16</v>
      </c>
      <c r="B35" s="5">
        <v>0.68541666666666667</v>
      </c>
      <c r="C35" s="1" t="s">
        <v>19</v>
      </c>
      <c r="D35" s="1">
        <v>5</v>
      </c>
      <c r="E35" s="1">
        <v>8</v>
      </c>
      <c r="F35" s="1" t="s">
        <v>51</v>
      </c>
      <c r="G35" s="1">
        <v>62.11</v>
      </c>
      <c r="H35" s="1">
        <f>1+COUNTIFS(A:A,A35,G:G,"&gt;"&amp;G35)</f>
        <v>2</v>
      </c>
      <c r="I35" s="2">
        <f>AVERAGEIF(A:A,A35,G:G)</f>
        <v>52.219166666666673</v>
      </c>
      <c r="J35" s="2">
        <f t="shared" si="16"/>
        <v>9.890833333333326</v>
      </c>
      <c r="K35" s="2">
        <f t="shared" si="17"/>
        <v>99.890833333333319</v>
      </c>
      <c r="L35" s="2">
        <f t="shared" si="18"/>
        <v>400.79497008348341</v>
      </c>
      <c r="M35" s="2">
        <f>SUMIF(A:A,A35,L:L)</f>
        <v>3304.0971984628959</v>
      </c>
      <c r="N35" s="3">
        <f t="shared" si="19"/>
        <v>0.12130241515592757</v>
      </c>
      <c r="O35" s="6">
        <f t="shared" si="20"/>
        <v>8.2438589430767308</v>
      </c>
      <c r="P35" s="3">
        <f t="shared" si="21"/>
        <v>0.12130241515592757</v>
      </c>
      <c r="Q35" s="3">
        <f>IF(ISNUMBER(P35),SUMIF(A:A,A35,P:P),"")</f>
        <v>0.91518457830966227</v>
      </c>
      <c r="R35" s="3">
        <f t="shared" si="22"/>
        <v>0.13254420805469869</v>
      </c>
      <c r="S35" s="7">
        <f t="shared" si="23"/>
        <v>7.5446525704640175</v>
      </c>
    </row>
    <row r="36" spans="1:19" x14ac:dyDescent="0.3">
      <c r="A36" s="1">
        <v>16</v>
      </c>
      <c r="B36" s="5">
        <v>0.68541666666666667</v>
      </c>
      <c r="C36" s="1" t="s">
        <v>19</v>
      </c>
      <c r="D36" s="1">
        <v>5</v>
      </c>
      <c r="E36" s="1">
        <v>5</v>
      </c>
      <c r="F36" s="1" t="s">
        <v>48</v>
      </c>
      <c r="G36" s="1">
        <v>61.87</v>
      </c>
      <c r="H36" s="1">
        <f>1+COUNTIFS(A:A,A36,G:G,"&gt;"&amp;G36)</f>
        <v>3</v>
      </c>
      <c r="I36" s="2">
        <f>AVERAGEIF(A:A,A36,G:G)</f>
        <v>52.219166666666673</v>
      </c>
      <c r="J36" s="2">
        <f t="shared" si="16"/>
        <v>9.650833333333324</v>
      </c>
      <c r="K36" s="2">
        <f t="shared" si="17"/>
        <v>99.650833333333324</v>
      </c>
      <c r="L36" s="2">
        <f t="shared" si="18"/>
        <v>395.06487819154876</v>
      </c>
      <c r="M36" s="2">
        <f>SUMIF(A:A,A36,L:L)</f>
        <v>3304.0971984628959</v>
      </c>
      <c r="N36" s="3">
        <f t="shared" si="19"/>
        <v>0.11956817686094026</v>
      </c>
      <c r="O36" s="6">
        <f t="shared" si="20"/>
        <v>8.3634293526363308</v>
      </c>
      <c r="P36" s="3">
        <f t="shared" si="21"/>
        <v>0.11956817686094026</v>
      </c>
      <c r="Q36" s="3">
        <f>IF(ISNUMBER(P36),SUMIF(A:A,A36,P:P),"")</f>
        <v>0.91518457830966227</v>
      </c>
      <c r="R36" s="3">
        <f t="shared" si="22"/>
        <v>0.13064924791650401</v>
      </c>
      <c r="S36" s="7">
        <f t="shared" si="23"/>
        <v>7.654081565315134</v>
      </c>
    </row>
    <row r="37" spans="1:19" x14ac:dyDescent="0.3">
      <c r="A37" s="1">
        <v>16</v>
      </c>
      <c r="B37" s="5">
        <v>0.68541666666666667</v>
      </c>
      <c r="C37" s="1" t="s">
        <v>19</v>
      </c>
      <c r="D37" s="1">
        <v>5</v>
      </c>
      <c r="E37" s="1">
        <v>6</v>
      </c>
      <c r="F37" s="1" t="s">
        <v>49</v>
      </c>
      <c r="G37" s="1">
        <v>60.74</v>
      </c>
      <c r="H37" s="1">
        <f>1+COUNTIFS(A:A,A37,G:G,"&gt;"&amp;G37)</f>
        <v>4</v>
      </c>
      <c r="I37" s="2">
        <f>AVERAGEIF(A:A,A37,G:G)</f>
        <v>52.219166666666673</v>
      </c>
      <c r="J37" s="2">
        <f t="shared" si="16"/>
        <v>8.5208333333333286</v>
      </c>
      <c r="K37" s="2">
        <f t="shared" si="17"/>
        <v>98.520833333333329</v>
      </c>
      <c r="L37" s="2">
        <f t="shared" si="18"/>
        <v>369.16732627536157</v>
      </c>
      <c r="M37" s="2">
        <f>SUMIF(A:A,A37,L:L)</f>
        <v>3304.0971984628959</v>
      </c>
      <c r="N37" s="3">
        <f t="shared" si="19"/>
        <v>0.11173016533747931</v>
      </c>
      <c r="O37" s="6">
        <f t="shared" si="20"/>
        <v>8.950134433073778</v>
      </c>
      <c r="P37" s="3">
        <f t="shared" si="21"/>
        <v>0.11173016533747931</v>
      </c>
      <c r="Q37" s="3">
        <f>IF(ISNUMBER(P37),SUMIF(A:A,A37,P:P),"")</f>
        <v>0.91518457830966227</v>
      </c>
      <c r="R37" s="3">
        <f t="shared" si="22"/>
        <v>0.12208484275799743</v>
      </c>
      <c r="S37" s="7">
        <f t="shared" si="23"/>
        <v>8.1910250069474149</v>
      </c>
    </row>
    <row r="38" spans="1:19" x14ac:dyDescent="0.3">
      <c r="A38" s="1">
        <v>16</v>
      </c>
      <c r="B38" s="5">
        <v>0.68541666666666667</v>
      </c>
      <c r="C38" s="1" t="s">
        <v>19</v>
      </c>
      <c r="D38" s="1">
        <v>5</v>
      </c>
      <c r="E38" s="1">
        <v>9</v>
      </c>
      <c r="F38" s="1" t="s">
        <v>52</v>
      </c>
      <c r="G38" s="1">
        <v>60.18</v>
      </c>
      <c r="H38" s="1">
        <f>1+COUNTIFS(A:A,A38,G:G,"&gt;"&amp;G38)</f>
        <v>5</v>
      </c>
      <c r="I38" s="2">
        <f>AVERAGEIF(A:A,A38,G:G)</f>
        <v>52.219166666666673</v>
      </c>
      <c r="J38" s="2">
        <f t="shared" si="16"/>
        <v>7.9608333333333263</v>
      </c>
      <c r="K38" s="2">
        <f t="shared" si="17"/>
        <v>97.960833333333326</v>
      </c>
      <c r="L38" s="2">
        <f t="shared" si="18"/>
        <v>356.96937721812571</v>
      </c>
      <c r="M38" s="2">
        <f>SUMIF(A:A,A38,L:L)</f>
        <v>3304.0971984628959</v>
      </c>
      <c r="N38" s="3">
        <f t="shared" si="19"/>
        <v>0.10803840074202174</v>
      </c>
      <c r="O38" s="6">
        <f t="shared" si="20"/>
        <v>9.2559681847553303</v>
      </c>
      <c r="P38" s="3">
        <f t="shared" si="21"/>
        <v>0.10803840074202174</v>
      </c>
      <c r="Q38" s="3">
        <f>IF(ISNUMBER(P38),SUMIF(A:A,A38,P:P),"")</f>
        <v>0.91518457830966227</v>
      </c>
      <c r="R38" s="3">
        <f t="shared" si="22"/>
        <v>0.11805094109165136</v>
      </c>
      <c r="S38" s="7">
        <f t="shared" si="23"/>
        <v>8.4709193400129585</v>
      </c>
    </row>
    <row r="39" spans="1:19" x14ac:dyDescent="0.3">
      <c r="A39" s="1">
        <v>16</v>
      </c>
      <c r="B39" s="5">
        <v>0.68541666666666667</v>
      </c>
      <c r="C39" s="1" t="s">
        <v>19</v>
      </c>
      <c r="D39" s="1">
        <v>5</v>
      </c>
      <c r="E39" s="1">
        <v>2</v>
      </c>
      <c r="F39" s="1" t="s">
        <v>45</v>
      </c>
      <c r="G39" s="1">
        <v>55.98</v>
      </c>
      <c r="H39" s="1">
        <f>1+COUNTIFS(A:A,A39,G:G,"&gt;"&amp;G39)</f>
        <v>6</v>
      </c>
      <c r="I39" s="2">
        <f>AVERAGEIF(A:A,A39,G:G)</f>
        <v>52.219166666666673</v>
      </c>
      <c r="J39" s="2">
        <f t="shared" si="16"/>
        <v>3.7608333333333235</v>
      </c>
      <c r="K39" s="2">
        <f t="shared" si="17"/>
        <v>93.760833333333323</v>
      </c>
      <c r="L39" s="2">
        <f t="shared" si="18"/>
        <v>277.45257009453701</v>
      </c>
      <c r="M39" s="2">
        <f>SUMIF(A:A,A39,L:L)</f>
        <v>3304.0971984628959</v>
      </c>
      <c r="N39" s="3">
        <f t="shared" si="19"/>
        <v>8.3972278486120544E-2</v>
      </c>
      <c r="O39" s="6">
        <f t="shared" si="20"/>
        <v>11.908691987740765</v>
      </c>
      <c r="P39" s="3">
        <f t="shared" si="21"/>
        <v>8.3972278486120544E-2</v>
      </c>
      <c r="Q39" s="3">
        <f>IF(ISNUMBER(P39),SUMIF(A:A,A39,P:P),"")</f>
        <v>0.91518457830966227</v>
      </c>
      <c r="R39" s="3">
        <f t="shared" si="22"/>
        <v>9.1754472787573177E-2</v>
      </c>
      <c r="S39" s="7">
        <f t="shared" si="23"/>
        <v>10.898651255020187</v>
      </c>
    </row>
    <row r="40" spans="1:19" x14ac:dyDescent="0.3">
      <c r="A40" s="1">
        <v>16</v>
      </c>
      <c r="B40" s="5">
        <v>0.68541666666666667</v>
      </c>
      <c r="C40" s="1" t="s">
        <v>19</v>
      </c>
      <c r="D40" s="1">
        <v>5</v>
      </c>
      <c r="E40" s="1">
        <v>3</v>
      </c>
      <c r="F40" s="1" t="s">
        <v>46</v>
      </c>
      <c r="G40" s="1">
        <v>49.97</v>
      </c>
      <c r="H40" s="1">
        <f>1+COUNTIFS(A:A,A40,G:G,"&gt;"&amp;G40)</f>
        <v>7</v>
      </c>
      <c r="I40" s="2">
        <f>AVERAGEIF(A:A,A40,G:G)</f>
        <v>52.219166666666673</v>
      </c>
      <c r="J40" s="2">
        <f t="shared" si="16"/>
        <v>-2.2491666666666745</v>
      </c>
      <c r="K40" s="2">
        <f t="shared" si="17"/>
        <v>87.750833333333333</v>
      </c>
      <c r="L40" s="2">
        <f t="shared" si="18"/>
        <v>193.45598134467292</v>
      </c>
      <c r="M40" s="2">
        <f>SUMIF(A:A,A40,L:L)</f>
        <v>3304.0971984628959</v>
      </c>
      <c r="N40" s="3">
        <f t="shared" si="19"/>
        <v>5.8550330006838444E-2</v>
      </c>
      <c r="O40" s="6">
        <f t="shared" si="20"/>
        <v>17.079323035125576</v>
      </c>
      <c r="P40" s="3">
        <f t="shared" si="21"/>
        <v>5.8550330006838444E-2</v>
      </c>
      <c r="Q40" s="3">
        <f>IF(ISNUMBER(P40),SUMIF(A:A,A40,P:P),"")</f>
        <v>0.91518457830966227</v>
      </c>
      <c r="R40" s="3">
        <f t="shared" si="22"/>
        <v>6.3976526041315485E-2</v>
      </c>
      <c r="S40" s="7">
        <f t="shared" si="23"/>
        <v>15.630733049715902</v>
      </c>
    </row>
    <row r="41" spans="1:19" x14ac:dyDescent="0.3">
      <c r="A41" s="1">
        <v>16</v>
      </c>
      <c r="B41" s="5">
        <v>0.68541666666666667</v>
      </c>
      <c r="C41" s="1" t="s">
        <v>19</v>
      </c>
      <c r="D41" s="1">
        <v>5</v>
      </c>
      <c r="E41" s="1">
        <v>12</v>
      </c>
      <c r="F41" s="1" t="s">
        <v>54</v>
      </c>
      <c r="G41" s="1">
        <v>46.99</v>
      </c>
      <c r="H41" s="1">
        <f>1+COUNTIFS(A:A,A41,G:G,"&gt;"&amp;G41)</f>
        <v>8</v>
      </c>
      <c r="I41" s="2">
        <f>AVERAGEIF(A:A,A41,G:G)</f>
        <v>52.219166666666673</v>
      </c>
      <c r="J41" s="2">
        <f t="shared" si="16"/>
        <v>-5.2291666666666714</v>
      </c>
      <c r="K41" s="2">
        <f t="shared" si="17"/>
        <v>84.770833333333329</v>
      </c>
      <c r="L41" s="2">
        <f t="shared" si="18"/>
        <v>161.7820404485885</v>
      </c>
      <c r="M41" s="2">
        <f>SUMIF(A:A,A41,L:L)</f>
        <v>3304.0971984628959</v>
      </c>
      <c r="N41" s="3">
        <f t="shared" si="19"/>
        <v>4.8964068164777774E-2</v>
      </c>
      <c r="O41" s="6">
        <f t="shared" si="20"/>
        <v>20.423139609942549</v>
      </c>
      <c r="P41" s="3">
        <f t="shared" si="21"/>
        <v>4.8964068164777774E-2</v>
      </c>
      <c r="Q41" s="3">
        <f>IF(ISNUMBER(P41),SUMIF(A:A,A41,P:P),"")</f>
        <v>0.91518457830966227</v>
      </c>
      <c r="R41" s="3">
        <f t="shared" si="22"/>
        <v>5.350185014613551E-2</v>
      </c>
      <c r="S41" s="7">
        <f t="shared" si="23"/>
        <v>18.690942411684635</v>
      </c>
    </row>
    <row r="42" spans="1:19" x14ac:dyDescent="0.3">
      <c r="A42" s="1">
        <v>16</v>
      </c>
      <c r="B42" s="5">
        <v>0.68541666666666667</v>
      </c>
      <c r="C42" s="1" t="s">
        <v>19</v>
      </c>
      <c r="D42" s="1">
        <v>5</v>
      </c>
      <c r="E42" s="1">
        <v>1</v>
      </c>
      <c r="F42" s="1" t="s">
        <v>44</v>
      </c>
      <c r="G42" s="1">
        <v>46.72</v>
      </c>
      <c r="H42" s="1">
        <f>1+COUNTIFS(A:A,A42,G:G,"&gt;"&amp;G42)</f>
        <v>9</v>
      </c>
      <c r="I42" s="2">
        <f>AVERAGEIF(A:A,A42,G:G)</f>
        <v>52.219166666666673</v>
      </c>
      <c r="J42" s="2">
        <f t="shared" si="16"/>
        <v>-5.4991666666666745</v>
      </c>
      <c r="K42" s="2">
        <f t="shared" si="17"/>
        <v>84.500833333333333</v>
      </c>
      <c r="L42" s="2">
        <f t="shared" si="18"/>
        <v>159.18228625863551</v>
      </c>
      <c r="M42" s="2">
        <f>SUMIF(A:A,A42,L:L)</f>
        <v>3304.0971984628959</v>
      </c>
      <c r="N42" s="3">
        <f t="shared" si="19"/>
        <v>4.8177240770243969E-2</v>
      </c>
      <c r="O42" s="6">
        <f t="shared" si="20"/>
        <v>20.756688926395235</v>
      </c>
      <c r="P42" s="3">
        <f t="shared" si="21"/>
        <v>4.8177240770243969E-2</v>
      </c>
      <c r="Q42" s="3">
        <f>IF(ISNUMBER(P42),SUMIF(A:A,A42,P:P),"")</f>
        <v>0.91518457830966227</v>
      </c>
      <c r="R42" s="3">
        <f t="shared" si="22"/>
        <v>5.2642102928817811E-2</v>
      </c>
      <c r="S42" s="7">
        <f t="shared" si="23"/>
        <v>18.996201602207861</v>
      </c>
    </row>
    <row r="43" spans="1:19" x14ac:dyDescent="0.3">
      <c r="A43" s="1">
        <v>16</v>
      </c>
      <c r="B43" s="5">
        <v>0.68541666666666667</v>
      </c>
      <c r="C43" s="1" t="s">
        <v>19</v>
      </c>
      <c r="D43" s="1">
        <v>5</v>
      </c>
      <c r="E43" s="1">
        <v>7</v>
      </c>
      <c r="F43" s="1" t="s">
        <v>50</v>
      </c>
      <c r="G43" s="1">
        <v>42.7</v>
      </c>
      <c r="H43" s="1">
        <f>1+COUNTIFS(A:A,A43,G:G,"&gt;"&amp;G43)</f>
        <v>10</v>
      </c>
      <c r="I43" s="2">
        <f>AVERAGEIF(A:A,A43,G:G)</f>
        <v>52.219166666666673</v>
      </c>
      <c r="J43" s="2">
        <f t="shared" si="16"/>
        <v>-9.5191666666666706</v>
      </c>
      <c r="K43" s="2">
        <f t="shared" si="17"/>
        <v>80.480833333333322</v>
      </c>
      <c r="L43" s="2">
        <f t="shared" si="18"/>
        <v>125.06705081403061</v>
      </c>
      <c r="M43" s="2">
        <f>SUMIF(A:A,A43,L:L)</f>
        <v>3304.0971984628959</v>
      </c>
      <c r="N43" s="3">
        <f t="shared" si="19"/>
        <v>3.7852110062686184E-2</v>
      </c>
      <c r="O43" s="6">
        <f t="shared" si="20"/>
        <v>26.418606475145463</v>
      </c>
      <c r="P43" s="3" t="str">
        <f t="shared" si="21"/>
        <v/>
      </c>
      <c r="Q43" s="3" t="str">
        <f>IF(ISNUMBER(P43),SUMIF(A:A,A43,P:P),"")</f>
        <v/>
      </c>
      <c r="R43" s="3" t="str">
        <f t="shared" si="22"/>
        <v/>
      </c>
      <c r="S43" s="7" t="str">
        <f t="shared" si="23"/>
        <v/>
      </c>
    </row>
    <row r="44" spans="1:19" x14ac:dyDescent="0.3">
      <c r="A44" s="1">
        <v>16</v>
      </c>
      <c r="B44" s="5">
        <v>0.68541666666666667</v>
      </c>
      <c r="C44" s="1" t="s">
        <v>19</v>
      </c>
      <c r="D44" s="1">
        <v>5</v>
      </c>
      <c r="E44" s="1">
        <v>11</v>
      </c>
      <c r="F44" s="1" t="s">
        <v>53</v>
      </c>
      <c r="G44" s="1">
        <v>39.32</v>
      </c>
      <c r="H44" s="1">
        <f>1+COUNTIFS(A:A,A44,G:G,"&gt;"&amp;G44)</f>
        <v>11</v>
      </c>
      <c r="I44" s="2">
        <f>AVERAGEIF(A:A,A44,G:G)</f>
        <v>52.219166666666673</v>
      </c>
      <c r="J44" s="2">
        <f t="shared" si="16"/>
        <v>-12.899166666666673</v>
      </c>
      <c r="K44" s="2">
        <f t="shared" si="17"/>
        <v>77.100833333333327</v>
      </c>
      <c r="L44" s="2">
        <f t="shared" si="18"/>
        <v>102.10993224315044</v>
      </c>
      <c r="M44" s="2">
        <f>SUMIF(A:A,A44,L:L)</f>
        <v>3304.0971984628959</v>
      </c>
      <c r="N44" s="3">
        <f t="shared" si="19"/>
        <v>3.0904034024983634E-2</v>
      </c>
      <c r="O44" s="6">
        <f t="shared" si="20"/>
        <v>32.358235147928383</v>
      </c>
      <c r="P44" s="3" t="str">
        <f t="shared" si="21"/>
        <v/>
      </c>
      <c r="Q44" s="3" t="str">
        <f>IF(ISNUMBER(P44),SUMIF(A:A,A44,P:P),"")</f>
        <v/>
      </c>
      <c r="R44" s="3" t="str">
        <f t="shared" si="22"/>
        <v/>
      </c>
      <c r="S44" s="7" t="str">
        <f t="shared" si="23"/>
        <v/>
      </c>
    </row>
    <row r="45" spans="1:19" x14ac:dyDescent="0.3">
      <c r="A45" s="1">
        <v>16</v>
      </c>
      <c r="B45" s="5">
        <v>0.68541666666666667</v>
      </c>
      <c r="C45" s="1" t="s">
        <v>19</v>
      </c>
      <c r="D45" s="1">
        <v>5</v>
      </c>
      <c r="E45" s="1">
        <v>13</v>
      </c>
      <c r="F45" s="1" t="s">
        <v>55</v>
      </c>
      <c r="G45" s="1">
        <v>28.41</v>
      </c>
      <c r="H45" s="1">
        <f>1+COUNTIFS(A:A,A45,G:G,"&gt;"&amp;G45)</f>
        <v>12</v>
      </c>
      <c r="I45" s="2">
        <f>AVERAGEIF(A:A,A45,G:G)</f>
        <v>52.219166666666673</v>
      </c>
      <c r="J45" s="2">
        <f t="shared" si="16"/>
        <v>-23.809166666666673</v>
      </c>
      <c r="K45" s="2">
        <f t="shared" si="17"/>
        <v>66.19083333333333</v>
      </c>
      <c r="L45" s="2">
        <f t="shared" si="18"/>
        <v>53.061414136313132</v>
      </c>
      <c r="M45" s="2">
        <f>SUMIF(A:A,A45,L:L)</f>
        <v>3304.0971984628959</v>
      </c>
      <c r="N45" s="3">
        <f t="shared" si="19"/>
        <v>1.6059277602667957E-2</v>
      </c>
      <c r="O45" s="6">
        <f t="shared" si="20"/>
        <v>62.26930156770365</v>
      </c>
      <c r="P45" s="3" t="str">
        <f t="shared" si="21"/>
        <v/>
      </c>
      <c r="Q45" s="3" t="str">
        <f>IF(ISNUMBER(P45),SUMIF(A:A,A45,P:P),"")</f>
        <v/>
      </c>
      <c r="R45" s="3" t="str">
        <f t="shared" si="22"/>
        <v/>
      </c>
      <c r="S45" s="7" t="str">
        <f t="shared" si="23"/>
        <v/>
      </c>
    </row>
    <row r="46" spans="1:19" x14ac:dyDescent="0.3">
      <c r="A46" s="1"/>
      <c r="B46" s="5"/>
      <c r="C46" s="1"/>
      <c r="D46" s="1"/>
      <c r="E46" s="1"/>
      <c r="F46" s="1"/>
      <c r="G46" s="1"/>
      <c r="H46" s="1"/>
      <c r="I46" s="2"/>
      <c r="J46" s="2"/>
      <c r="K46" s="2"/>
      <c r="L46" s="2"/>
      <c r="M46" s="2"/>
      <c r="N46" s="3"/>
      <c r="O46" s="6"/>
      <c r="P46" s="3"/>
      <c r="Q46" s="3"/>
      <c r="R46" s="3"/>
      <c r="S46" s="7"/>
    </row>
    <row r="47" spans="1:19" x14ac:dyDescent="0.3">
      <c r="A47" s="1">
        <v>20</v>
      </c>
      <c r="B47" s="5">
        <v>0.71111111111111114</v>
      </c>
      <c r="C47" s="1" t="s">
        <v>19</v>
      </c>
      <c r="D47" s="1">
        <v>6</v>
      </c>
      <c r="E47" s="1">
        <v>4</v>
      </c>
      <c r="F47" s="1" t="s">
        <v>59</v>
      </c>
      <c r="G47" s="1">
        <v>73.91</v>
      </c>
      <c r="H47" s="1">
        <f>1+COUNTIFS(A:A,A47,G:G,"&gt;"&amp;G47)</f>
        <v>1</v>
      </c>
      <c r="I47" s="2">
        <f>AVERAGEIF(A:A,A47,G:G)</f>
        <v>50.305</v>
      </c>
      <c r="J47" s="2">
        <f t="shared" ref="J47:J67" si="24">G47-I47</f>
        <v>23.604999999999997</v>
      </c>
      <c r="K47" s="2">
        <f t="shared" ref="K47:K67" si="25">90+J47</f>
        <v>113.60499999999999</v>
      </c>
      <c r="L47" s="2">
        <f t="shared" ref="L47:L67" si="26">EXP(0.06*K47)</f>
        <v>912.6021277354921</v>
      </c>
      <c r="M47" s="2">
        <f>SUMIF(A:A,A47,L:L)</f>
        <v>3162.4470561528656</v>
      </c>
      <c r="N47" s="3">
        <f t="shared" ref="N47:N67" si="27">L47/M47</f>
        <v>0.28857467383048546</v>
      </c>
      <c r="O47" s="6">
        <f t="shared" ref="O47:O67" si="28">1/N47</f>
        <v>3.465307563987476</v>
      </c>
      <c r="P47" s="3">
        <f t="shared" ref="P47:P67" si="29">IF(O47&gt;21,"",N47)</f>
        <v>0.28857467383048546</v>
      </c>
      <c r="Q47" s="3">
        <f>IF(ISNUMBER(P47),SUMIF(A:A,A47,P:P),"")</f>
        <v>0.97122616848748988</v>
      </c>
      <c r="R47" s="3">
        <f t="shared" ref="R47:R67" si="30">IFERROR(P47*(1/Q47),"")</f>
        <v>0.29712407181108869</v>
      </c>
      <c r="S47" s="7">
        <f t="shared" ref="S47:S67" si="31">IFERROR(1/R47,"")</f>
        <v>3.3655973880022736</v>
      </c>
    </row>
    <row r="48" spans="1:19" x14ac:dyDescent="0.3">
      <c r="A48" s="1">
        <v>20</v>
      </c>
      <c r="B48" s="5">
        <v>0.71111111111111114</v>
      </c>
      <c r="C48" s="1" t="s">
        <v>19</v>
      </c>
      <c r="D48" s="1">
        <v>6</v>
      </c>
      <c r="E48" s="1">
        <v>10</v>
      </c>
      <c r="F48" s="1" t="s">
        <v>65</v>
      </c>
      <c r="G48" s="1">
        <v>62.8</v>
      </c>
      <c r="H48" s="1">
        <f>1+COUNTIFS(A:A,A48,G:G,"&gt;"&amp;G48)</f>
        <v>2</v>
      </c>
      <c r="I48" s="2">
        <f>AVERAGEIF(A:A,A48,G:G)</f>
        <v>50.305</v>
      </c>
      <c r="J48" s="2">
        <f t="shared" si="24"/>
        <v>12.494999999999997</v>
      </c>
      <c r="K48" s="2">
        <f t="shared" si="25"/>
        <v>102.495</v>
      </c>
      <c r="L48" s="2">
        <f t="shared" si="26"/>
        <v>468.57679265655554</v>
      </c>
      <c r="M48" s="2">
        <f>SUMIF(A:A,A48,L:L)</f>
        <v>3162.4470561528656</v>
      </c>
      <c r="N48" s="3">
        <f t="shared" si="27"/>
        <v>0.14816905527157878</v>
      </c>
      <c r="O48" s="6">
        <f t="shared" si="28"/>
        <v>6.7490475536008638</v>
      </c>
      <c r="P48" s="3">
        <f t="shared" si="29"/>
        <v>0.14816905527157878</v>
      </c>
      <c r="Q48" s="3">
        <f>IF(ISNUMBER(P48),SUMIF(A:A,A48,P:P),"")</f>
        <v>0.97122616848748988</v>
      </c>
      <c r="R48" s="3">
        <f t="shared" si="30"/>
        <v>0.15255875518914966</v>
      </c>
      <c r="S48" s="7">
        <f t="shared" si="31"/>
        <v>6.5548515964236342</v>
      </c>
    </row>
    <row r="49" spans="1:19" x14ac:dyDescent="0.3">
      <c r="A49" s="1">
        <v>20</v>
      </c>
      <c r="B49" s="5">
        <v>0.71111111111111114</v>
      </c>
      <c r="C49" s="1" t="s">
        <v>19</v>
      </c>
      <c r="D49" s="1">
        <v>6</v>
      </c>
      <c r="E49" s="1">
        <v>2</v>
      </c>
      <c r="F49" s="1" t="s">
        <v>57</v>
      </c>
      <c r="G49" s="1">
        <v>59.68</v>
      </c>
      <c r="H49" s="1">
        <f>1+COUNTIFS(A:A,A49,G:G,"&gt;"&amp;G49)</f>
        <v>3</v>
      </c>
      <c r="I49" s="2">
        <f>AVERAGEIF(A:A,A49,G:G)</f>
        <v>50.305</v>
      </c>
      <c r="J49" s="2">
        <f t="shared" si="24"/>
        <v>9.375</v>
      </c>
      <c r="K49" s="2">
        <f t="shared" si="25"/>
        <v>99.375</v>
      </c>
      <c r="L49" s="2">
        <f t="shared" si="26"/>
        <v>388.58036184004845</v>
      </c>
      <c r="M49" s="2">
        <f>SUMIF(A:A,A49,L:L)</f>
        <v>3162.4470561528656</v>
      </c>
      <c r="N49" s="3">
        <f t="shared" si="27"/>
        <v>0.12287331769998346</v>
      </c>
      <c r="O49" s="6">
        <f t="shared" si="28"/>
        <v>8.1384634086439629</v>
      </c>
      <c r="P49" s="3">
        <f t="shared" si="29"/>
        <v>0.12287331769998346</v>
      </c>
      <c r="Q49" s="3">
        <f>IF(ISNUMBER(P49),SUMIF(A:A,A49,P:P),"")</f>
        <v>0.97122616848748988</v>
      </c>
      <c r="R49" s="3">
        <f t="shared" si="30"/>
        <v>0.1265135986722192</v>
      </c>
      <c r="S49" s="7">
        <f t="shared" si="31"/>
        <v>7.9042886337529144</v>
      </c>
    </row>
    <row r="50" spans="1:19" x14ac:dyDescent="0.3">
      <c r="A50" s="1">
        <v>20</v>
      </c>
      <c r="B50" s="5">
        <v>0.71111111111111114</v>
      </c>
      <c r="C50" s="1" t="s">
        <v>19</v>
      </c>
      <c r="D50" s="1">
        <v>6</v>
      </c>
      <c r="E50" s="1">
        <v>1</v>
      </c>
      <c r="F50" s="1" t="s">
        <v>56</v>
      </c>
      <c r="G50" s="1">
        <v>59.52</v>
      </c>
      <c r="H50" s="1">
        <f>1+COUNTIFS(A:A,A50,G:G,"&gt;"&amp;G50)</f>
        <v>4</v>
      </c>
      <c r="I50" s="2">
        <f>AVERAGEIF(A:A,A50,G:G)</f>
        <v>50.305</v>
      </c>
      <c r="J50" s="2">
        <f t="shared" si="24"/>
        <v>9.2150000000000034</v>
      </c>
      <c r="K50" s="2">
        <f t="shared" si="25"/>
        <v>99.215000000000003</v>
      </c>
      <c r="L50" s="2">
        <f t="shared" si="26"/>
        <v>384.8678389882046</v>
      </c>
      <c r="M50" s="2">
        <f>SUMIF(A:A,A50,L:L)</f>
        <v>3162.4470561528656</v>
      </c>
      <c r="N50" s="3">
        <f t="shared" si="27"/>
        <v>0.12169937777753613</v>
      </c>
      <c r="O50" s="6">
        <f t="shared" si="28"/>
        <v>8.2169688807117716</v>
      </c>
      <c r="P50" s="3">
        <f t="shared" si="29"/>
        <v>0.12169937777753613</v>
      </c>
      <c r="Q50" s="3">
        <f>IF(ISNUMBER(P50),SUMIF(A:A,A50,P:P),"")</f>
        <v>0.97122616848748988</v>
      </c>
      <c r="R50" s="3">
        <f t="shared" si="30"/>
        <v>0.12530487926109016</v>
      </c>
      <c r="S50" s="7">
        <f t="shared" si="31"/>
        <v>7.9805352025946314</v>
      </c>
    </row>
    <row r="51" spans="1:19" x14ac:dyDescent="0.3">
      <c r="A51" s="1">
        <v>20</v>
      </c>
      <c r="B51" s="5">
        <v>0.71111111111111114</v>
      </c>
      <c r="C51" s="1" t="s">
        <v>19</v>
      </c>
      <c r="D51" s="1">
        <v>6</v>
      </c>
      <c r="E51" s="1">
        <v>5</v>
      </c>
      <c r="F51" s="1" t="s">
        <v>60</v>
      </c>
      <c r="G51" s="1">
        <v>57.04</v>
      </c>
      <c r="H51" s="1">
        <f>1+COUNTIFS(A:A,A51,G:G,"&gt;"&amp;G51)</f>
        <v>5</v>
      </c>
      <c r="I51" s="2">
        <f>AVERAGEIF(A:A,A51,G:G)</f>
        <v>50.305</v>
      </c>
      <c r="J51" s="2">
        <f t="shared" si="24"/>
        <v>6.7349999999999994</v>
      </c>
      <c r="K51" s="2">
        <f t="shared" si="25"/>
        <v>96.734999999999999</v>
      </c>
      <c r="L51" s="2">
        <f t="shared" si="26"/>
        <v>331.6565680710674</v>
      </c>
      <c r="M51" s="2">
        <f>SUMIF(A:A,A51,L:L)</f>
        <v>3162.4470561528656</v>
      </c>
      <c r="N51" s="3">
        <f t="shared" si="27"/>
        <v>0.10487339777777323</v>
      </c>
      <c r="O51" s="6">
        <f t="shared" si="28"/>
        <v>9.5353065809787196</v>
      </c>
      <c r="P51" s="3">
        <f t="shared" si="29"/>
        <v>0.10487339777777323</v>
      </c>
      <c r="Q51" s="3">
        <f>IF(ISNUMBER(P51),SUMIF(A:A,A51,P:P),"")</f>
        <v>0.97122616848748988</v>
      </c>
      <c r="R51" s="3">
        <f t="shared" si="30"/>
        <v>0.10798040783960206</v>
      </c>
      <c r="S51" s="7">
        <f t="shared" si="31"/>
        <v>9.2609392759975098</v>
      </c>
    </row>
    <row r="52" spans="1:19" x14ac:dyDescent="0.3">
      <c r="A52" s="1">
        <v>20</v>
      </c>
      <c r="B52" s="5">
        <v>0.71111111111111114</v>
      </c>
      <c r="C52" s="1" t="s">
        <v>19</v>
      </c>
      <c r="D52" s="1">
        <v>6</v>
      </c>
      <c r="E52" s="1">
        <v>9</v>
      </c>
      <c r="F52" s="1" t="s">
        <v>64</v>
      </c>
      <c r="G52" s="1">
        <v>50.71</v>
      </c>
      <c r="H52" s="1">
        <f>1+COUNTIFS(A:A,A52,G:G,"&gt;"&amp;G52)</f>
        <v>6</v>
      </c>
      <c r="I52" s="2">
        <f>AVERAGEIF(A:A,A52,G:G)</f>
        <v>50.305</v>
      </c>
      <c r="J52" s="2">
        <f t="shared" si="24"/>
        <v>0.40500000000000114</v>
      </c>
      <c r="K52" s="2">
        <f t="shared" si="25"/>
        <v>90.405000000000001</v>
      </c>
      <c r="L52" s="2">
        <f t="shared" si="26"/>
        <v>226.85249397766179</v>
      </c>
      <c r="M52" s="2">
        <f>SUMIF(A:A,A52,L:L)</f>
        <v>3162.4470561528656</v>
      </c>
      <c r="N52" s="3">
        <f t="shared" si="27"/>
        <v>7.1733214801587578E-2</v>
      </c>
      <c r="O52" s="6">
        <f t="shared" si="28"/>
        <v>13.940543481370199</v>
      </c>
      <c r="P52" s="3">
        <f t="shared" si="29"/>
        <v>7.1733214801587578E-2</v>
      </c>
      <c r="Q52" s="3">
        <f>IF(ISNUMBER(P52),SUMIF(A:A,A52,P:P),"")</f>
        <v>0.97122616848748988</v>
      </c>
      <c r="R52" s="3">
        <f t="shared" si="30"/>
        <v>7.3858404076260792E-2</v>
      </c>
      <c r="S52" s="7">
        <f t="shared" si="31"/>
        <v>13.539420632044433</v>
      </c>
    </row>
    <row r="53" spans="1:19" x14ac:dyDescent="0.3">
      <c r="A53" s="1">
        <v>20</v>
      </c>
      <c r="B53" s="5">
        <v>0.71111111111111114</v>
      </c>
      <c r="C53" s="1" t="s">
        <v>19</v>
      </c>
      <c r="D53" s="1">
        <v>6</v>
      </c>
      <c r="E53" s="1">
        <v>6</v>
      </c>
      <c r="F53" s="1" t="s">
        <v>61</v>
      </c>
      <c r="G53" s="1">
        <v>48.84</v>
      </c>
      <c r="H53" s="1">
        <f>1+COUNTIFS(A:A,A53,G:G,"&gt;"&amp;G53)</f>
        <v>7</v>
      </c>
      <c r="I53" s="2">
        <f>AVERAGEIF(A:A,A53,G:G)</f>
        <v>50.305</v>
      </c>
      <c r="J53" s="2">
        <f t="shared" si="24"/>
        <v>-1.4649999999999963</v>
      </c>
      <c r="K53" s="2">
        <f t="shared" si="25"/>
        <v>88.534999999999997</v>
      </c>
      <c r="L53" s="2">
        <f t="shared" si="26"/>
        <v>202.77561036250773</v>
      </c>
      <c r="M53" s="2">
        <f>SUMIF(A:A,A53,L:L)</f>
        <v>3162.4470561528656</v>
      </c>
      <c r="N53" s="3">
        <f t="shared" si="27"/>
        <v>6.4119843514213765E-2</v>
      </c>
      <c r="O53" s="6">
        <f t="shared" si="28"/>
        <v>15.595796015602019</v>
      </c>
      <c r="P53" s="3">
        <f t="shared" si="29"/>
        <v>6.4119843514213765E-2</v>
      </c>
      <c r="Q53" s="3">
        <f>IF(ISNUMBER(P53),SUMIF(A:A,A53,P:P),"")</f>
        <v>0.97122616848748988</v>
      </c>
      <c r="R53" s="3">
        <f t="shared" si="30"/>
        <v>6.6019476816681008E-2</v>
      </c>
      <c r="S53" s="7">
        <f t="shared" si="31"/>
        <v>15.147045208745611</v>
      </c>
    </row>
    <row r="54" spans="1:19" x14ac:dyDescent="0.3">
      <c r="A54" s="1">
        <v>20</v>
      </c>
      <c r="B54" s="5">
        <v>0.71111111111111114</v>
      </c>
      <c r="C54" s="1" t="s">
        <v>19</v>
      </c>
      <c r="D54" s="1">
        <v>6</v>
      </c>
      <c r="E54" s="1">
        <v>3</v>
      </c>
      <c r="F54" s="1" t="s">
        <v>58</v>
      </c>
      <c r="G54" s="1">
        <v>44.42</v>
      </c>
      <c r="H54" s="1">
        <f>1+COUNTIFS(A:A,A54,G:G,"&gt;"&amp;G54)</f>
        <v>8</v>
      </c>
      <c r="I54" s="2">
        <f>AVERAGEIF(A:A,A54,G:G)</f>
        <v>50.305</v>
      </c>
      <c r="J54" s="2">
        <f t="shared" si="24"/>
        <v>-5.884999999999998</v>
      </c>
      <c r="K54" s="2">
        <f t="shared" si="25"/>
        <v>84.115000000000009</v>
      </c>
      <c r="L54" s="2">
        <f t="shared" si="26"/>
        <v>155.53954376035148</v>
      </c>
      <c r="M54" s="2">
        <f>SUMIF(A:A,A54,L:L)</f>
        <v>3162.4470561528656</v>
      </c>
      <c r="N54" s="3">
        <f t="shared" si="27"/>
        <v>4.9183287814331414E-2</v>
      </c>
      <c r="O54" s="6">
        <f t="shared" si="28"/>
        <v>20.33210963396823</v>
      </c>
      <c r="P54" s="3">
        <f t="shared" si="29"/>
        <v>4.9183287814331414E-2</v>
      </c>
      <c r="Q54" s="3">
        <f>IF(ISNUMBER(P54),SUMIF(A:A,A54,P:P),"")</f>
        <v>0.97122616848748988</v>
      </c>
      <c r="R54" s="3">
        <f t="shared" si="30"/>
        <v>5.0640406333908344E-2</v>
      </c>
      <c r="S54" s="7">
        <f t="shared" si="31"/>
        <v>19.747076937066545</v>
      </c>
    </row>
    <row r="55" spans="1:19" x14ac:dyDescent="0.3">
      <c r="A55" s="1">
        <v>20</v>
      </c>
      <c r="B55" s="5">
        <v>0.71111111111111114</v>
      </c>
      <c r="C55" s="1" t="s">
        <v>19</v>
      </c>
      <c r="D55" s="1">
        <v>6</v>
      </c>
      <c r="E55" s="1">
        <v>7</v>
      </c>
      <c r="F55" s="1" t="s">
        <v>62</v>
      </c>
      <c r="G55" s="1">
        <v>28.49</v>
      </c>
      <c r="H55" s="1">
        <f>1+COUNTIFS(A:A,A55,G:G,"&gt;"&amp;G55)</f>
        <v>9</v>
      </c>
      <c r="I55" s="2">
        <f>AVERAGEIF(A:A,A55,G:G)</f>
        <v>50.305</v>
      </c>
      <c r="J55" s="2">
        <f t="shared" si="24"/>
        <v>-21.815000000000001</v>
      </c>
      <c r="K55" s="2">
        <f t="shared" si="25"/>
        <v>68.185000000000002</v>
      </c>
      <c r="L55" s="2">
        <f t="shared" si="26"/>
        <v>59.80564174091019</v>
      </c>
      <c r="M55" s="2">
        <f>SUMIF(A:A,A55,L:L)</f>
        <v>3162.4470561528656</v>
      </c>
      <c r="N55" s="3">
        <f t="shared" si="27"/>
        <v>1.8911191453640994E-2</v>
      </c>
      <c r="O55" s="6">
        <f t="shared" si="28"/>
        <v>52.878741270818708</v>
      </c>
      <c r="P55" s="3" t="str">
        <f t="shared" si="29"/>
        <v/>
      </c>
      <c r="Q55" s="3" t="str">
        <f>IF(ISNUMBER(P55),SUMIF(A:A,A55,P:P),"")</f>
        <v/>
      </c>
      <c r="R55" s="3" t="str">
        <f t="shared" si="30"/>
        <v/>
      </c>
      <c r="S55" s="7" t="str">
        <f t="shared" si="31"/>
        <v/>
      </c>
    </row>
    <row r="56" spans="1:19" x14ac:dyDescent="0.3">
      <c r="A56" s="1">
        <v>20</v>
      </c>
      <c r="B56" s="5">
        <v>0.71111111111111114</v>
      </c>
      <c r="C56" s="1" t="s">
        <v>19</v>
      </c>
      <c r="D56" s="1">
        <v>6</v>
      </c>
      <c r="E56" s="1">
        <v>8</v>
      </c>
      <c r="F56" s="1" t="s">
        <v>63</v>
      </c>
      <c r="G56" s="1">
        <v>17.64</v>
      </c>
      <c r="H56" s="1">
        <f>1+COUNTIFS(A:A,A56,G:G,"&gt;"&amp;G56)</f>
        <v>10</v>
      </c>
      <c r="I56" s="2">
        <f>AVERAGEIF(A:A,A56,G:G)</f>
        <v>50.305</v>
      </c>
      <c r="J56" s="2">
        <f t="shared" si="24"/>
        <v>-32.664999999999999</v>
      </c>
      <c r="K56" s="2">
        <f t="shared" si="25"/>
        <v>57.335000000000001</v>
      </c>
      <c r="L56" s="2">
        <f t="shared" si="26"/>
        <v>31.190077020066273</v>
      </c>
      <c r="M56" s="2">
        <f>SUMIF(A:A,A56,L:L)</f>
        <v>3162.4470561528656</v>
      </c>
      <c r="N56" s="3">
        <f t="shared" si="27"/>
        <v>9.862640058869214E-3</v>
      </c>
      <c r="O56" s="6">
        <f t="shared" si="28"/>
        <v>101.39272994158661</v>
      </c>
      <c r="P56" s="3" t="str">
        <f t="shared" si="29"/>
        <v/>
      </c>
      <c r="Q56" s="3" t="str">
        <f>IF(ISNUMBER(P56),SUMIF(A:A,A56,P:P),"")</f>
        <v/>
      </c>
      <c r="R56" s="3" t="str">
        <f t="shared" si="30"/>
        <v/>
      </c>
      <c r="S56" s="7" t="str">
        <f t="shared" si="31"/>
        <v/>
      </c>
    </row>
    <row r="57" spans="1:19" x14ac:dyDescent="0.3">
      <c r="A57" s="1"/>
      <c r="B57" s="5"/>
      <c r="C57" s="1"/>
      <c r="D57" s="1"/>
      <c r="E57" s="1"/>
      <c r="F57" s="1"/>
      <c r="G57" s="1"/>
      <c r="H57" s="1"/>
      <c r="I57" s="2"/>
      <c r="J57" s="2"/>
      <c r="K57" s="2"/>
      <c r="L57" s="2"/>
      <c r="M57" s="2"/>
      <c r="N57" s="3"/>
      <c r="O57" s="6"/>
      <c r="P57" s="3"/>
      <c r="Q57" s="3"/>
      <c r="R57" s="3"/>
      <c r="S57" s="7"/>
    </row>
    <row r="58" spans="1:19" x14ac:dyDescent="0.3">
      <c r="A58" s="1">
        <v>23</v>
      </c>
      <c r="B58" s="5">
        <v>0.73611111111111116</v>
      </c>
      <c r="C58" s="1" t="s">
        <v>19</v>
      </c>
      <c r="D58" s="1">
        <v>7</v>
      </c>
      <c r="E58" s="1">
        <v>4</v>
      </c>
      <c r="F58" s="1" t="s">
        <v>69</v>
      </c>
      <c r="G58" s="1">
        <v>67.260000000000005</v>
      </c>
      <c r="H58" s="1">
        <f>1+COUNTIFS(A:A,A58,G:G,"&gt;"&amp;G58)</f>
        <v>1</v>
      </c>
      <c r="I58" s="2">
        <f>AVERAGEIF(A:A,A58,G:G)</f>
        <v>50.042142857142856</v>
      </c>
      <c r="J58" s="2">
        <f t="shared" si="24"/>
        <v>17.217857142857149</v>
      </c>
      <c r="K58" s="2">
        <f t="shared" si="25"/>
        <v>107.21785714285716</v>
      </c>
      <c r="L58" s="2">
        <f t="shared" si="26"/>
        <v>622.0816962523644</v>
      </c>
      <c r="M58" s="2">
        <f>SUMIF(A:A,A58,L:L)</f>
        <v>3816.7399896170332</v>
      </c>
      <c r="N58" s="3">
        <f t="shared" si="27"/>
        <v>0.16298770624791323</v>
      </c>
      <c r="O58" s="6">
        <f t="shared" si="28"/>
        <v>6.1354320704344731</v>
      </c>
      <c r="P58" s="3">
        <f t="shared" si="29"/>
        <v>0.16298770624791323</v>
      </c>
      <c r="Q58" s="3">
        <f>IF(ISNUMBER(P58),SUMIF(A:A,A58,P:P),"")</f>
        <v>0.90324677543331855</v>
      </c>
      <c r="R58" s="3">
        <f t="shared" si="30"/>
        <v>0.1804464855905214</v>
      </c>
      <c r="S58" s="7">
        <f t="shared" si="31"/>
        <v>5.541809233510107</v>
      </c>
    </row>
    <row r="59" spans="1:19" x14ac:dyDescent="0.3">
      <c r="A59" s="1">
        <v>23</v>
      </c>
      <c r="B59" s="5">
        <v>0.73611111111111116</v>
      </c>
      <c r="C59" s="1" t="s">
        <v>19</v>
      </c>
      <c r="D59" s="1">
        <v>7</v>
      </c>
      <c r="E59" s="1">
        <v>6</v>
      </c>
      <c r="F59" s="1" t="s">
        <v>70</v>
      </c>
      <c r="G59" s="1">
        <v>60.6</v>
      </c>
      <c r="H59" s="1">
        <f>1+COUNTIFS(A:A,A59,G:G,"&gt;"&amp;G59)</f>
        <v>2</v>
      </c>
      <c r="I59" s="2">
        <f>AVERAGEIF(A:A,A59,G:G)</f>
        <v>50.042142857142856</v>
      </c>
      <c r="J59" s="2">
        <f t="shared" si="24"/>
        <v>10.557857142857145</v>
      </c>
      <c r="K59" s="2">
        <f t="shared" si="25"/>
        <v>100.55785714285715</v>
      </c>
      <c r="L59" s="2">
        <f t="shared" si="26"/>
        <v>417.16066216627615</v>
      </c>
      <c r="M59" s="2">
        <f>SUMIF(A:A,A59,L:L)</f>
        <v>3816.7399896170332</v>
      </c>
      <c r="N59" s="3">
        <f t="shared" si="27"/>
        <v>0.10929763706752618</v>
      </c>
      <c r="O59" s="6">
        <f t="shared" si="28"/>
        <v>9.1493286298786192</v>
      </c>
      <c r="P59" s="3">
        <f t="shared" si="29"/>
        <v>0.10929763706752618</v>
      </c>
      <c r="Q59" s="3">
        <f>IF(ISNUMBER(P59),SUMIF(A:A,A59,P:P),"")</f>
        <v>0.90324677543331855</v>
      </c>
      <c r="R59" s="3">
        <f t="shared" si="30"/>
        <v>0.12100528896446085</v>
      </c>
      <c r="S59" s="7">
        <f t="shared" si="31"/>
        <v>8.2641015823176058</v>
      </c>
    </row>
    <row r="60" spans="1:19" x14ac:dyDescent="0.3">
      <c r="A60" s="1">
        <v>23</v>
      </c>
      <c r="B60" s="5">
        <v>0.73611111111111116</v>
      </c>
      <c r="C60" s="1" t="s">
        <v>19</v>
      </c>
      <c r="D60" s="1">
        <v>7</v>
      </c>
      <c r="E60" s="1">
        <v>3</v>
      </c>
      <c r="F60" s="1" t="s">
        <v>68</v>
      </c>
      <c r="G60" s="1">
        <v>59.8</v>
      </c>
      <c r="H60" s="1">
        <f>1+COUNTIFS(A:A,A60,G:G,"&gt;"&amp;G60)</f>
        <v>3</v>
      </c>
      <c r="I60" s="2">
        <f>AVERAGEIF(A:A,A60,G:G)</f>
        <v>50.042142857142856</v>
      </c>
      <c r="J60" s="2">
        <f t="shared" si="24"/>
        <v>9.7578571428571408</v>
      </c>
      <c r="K60" s="2">
        <f t="shared" si="25"/>
        <v>99.757857142857148</v>
      </c>
      <c r="L60" s="2">
        <f t="shared" si="26"/>
        <v>397.60992175030231</v>
      </c>
      <c r="M60" s="2">
        <f>SUMIF(A:A,A60,L:L)</f>
        <v>3816.7399896170332</v>
      </c>
      <c r="N60" s="3">
        <f t="shared" si="27"/>
        <v>0.10417527073679388</v>
      </c>
      <c r="O60" s="6">
        <f t="shared" si="28"/>
        <v>9.5992071143886939</v>
      </c>
      <c r="P60" s="3">
        <f t="shared" si="29"/>
        <v>0.10417527073679388</v>
      </c>
      <c r="Q60" s="3">
        <f>IF(ISNUMBER(P60),SUMIF(A:A,A60,P:P),"")</f>
        <v>0.90324677543331855</v>
      </c>
      <c r="R60" s="3">
        <f t="shared" si="30"/>
        <v>0.11533422932710434</v>
      </c>
      <c r="S60" s="7">
        <f t="shared" si="31"/>
        <v>8.6704528727881574</v>
      </c>
    </row>
    <row r="61" spans="1:19" x14ac:dyDescent="0.3">
      <c r="A61" s="1">
        <v>23</v>
      </c>
      <c r="B61" s="5">
        <v>0.73611111111111116</v>
      </c>
      <c r="C61" s="1" t="s">
        <v>19</v>
      </c>
      <c r="D61" s="1">
        <v>7</v>
      </c>
      <c r="E61" s="1">
        <v>11</v>
      </c>
      <c r="F61" s="1" t="s">
        <v>73</v>
      </c>
      <c r="G61" s="1">
        <v>59.78</v>
      </c>
      <c r="H61" s="1">
        <f>1+COUNTIFS(A:A,A61,G:G,"&gt;"&amp;G61)</f>
        <v>4</v>
      </c>
      <c r="I61" s="2">
        <f>AVERAGEIF(A:A,A61,G:G)</f>
        <v>50.042142857142856</v>
      </c>
      <c r="J61" s="2">
        <f t="shared" si="24"/>
        <v>9.7378571428571448</v>
      </c>
      <c r="K61" s="2">
        <f t="shared" si="25"/>
        <v>99.737857142857138</v>
      </c>
      <c r="L61" s="2">
        <f t="shared" si="26"/>
        <v>397.13307600886799</v>
      </c>
      <c r="M61" s="2">
        <f>SUMIF(A:A,A61,L:L)</f>
        <v>3816.7399896170332</v>
      </c>
      <c r="N61" s="3">
        <f t="shared" si="27"/>
        <v>0.10405033538811111</v>
      </c>
      <c r="O61" s="6">
        <f t="shared" si="28"/>
        <v>9.6107330771204893</v>
      </c>
      <c r="P61" s="3">
        <f t="shared" si="29"/>
        <v>0.10405033538811111</v>
      </c>
      <c r="Q61" s="3">
        <f>IF(ISNUMBER(P61),SUMIF(A:A,A61,P:P),"")</f>
        <v>0.90324677543331855</v>
      </c>
      <c r="R61" s="3">
        <f t="shared" si="30"/>
        <v>0.11519591125935057</v>
      </c>
      <c r="S61" s="7">
        <f t="shared" si="31"/>
        <v>8.6808636614594175</v>
      </c>
    </row>
    <row r="62" spans="1:19" x14ac:dyDescent="0.3">
      <c r="A62" s="1">
        <v>23</v>
      </c>
      <c r="B62" s="5">
        <v>0.73611111111111116</v>
      </c>
      <c r="C62" s="1" t="s">
        <v>19</v>
      </c>
      <c r="D62" s="1">
        <v>7</v>
      </c>
      <c r="E62" s="1">
        <v>12</v>
      </c>
      <c r="F62" s="1" t="s">
        <v>74</v>
      </c>
      <c r="G62" s="1">
        <v>58.85</v>
      </c>
      <c r="H62" s="1">
        <f>1+COUNTIFS(A:A,A62,G:G,"&gt;"&amp;G62)</f>
        <v>5</v>
      </c>
      <c r="I62" s="2">
        <f>AVERAGEIF(A:A,A62,G:G)</f>
        <v>50.042142857142856</v>
      </c>
      <c r="J62" s="2">
        <f t="shared" si="24"/>
        <v>8.807857142857145</v>
      </c>
      <c r="K62" s="2">
        <f t="shared" si="25"/>
        <v>98.807857142857145</v>
      </c>
      <c r="L62" s="2">
        <f t="shared" si="26"/>
        <v>375.57997400662288</v>
      </c>
      <c r="M62" s="2">
        <f>SUMIF(A:A,A62,L:L)</f>
        <v>3816.7399896170332</v>
      </c>
      <c r="N62" s="3">
        <f t="shared" si="27"/>
        <v>9.8403342912627409E-2</v>
      </c>
      <c r="O62" s="6">
        <f t="shared" si="28"/>
        <v>10.162256386837413</v>
      </c>
      <c r="P62" s="3">
        <f t="shared" si="29"/>
        <v>9.8403342912627409E-2</v>
      </c>
      <c r="Q62" s="3">
        <f>IF(ISNUMBER(P62),SUMIF(A:A,A62,P:P),"")</f>
        <v>0.90324677543331855</v>
      </c>
      <c r="R62" s="3">
        <f t="shared" si="30"/>
        <v>0.10894402901734129</v>
      </c>
      <c r="S62" s="7">
        <f t="shared" si="31"/>
        <v>9.1790253125375401</v>
      </c>
    </row>
    <row r="63" spans="1:19" x14ac:dyDescent="0.3">
      <c r="A63" s="1">
        <v>23</v>
      </c>
      <c r="B63" s="5">
        <v>0.73611111111111116</v>
      </c>
      <c r="C63" s="1" t="s">
        <v>19</v>
      </c>
      <c r="D63" s="1">
        <v>7</v>
      </c>
      <c r="E63" s="1">
        <v>16</v>
      </c>
      <c r="F63" s="1" t="s">
        <v>77</v>
      </c>
      <c r="G63" s="1">
        <v>53.53</v>
      </c>
      <c r="H63" s="1">
        <f>1+COUNTIFS(A:A,A63,G:G,"&gt;"&amp;G63)</f>
        <v>6</v>
      </c>
      <c r="I63" s="2">
        <f>AVERAGEIF(A:A,A63,G:G)</f>
        <v>50.042142857142856</v>
      </c>
      <c r="J63" s="2">
        <f t="shared" si="24"/>
        <v>3.4878571428571448</v>
      </c>
      <c r="K63" s="2">
        <f t="shared" si="25"/>
        <v>93.487857142857138</v>
      </c>
      <c r="L63" s="2">
        <f t="shared" si="26"/>
        <v>272.94530539417525</v>
      </c>
      <c r="M63" s="2">
        <f>SUMIF(A:A,A63,L:L)</f>
        <v>3816.7399896170332</v>
      </c>
      <c r="N63" s="3">
        <f t="shared" si="27"/>
        <v>7.1512679966853662E-2</v>
      </c>
      <c r="O63" s="6">
        <f t="shared" si="28"/>
        <v>13.983534115397479</v>
      </c>
      <c r="P63" s="3">
        <f t="shared" si="29"/>
        <v>7.1512679966853662E-2</v>
      </c>
      <c r="Q63" s="3">
        <f>IF(ISNUMBER(P63),SUMIF(A:A,A63,P:P),"")</f>
        <v>0.90324677543331855</v>
      </c>
      <c r="R63" s="3">
        <f t="shared" si="30"/>
        <v>7.9172914769107886E-2</v>
      </c>
      <c r="S63" s="7">
        <f t="shared" si="31"/>
        <v>12.630582098894575</v>
      </c>
    </row>
    <row r="64" spans="1:19" x14ac:dyDescent="0.3">
      <c r="A64" s="1">
        <v>23</v>
      </c>
      <c r="B64" s="5">
        <v>0.73611111111111116</v>
      </c>
      <c r="C64" s="1" t="s">
        <v>19</v>
      </c>
      <c r="D64" s="1">
        <v>7</v>
      </c>
      <c r="E64" s="1">
        <v>15</v>
      </c>
      <c r="F64" s="1" t="s">
        <v>43</v>
      </c>
      <c r="G64" s="1">
        <v>52.91</v>
      </c>
      <c r="H64" s="1">
        <f>1+COUNTIFS(A:A,A64,G:G,"&gt;"&amp;G64)</f>
        <v>7</v>
      </c>
      <c r="I64" s="2">
        <f>AVERAGEIF(A:A,A64,G:G)</f>
        <v>50.042142857142856</v>
      </c>
      <c r="J64" s="2">
        <f t="shared" si="24"/>
        <v>2.8678571428571402</v>
      </c>
      <c r="K64" s="2">
        <f t="shared" si="25"/>
        <v>92.867857142857133</v>
      </c>
      <c r="L64" s="2">
        <f t="shared" si="26"/>
        <v>262.97827614877991</v>
      </c>
      <c r="M64" s="2">
        <f>SUMIF(A:A,A64,L:L)</f>
        <v>3816.7399896170332</v>
      </c>
      <c r="N64" s="3">
        <f t="shared" si="27"/>
        <v>6.8901281424508784E-2</v>
      </c>
      <c r="O64" s="6">
        <f t="shared" si="28"/>
        <v>14.513518171583545</v>
      </c>
      <c r="P64" s="3">
        <f t="shared" si="29"/>
        <v>6.8901281424508784E-2</v>
      </c>
      <c r="Q64" s="3">
        <f>IF(ISNUMBER(P64),SUMIF(A:A,A64,P:P),"")</f>
        <v>0.90324677543331855</v>
      </c>
      <c r="R64" s="3">
        <f t="shared" si="30"/>
        <v>7.6281790645147299E-2</v>
      </c>
      <c r="S64" s="7">
        <f t="shared" si="31"/>
        <v>13.109288488675711</v>
      </c>
    </row>
    <row r="65" spans="1:19" x14ac:dyDescent="0.3">
      <c r="A65" s="1">
        <v>23</v>
      </c>
      <c r="B65" s="5">
        <v>0.73611111111111116</v>
      </c>
      <c r="C65" s="1" t="s">
        <v>19</v>
      </c>
      <c r="D65" s="1">
        <v>7</v>
      </c>
      <c r="E65" s="1">
        <v>1</v>
      </c>
      <c r="F65" s="1" t="s">
        <v>66</v>
      </c>
      <c r="G65" s="1">
        <v>51.86</v>
      </c>
      <c r="H65" s="1">
        <f>1+COUNTIFS(A:A,A65,G:G,"&gt;"&amp;G65)</f>
        <v>8</v>
      </c>
      <c r="I65" s="2">
        <f>AVERAGEIF(A:A,A65,G:G)</f>
        <v>50.042142857142856</v>
      </c>
      <c r="J65" s="2">
        <f t="shared" si="24"/>
        <v>1.8178571428571431</v>
      </c>
      <c r="K65" s="2">
        <f t="shared" si="25"/>
        <v>91.81785714285715</v>
      </c>
      <c r="L65" s="2">
        <f t="shared" si="26"/>
        <v>246.92173611191583</v>
      </c>
      <c r="M65" s="2">
        <f>SUMIF(A:A,A65,L:L)</f>
        <v>3816.7399896170332</v>
      </c>
      <c r="N65" s="3">
        <f t="shared" si="27"/>
        <v>6.4694408522360899E-2</v>
      </c>
      <c r="O65" s="6">
        <f t="shared" si="28"/>
        <v>15.457286384407722</v>
      </c>
      <c r="P65" s="3">
        <f t="shared" si="29"/>
        <v>6.4694408522360899E-2</v>
      </c>
      <c r="Q65" s="3">
        <f>IF(ISNUMBER(P65),SUMIF(A:A,A65,P:P),"")</f>
        <v>0.90324677543331855</v>
      </c>
      <c r="R65" s="3">
        <f t="shared" si="30"/>
        <v>7.1624289487581913E-2</v>
      </c>
      <c r="S65" s="7">
        <f t="shared" si="31"/>
        <v>13.961744083665614</v>
      </c>
    </row>
    <row r="66" spans="1:19" x14ac:dyDescent="0.3">
      <c r="A66" s="1">
        <v>23</v>
      </c>
      <c r="B66" s="5">
        <v>0.73611111111111116</v>
      </c>
      <c r="C66" s="1" t="s">
        <v>19</v>
      </c>
      <c r="D66" s="1">
        <v>7</v>
      </c>
      <c r="E66" s="1">
        <v>7</v>
      </c>
      <c r="F66" s="1" t="s">
        <v>71</v>
      </c>
      <c r="G66" s="1">
        <v>51.63</v>
      </c>
      <c r="H66" s="1">
        <f>1+COUNTIFS(A:A,A66,G:G,"&gt;"&amp;G66)</f>
        <v>9</v>
      </c>
      <c r="I66" s="2">
        <f>AVERAGEIF(A:A,A66,G:G)</f>
        <v>50.042142857142856</v>
      </c>
      <c r="J66" s="2">
        <f t="shared" si="24"/>
        <v>1.5878571428571462</v>
      </c>
      <c r="K66" s="2">
        <f t="shared" si="25"/>
        <v>91.587857142857146</v>
      </c>
      <c r="L66" s="2">
        <f t="shared" si="26"/>
        <v>243.53762025870671</v>
      </c>
      <c r="M66" s="2">
        <f>SUMIF(A:A,A66,L:L)</f>
        <v>3816.7399896170332</v>
      </c>
      <c r="N66" s="3">
        <f t="shared" si="27"/>
        <v>6.380775764689775E-2</v>
      </c>
      <c r="O66" s="6">
        <f t="shared" si="28"/>
        <v>15.672075573221758</v>
      </c>
      <c r="P66" s="3">
        <f t="shared" si="29"/>
        <v>6.380775764689775E-2</v>
      </c>
      <c r="Q66" s="3">
        <f>IF(ISNUMBER(P66),SUMIF(A:A,A66,P:P),"")</f>
        <v>0.90324677543331855</v>
      </c>
      <c r="R66" s="3">
        <f t="shared" si="30"/>
        <v>7.0642663093136396E-2</v>
      </c>
      <c r="S66" s="7">
        <f t="shared" si="31"/>
        <v>14.15575172585983</v>
      </c>
    </row>
    <row r="67" spans="1:19" x14ac:dyDescent="0.3">
      <c r="A67" s="1">
        <v>23</v>
      </c>
      <c r="B67" s="5">
        <v>0.73611111111111116</v>
      </c>
      <c r="C67" s="1" t="s">
        <v>19</v>
      </c>
      <c r="D67" s="1">
        <v>7</v>
      </c>
      <c r="E67" s="1">
        <v>13</v>
      </c>
      <c r="F67" s="1" t="s">
        <v>75</v>
      </c>
      <c r="G67" s="1">
        <v>49.28</v>
      </c>
      <c r="H67" s="1">
        <f>1+COUNTIFS(A:A,A67,G:G,"&gt;"&amp;G67)</f>
        <v>10</v>
      </c>
      <c r="I67" s="2">
        <f>AVERAGEIF(A:A,A67,G:G)</f>
        <v>50.042142857142856</v>
      </c>
      <c r="J67" s="2">
        <f t="shared" si="24"/>
        <v>-0.76214285714285523</v>
      </c>
      <c r="K67" s="2">
        <f t="shared" si="25"/>
        <v>89.237857142857138</v>
      </c>
      <c r="L67" s="2">
        <f t="shared" si="26"/>
        <v>211.50982019097202</v>
      </c>
      <c r="M67" s="2">
        <f>SUMIF(A:A,A67,L:L)</f>
        <v>3816.7399896170332</v>
      </c>
      <c r="N67" s="3">
        <f t="shared" si="27"/>
        <v>5.5416355519725791E-2</v>
      </c>
      <c r="O67" s="6">
        <f t="shared" si="28"/>
        <v>18.045214100087183</v>
      </c>
      <c r="P67" s="3">
        <f t="shared" si="29"/>
        <v>5.5416355519725791E-2</v>
      </c>
      <c r="Q67" s="3">
        <f>IF(ISNUMBER(P67),SUMIF(A:A,A67,P:P),"")</f>
        <v>0.90324677543331855</v>
      </c>
      <c r="R67" s="3">
        <f t="shared" si="30"/>
        <v>6.1352397846248234E-2</v>
      </c>
      <c r="S67" s="7">
        <f t="shared" si="31"/>
        <v>16.2992814479076</v>
      </c>
    </row>
    <row r="68" spans="1:19" x14ac:dyDescent="0.3">
      <c r="A68" s="1">
        <v>23</v>
      </c>
      <c r="B68" s="5">
        <v>0.73611111111111116</v>
      </c>
      <c r="C68" s="1" t="s">
        <v>19</v>
      </c>
      <c r="D68" s="1">
        <v>7</v>
      </c>
      <c r="E68" s="1">
        <v>14</v>
      </c>
      <c r="F68" s="1" t="s">
        <v>76</v>
      </c>
      <c r="G68" s="1">
        <v>44.89</v>
      </c>
      <c r="H68" s="1">
        <f>1+COUNTIFS(A:A,A68,G:G,"&gt;"&amp;G68)</f>
        <v>11</v>
      </c>
      <c r="I68" s="2">
        <f>AVERAGEIF(A:A,A68,G:G)</f>
        <v>50.042142857142856</v>
      </c>
      <c r="J68" s="2">
        <f t="shared" ref="J68:J71" si="32">G68-I68</f>
        <v>-5.1521428571428558</v>
      </c>
      <c r="K68" s="2">
        <f t="shared" ref="K68:K71" si="33">90+J68</f>
        <v>84.847857142857151</v>
      </c>
      <c r="L68" s="2">
        <f t="shared" ref="L68:L71" si="34">EXP(0.06*K68)</f>
        <v>162.53143489534361</v>
      </c>
      <c r="M68" s="2">
        <f>SUMIF(A:A,A68,L:L)</f>
        <v>3816.7399896170332</v>
      </c>
      <c r="N68" s="3">
        <f t="shared" ref="N68:N71" si="35">L68/M68</f>
        <v>4.2583837342205701E-2</v>
      </c>
      <c r="O68" s="6">
        <f t="shared" ref="O68:O71" si="36">1/N68</f>
        <v>23.483088007404156</v>
      </c>
      <c r="P68" s="3" t="str">
        <f t="shared" ref="P68:P71" si="37">IF(O68&gt;21,"",N68)</f>
        <v/>
      </c>
      <c r="Q68" s="3" t="str">
        <f>IF(ISNUMBER(P68),SUMIF(A:A,A68,P:P),"")</f>
        <v/>
      </c>
      <c r="R68" s="3" t="str">
        <f t="shared" ref="R68:R71" si="38">IFERROR(P68*(1/Q68),"")</f>
        <v/>
      </c>
      <c r="S68" s="7" t="str">
        <f t="shared" ref="S68:S71" si="39">IFERROR(1/R68,"")</f>
        <v/>
      </c>
    </row>
    <row r="69" spans="1:19" x14ac:dyDescent="0.3">
      <c r="A69" s="1">
        <v>23</v>
      </c>
      <c r="B69" s="5">
        <v>0.73611111111111116</v>
      </c>
      <c r="C69" s="1" t="s">
        <v>19</v>
      </c>
      <c r="D69" s="1">
        <v>7</v>
      </c>
      <c r="E69" s="1">
        <v>2</v>
      </c>
      <c r="F69" s="1" t="s">
        <v>67</v>
      </c>
      <c r="G69" s="1">
        <v>35.06</v>
      </c>
      <c r="H69" s="1">
        <f>1+COUNTIFS(A:A,A69,G:G,"&gt;"&amp;G69)</f>
        <v>12</v>
      </c>
      <c r="I69" s="2">
        <f>AVERAGEIF(A:A,A69,G:G)</f>
        <v>50.042142857142856</v>
      </c>
      <c r="J69" s="2">
        <f t="shared" si="32"/>
        <v>-14.982142857142854</v>
      </c>
      <c r="K69" s="2">
        <f t="shared" si="33"/>
        <v>75.017857142857139</v>
      </c>
      <c r="L69" s="2">
        <f t="shared" si="34"/>
        <v>90.113629913369238</v>
      </c>
      <c r="M69" s="2">
        <f>SUMIF(A:A,A69,L:L)</f>
        <v>3816.7399896170332</v>
      </c>
      <c r="N69" s="3">
        <f t="shared" si="35"/>
        <v>2.3610104476205391E-2</v>
      </c>
      <c r="O69" s="6">
        <f t="shared" si="36"/>
        <v>42.354746926588767</v>
      </c>
      <c r="P69" s="3" t="str">
        <f t="shared" si="37"/>
        <v/>
      </c>
      <c r="Q69" s="3" t="str">
        <f>IF(ISNUMBER(P69),SUMIF(A:A,A69,P:P),"")</f>
        <v/>
      </c>
      <c r="R69" s="3" t="str">
        <f t="shared" si="38"/>
        <v/>
      </c>
      <c r="S69" s="7" t="str">
        <f t="shared" si="39"/>
        <v/>
      </c>
    </row>
    <row r="70" spans="1:19" x14ac:dyDescent="0.3">
      <c r="A70" s="1">
        <v>23</v>
      </c>
      <c r="B70" s="5">
        <v>0.73611111111111116</v>
      </c>
      <c r="C70" s="1" t="s">
        <v>19</v>
      </c>
      <c r="D70" s="1">
        <v>7</v>
      </c>
      <c r="E70" s="1">
        <v>17</v>
      </c>
      <c r="F70" s="1" t="s">
        <v>78</v>
      </c>
      <c r="G70" s="1">
        <v>30.39</v>
      </c>
      <c r="H70" s="1">
        <f>1+COUNTIFS(A:A,A70,G:G,"&gt;"&amp;G70)</f>
        <v>13</v>
      </c>
      <c r="I70" s="2">
        <f>AVERAGEIF(A:A,A70,G:G)</f>
        <v>50.042142857142856</v>
      </c>
      <c r="J70" s="2">
        <f t="shared" si="32"/>
        <v>-19.652142857142856</v>
      </c>
      <c r="K70" s="2">
        <f t="shared" si="33"/>
        <v>70.347857142857151</v>
      </c>
      <c r="L70" s="2">
        <f t="shared" si="34"/>
        <v>68.092796450845967</v>
      </c>
      <c r="M70" s="2">
        <f>SUMIF(A:A,A70,L:L)</f>
        <v>3816.7399896170332</v>
      </c>
      <c r="N70" s="3">
        <f t="shared" si="35"/>
        <v>1.7840564627426538E-2</v>
      </c>
      <c r="O70" s="6">
        <f t="shared" si="36"/>
        <v>56.052037639138767</v>
      </c>
      <c r="P70" s="3" t="str">
        <f t="shared" si="37"/>
        <v/>
      </c>
      <c r="Q70" s="3" t="str">
        <f>IF(ISNUMBER(P70),SUMIF(A:A,A70,P:P),"")</f>
        <v/>
      </c>
      <c r="R70" s="3" t="str">
        <f t="shared" si="38"/>
        <v/>
      </c>
      <c r="S70" s="7" t="str">
        <f t="shared" si="39"/>
        <v/>
      </c>
    </row>
    <row r="71" spans="1:19" x14ac:dyDescent="0.3">
      <c r="A71" s="1">
        <v>23</v>
      </c>
      <c r="B71" s="5">
        <v>0.73611111111111116</v>
      </c>
      <c r="C71" s="1" t="s">
        <v>19</v>
      </c>
      <c r="D71" s="1">
        <v>7</v>
      </c>
      <c r="E71" s="1">
        <v>9</v>
      </c>
      <c r="F71" s="1" t="s">
        <v>72</v>
      </c>
      <c r="G71" s="1">
        <v>24.75</v>
      </c>
      <c r="H71" s="1">
        <f>1+COUNTIFS(A:A,A71,G:G,"&gt;"&amp;G71)</f>
        <v>14</v>
      </c>
      <c r="I71" s="2">
        <f>AVERAGEIF(A:A,A71,G:G)</f>
        <v>50.042142857142856</v>
      </c>
      <c r="J71" s="2">
        <f t="shared" si="32"/>
        <v>-25.292142857142856</v>
      </c>
      <c r="K71" s="2">
        <f t="shared" si="33"/>
        <v>64.707857142857137</v>
      </c>
      <c r="L71" s="2">
        <f t="shared" si="34"/>
        <v>48.544040068491718</v>
      </c>
      <c r="M71" s="2">
        <f>SUMIF(A:A,A71,L:L)</f>
        <v>3816.7399896170332</v>
      </c>
      <c r="N71" s="3">
        <f t="shared" si="35"/>
        <v>1.27187181208439E-2</v>
      </c>
      <c r="O71" s="6">
        <f t="shared" si="36"/>
        <v>78.62427569340997</v>
      </c>
      <c r="P71" s="3" t="str">
        <f t="shared" si="37"/>
        <v/>
      </c>
      <c r="Q71" s="3" t="str">
        <f>IF(ISNUMBER(P71),SUMIF(A:A,A71,P:P),"")</f>
        <v/>
      </c>
      <c r="R71" s="3" t="str">
        <f t="shared" si="38"/>
        <v/>
      </c>
      <c r="S71" s="7" t="str">
        <f t="shared" si="39"/>
        <v/>
      </c>
    </row>
  </sheetData>
  <autoFilter ref="A7:S12" xr:uid="{00000000-0009-0000-0000-000000000000}"/>
  <sortState xmlns:xlrd2="http://schemas.microsoft.com/office/spreadsheetml/2017/richdata2" ref="A8:T71">
    <sortCondition ref="B8:B71"/>
    <sortCondition ref="H8:H71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1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0">
    <cfRule type="colorScale" priority="1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08112022 - Townsville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2022-11-07T21:59:03Z</cp:lastPrinted>
  <dcterms:created xsi:type="dcterms:W3CDTF">2016-03-11T05:58:01Z</dcterms:created>
  <dcterms:modified xsi:type="dcterms:W3CDTF">2022-11-07T22:02:11Z</dcterms:modified>
</cp:coreProperties>
</file>